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" yWindow="-225" windowWidth="11355" windowHeight="5040" tabRatio="988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" sheetId="11" r:id="rId9"/>
    <sheet name="Tabell 8" sheetId="18" r:id="rId10"/>
    <sheet name="Tabell 9" sheetId="13" r:id="rId11"/>
    <sheet name="Tabell 10" sheetId="12" r:id="rId12"/>
    <sheet name="Tabell 11" sheetId="15" r:id="rId13"/>
    <sheet name="Tabell 12" sheetId="14" r:id="rId14"/>
    <sheet name="Tabell 13" sheetId="19" r:id="rId15"/>
    <sheet name="Tabell 14" sheetId="20" r:id="rId16"/>
    <sheet name="Tabell 15" sheetId="21" r:id="rId17"/>
    <sheet name="Tabell 16" sheetId="22" r:id="rId18"/>
    <sheet name="Tabell 17" sheetId="23" r:id="rId19"/>
    <sheet name="Tabell 18" sheetId="2" r:id="rId20"/>
    <sheet name="Tabell 19" sheetId="24" r:id="rId21"/>
    <sheet name="Tabell 20" sheetId="29" r:id="rId22"/>
    <sheet name="Data20" sheetId="33" state="hidden" r:id="rId23"/>
    <sheet name="Tabell 21" sheetId="37" r:id="rId24"/>
    <sheet name="Tabell 22" sheetId="31" r:id="rId25"/>
    <sheet name="Data21" sheetId="38" state="hidden" r:id="rId26"/>
    <sheet name="Data (2)" sheetId="39" state="hidden" r:id="rId27"/>
    <sheet name="Data" sheetId="28" state="hidden" r:id="rId28"/>
    <sheet name="Data22" sheetId="34" state="hidden" r:id="rId29"/>
  </sheets>
  <definedNames>
    <definedName name="_xlnm._FilterDatabase" localSheetId="22" hidden="1">Data20!$O$9:$P$9</definedName>
    <definedName name="A">#REF!</definedName>
    <definedName name="AndSthlm">#REF!</definedName>
    <definedName name="D">#REF!</definedName>
    <definedName name="E">#REF!</definedName>
    <definedName name="F">#REF!</definedName>
    <definedName name="Fråga_från_QryXL_1" localSheetId="25">Data21!$P$8:$Q$298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>#REF!</definedName>
    <definedName name="SnittSjukR">#REF!</definedName>
    <definedName name="SnittSmåSjH">#REF!</definedName>
    <definedName name="SnittÖverN">#REF!</definedName>
    <definedName name="TillInstGles">#REF!</definedName>
    <definedName name="TotKostLT">#REF!</definedName>
    <definedName name="_xlnm.Print_Area" localSheetId="22">Data20!$D$1:$M$301</definedName>
    <definedName name="_xlnm.Print_Area" localSheetId="25">Data21!$D$1:$N$299</definedName>
    <definedName name="_xlnm.Print_Area" localSheetId="28">Data22!$D$1:$P$301</definedName>
    <definedName name="_xlnm.Print_Area" localSheetId="15">'Tabell 14'!$A$1:$J$300</definedName>
    <definedName name="_xlnm.Print_Area" localSheetId="16">'Tabell 15'!$A$1:$I$301</definedName>
    <definedName name="_xlnm.Print_Area" localSheetId="17">'Tabell 16'!$A$1:$H$301</definedName>
    <definedName name="_xlnm.Print_Area" localSheetId="21">'Tabell 20'!$A$6:$C$21</definedName>
    <definedName name="_xlnm.Print_Area" localSheetId="23">'Tabell 21'!$A$6:$D$29</definedName>
    <definedName name="_xlnm.Print_Area" localSheetId="24">'Tabell 22'!$A$6:$E$32</definedName>
    <definedName name="_xlnm.Print_Titles" localSheetId="22">Data20!$1:$9</definedName>
    <definedName name="_xlnm.Print_Titles" localSheetId="25">Data21!$1:$8</definedName>
    <definedName name="_xlnm.Print_Titles" localSheetId="28">Data22!$1:$9</definedName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14">'Tabell 13'!$1:$6</definedName>
    <definedName name="_xlnm.Print_Titles" localSheetId="15">'Tabell 14'!$1:$8</definedName>
    <definedName name="_xlnm.Print_Titles" localSheetId="16">'Tabell 15'!$1:$8</definedName>
    <definedName name="_xlnm.Print_Titles" localSheetId="17">'Tabell 16'!$1:$8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5'!$1:$6</definedName>
    <definedName name="_xlnm.Print_Titles" localSheetId="6">'Tabell 6'!$1:$6</definedName>
    <definedName name="_xlnm.Print_Titles" localSheetId="7">'Tabell 6.1'!$1:$5</definedName>
    <definedName name="_xlnm.Print_Titles" localSheetId="8">'Tabell 7'!$1:$6</definedName>
    <definedName name="_xlnm.Print_Titles" localSheetId="9">'Tabell 8'!$1:$6</definedName>
    <definedName name="_xlnm.Print_Titles" localSheetId="10">'Tabell 9'!$1:$8</definedName>
  </definedNames>
  <calcPr calcId="145621"/>
</workbook>
</file>

<file path=xl/calcChain.xml><?xml version="1.0" encoding="utf-8"?>
<calcChain xmlns="http://schemas.openxmlformats.org/spreadsheetml/2006/main">
  <c r="Q298" i="38" l="1"/>
  <c r="P298" i="38"/>
  <c r="O298" i="38"/>
  <c r="Q297" i="38"/>
  <c r="P297" i="38"/>
  <c r="O297" i="38"/>
  <c r="Q296" i="38"/>
  <c r="P296" i="38"/>
  <c r="O296" i="38"/>
  <c r="Q295" i="38"/>
  <c r="P295" i="38"/>
  <c r="O295" i="38"/>
  <c r="Q294" i="38"/>
  <c r="P294" i="38"/>
  <c r="O294" i="38"/>
  <c r="Q293" i="38"/>
  <c r="P293" i="38"/>
  <c r="O293" i="38"/>
  <c r="Q292" i="38"/>
  <c r="P292" i="38"/>
  <c r="O292" i="38"/>
  <c r="Q291" i="38"/>
  <c r="P291" i="38"/>
  <c r="O291" i="38"/>
  <c r="Q290" i="38"/>
  <c r="P290" i="38"/>
  <c r="O290" i="38"/>
  <c r="Q289" i="38"/>
  <c r="P289" i="38"/>
  <c r="O289" i="38"/>
  <c r="Q288" i="38"/>
  <c r="P288" i="38"/>
  <c r="O288" i="38"/>
  <c r="Q287" i="38"/>
  <c r="P287" i="38"/>
  <c r="O287" i="38"/>
  <c r="Q286" i="38"/>
  <c r="P286" i="38"/>
  <c r="O286" i="38"/>
  <c r="Q285" i="38"/>
  <c r="P285" i="38"/>
  <c r="O285" i="38"/>
  <c r="Q284" i="38"/>
  <c r="P284" i="38"/>
  <c r="O284" i="38"/>
  <c r="Q283" i="38"/>
  <c r="P283" i="38"/>
  <c r="O283" i="38"/>
  <c r="Q282" i="38"/>
  <c r="P282" i="38"/>
  <c r="O282" i="38"/>
  <c r="Q281" i="38"/>
  <c r="P281" i="38"/>
  <c r="O281" i="38"/>
  <c r="Q280" i="38"/>
  <c r="P280" i="38"/>
  <c r="O280" i="38"/>
  <c r="Q279" i="38"/>
  <c r="P279" i="38"/>
  <c r="O279" i="38"/>
  <c r="Q278" i="38"/>
  <c r="P278" i="38"/>
  <c r="O278" i="38"/>
  <c r="Q277" i="38"/>
  <c r="P277" i="38"/>
  <c r="O277" i="38"/>
  <c r="Q276" i="38"/>
  <c r="P276" i="38"/>
  <c r="O276" i="38"/>
  <c r="Q275" i="38"/>
  <c r="P275" i="38"/>
  <c r="O275" i="38"/>
  <c r="Q274" i="38"/>
  <c r="P274" i="38"/>
  <c r="O274" i="38"/>
  <c r="Q273" i="38"/>
  <c r="P273" i="38"/>
  <c r="O273" i="38"/>
  <c r="Q272" i="38"/>
  <c r="P272" i="38"/>
  <c r="O272" i="38"/>
  <c r="Q271" i="38"/>
  <c r="P271" i="38"/>
  <c r="O271" i="38"/>
  <c r="Q270" i="38"/>
  <c r="P270" i="38"/>
  <c r="O270" i="38"/>
  <c r="Q269" i="38"/>
  <c r="P269" i="38"/>
  <c r="O269" i="38"/>
  <c r="Q268" i="38"/>
  <c r="P268" i="38"/>
  <c r="O268" i="38"/>
  <c r="Q267" i="38"/>
  <c r="P267" i="38"/>
  <c r="O267" i="38"/>
  <c r="Q266" i="38"/>
  <c r="P266" i="38"/>
  <c r="O266" i="38"/>
  <c r="Q265" i="38"/>
  <c r="P265" i="38"/>
  <c r="O265" i="38"/>
  <c r="Q264" i="38"/>
  <c r="P264" i="38"/>
  <c r="O264" i="38"/>
  <c r="Q263" i="38"/>
  <c r="P263" i="38"/>
  <c r="O263" i="38"/>
  <c r="Q262" i="38"/>
  <c r="P262" i="38"/>
  <c r="O262" i="38"/>
  <c r="Q261" i="38"/>
  <c r="P261" i="38"/>
  <c r="O261" i="38"/>
  <c r="Q260" i="38"/>
  <c r="P260" i="38"/>
  <c r="O260" i="38"/>
  <c r="Q259" i="38"/>
  <c r="P259" i="38"/>
  <c r="O259" i="38"/>
  <c r="Q258" i="38"/>
  <c r="P258" i="38"/>
  <c r="O258" i="38"/>
  <c r="Q257" i="38"/>
  <c r="P257" i="38"/>
  <c r="O257" i="38"/>
  <c r="Q256" i="38"/>
  <c r="P256" i="38"/>
  <c r="O256" i="38"/>
  <c r="Q255" i="38"/>
  <c r="P255" i="38"/>
  <c r="O255" i="38"/>
  <c r="Q254" i="38"/>
  <c r="P254" i="38"/>
  <c r="O254" i="38"/>
  <c r="Q253" i="38"/>
  <c r="P253" i="38"/>
  <c r="O253" i="38"/>
  <c r="Q252" i="38"/>
  <c r="P252" i="38"/>
  <c r="O252" i="38"/>
  <c r="Q251" i="38"/>
  <c r="P251" i="38"/>
  <c r="O251" i="38"/>
  <c r="Q250" i="38"/>
  <c r="P250" i="38"/>
  <c r="O250" i="38"/>
  <c r="Q249" i="38"/>
  <c r="P249" i="38"/>
  <c r="O249" i="38"/>
  <c r="Q248" i="38"/>
  <c r="P248" i="38"/>
  <c r="O248" i="38"/>
  <c r="Q247" i="38"/>
  <c r="P247" i="38"/>
  <c r="O247" i="38"/>
  <c r="Q246" i="38"/>
  <c r="P246" i="38"/>
  <c r="O246" i="38"/>
  <c r="Q245" i="38"/>
  <c r="P245" i="38"/>
  <c r="O245" i="38"/>
  <c r="Q244" i="38"/>
  <c r="P244" i="38"/>
  <c r="O244" i="38"/>
  <c r="Q243" i="38"/>
  <c r="P243" i="38"/>
  <c r="O243" i="38"/>
  <c r="Q242" i="38"/>
  <c r="P242" i="38"/>
  <c r="O242" i="38"/>
  <c r="Q241" i="38"/>
  <c r="P241" i="38"/>
  <c r="O241" i="38"/>
  <c r="Q240" i="38"/>
  <c r="P240" i="38"/>
  <c r="O240" i="38"/>
  <c r="Q239" i="38"/>
  <c r="P239" i="38"/>
  <c r="O239" i="38"/>
  <c r="Q238" i="38"/>
  <c r="P238" i="38"/>
  <c r="O238" i="38"/>
  <c r="Q237" i="38"/>
  <c r="P237" i="38"/>
  <c r="O237" i="38"/>
  <c r="Q236" i="38"/>
  <c r="P236" i="38"/>
  <c r="O236" i="38"/>
  <c r="Q235" i="38"/>
  <c r="P235" i="38"/>
  <c r="O235" i="38"/>
  <c r="Q234" i="38"/>
  <c r="P234" i="38"/>
  <c r="O234" i="38"/>
  <c r="Q233" i="38"/>
  <c r="P233" i="38"/>
  <c r="O233" i="38"/>
  <c r="Q232" i="38"/>
  <c r="P232" i="38"/>
  <c r="O232" i="38"/>
  <c r="Q231" i="38"/>
  <c r="P231" i="38"/>
  <c r="O231" i="38"/>
  <c r="Q230" i="38"/>
  <c r="P230" i="38"/>
  <c r="O230" i="38"/>
  <c r="Q229" i="38"/>
  <c r="P229" i="38"/>
  <c r="O229" i="38"/>
  <c r="Q228" i="38"/>
  <c r="P228" i="38"/>
  <c r="O228" i="38"/>
  <c r="Q227" i="38"/>
  <c r="P227" i="38"/>
  <c r="O227" i="38"/>
  <c r="Q226" i="38"/>
  <c r="P226" i="38"/>
  <c r="O226" i="38"/>
  <c r="Q225" i="38"/>
  <c r="P225" i="38"/>
  <c r="O225" i="38"/>
  <c r="Q224" i="38"/>
  <c r="P224" i="38"/>
  <c r="O224" i="38"/>
  <c r="Q223" i="38"/>
  <c r="P223" i="38"/>
  <c r="O223" i="38"/>
  <c r="Q222" i="38"/>
  <c r="P222" i="38"/>
  <c r="O222" i="38"/>
  <c r="Q221" i="38"/>
  <c r="P221" i="38"/>
  <c r="O221" i="38"/>
  <c r="Q220" i="38"/>
  <c r="P220" i="38"/>
  <c r="O220" i="38"/>
  <c r="Q219" i="38"/>
  <c r="P219" i="38"/>
  <c r="O219" i="38"/>
  <c r="Q218" i="38"/>
  <c r="P218" i="38"/>
  <c r="O218" i="38"/>
  <c r="Q217" i="38"/>
  <c r="P217" i="38"/>
  <c r="O217" i="38"/>
  <c r="Q216" i="38"/>
  <c r="P216" i="38"/>
  <c r="O216" i="38"/>
  <c r="Q215" i="38"/>
  <c r="P215" i="38"/>
  <c r="O215" i="38"/>
  <c r="Q214" i="38"/>
  <c r="P214" i="38"/>
  <c r="O214" i="38"/>
  <c r="Q213" i="38"/>
  <c r="P213" i="38"/>
  <c r="O213" i="38"/>
  <c r="Q212" i="38"/>
  <c r="P212" i="38"/>
  <c r="O212" i="38"/>
  <c r="Q211" i="38"/>
  <c r="P211" i="38"/>
  <c r="O211" i="38"/>
  <c r="Q210" i="38"/>
  <c r="P210" i="38"/>
  <c r="O210" i="38"/>
  <c r="Q209" i="38"/>
  <c r="P209" i="38"/>
  <c r="O209" i="38"/>
  <c r="Q208" i="38"/>
  <c r="P208" i="38"/>
  <c r="O208" i="38"/>
  <c r="Q207" i="38"/>
  <c r="P207" i="38"/>
  <c r="O207" i="38"/>
  <c r="Q206" i="38"/>
  <c r="P206" i="38"/>
  <c r="O206" i="38"/>
  <c r="Q205" i="38"/>
  <c r="P205" i="38"/>
  <c r="O205" i="38"/>
  <c r="Q204" i="38"/>
  <c r="P204" i="38"/>
  <c r="O204" i="38"/>
  <c r="Q203" i="38"/>
  <c r="P203" i="38"/>
  <c r="O203" i="38"/>
  <c r="Q202" i="38"/>
  <c r="P202" i="38"/>
  <c r="O202" i="38"/>
  <c r="Q201" i="38"/>
  <c r="P201" i="38"/>
  <c r="O201" i="38"/>
  <c r="Q200" i="38"/>
  <c r="P200" i="38"/>
  <c r="O200" i="38"/>
  <c r="Q199" i="38"/>
  <c r="P199" i="38"/>
  <c r="O199" i="38"/>
  <c r="Q198" i="38"/>
  <c r="P198" i="38"/>
  <c r="O198" i="38"/>
  <c r="Q197" i="38"/>
  <c r="P197" i="38"/>
  <c r="O197" i="38"/>
  <c r="Q196" i="38"/>
  <c r="P196" i="38"/>
  <c r="O196" i="38"/>
  <c r="Q195" i="38"/>
  <c r="P195" i="38"/>
  <c r="O195" i="38"/>
  <c r="Q194" i="38"/>
  <c r="P194" i="38"/>
  <c r="O194" i="38"/>
  <c r="Q193" i="38"/>
  <c r="P193" i="38"/>
  <c r="O193" i="38"/>
  <c r="Q192" i="38"/>
  <c r="P192" i="38"/>
  <c r="O192" i="38"/>
  <c r="Q191" i="38"/>
  <c r="P191" i="38"/>
  <c r="O191" i="38"/>
  <c r="Q190" i="38"/>
  <c r="P190" i="38"/>
  <c r="O190" i="38"/>
  <c r="Q189" i="38"/>
  <c r="P189" i="38"/>
  <c r="O189" i="38"/>
  <c r="Q188" i="38"/>
  <c r="P188" i="38"/>
  <c r="O188" i="38"/>
  <c r="Q187" i="38"/>
  <c r="P187" i="38"/>
  <c r="O187" i="38"/>
  <c r="Q186" i="38"/>
  <c r="P186" i="38"/>
  <c r="O186" i="38"/>
  <c r="Q185" i="38"/>
  <c r="P185" i="38"/>
  <c r="O185" i="38"/>
  <c r="Q184" i="38"/>
  <c r="P184" i="38"/>
  <c r="O184" i="38"/>
  <c r="Q183" i="38"/>
  <c r="P183" i="38"/>
  <c r="O183" i="38"/>
  <c r="Q182" i="38"/>
  <c r="P182" i="38"/>
  <c r="O182" i="38"/>
  <c r="Q181" i="38"/>
  <c r="P181" i="38"/>
  <c r="O181" i="38"/>
  <c r="Q180" i="38"/>
  <c r="P180" i="38"/>
  <c r="O180" i="38"/>
  <c r="Q179" i="38"/>
  <c r="P179" i="38"/>
  <c r="O179" i="38"/>
  <c r="Q178" i="38"/>
  <c r="P178" i="38"/>
  <c r="O178" i="38"/>
  <c r="Q177" i="38"/>
  <c r="P177" i="38"/>
  <c r="O177" i="38"/>
  <c r="Q176" i="38"/>
  <c r="P176" i="38"/>
  <c r="O176" i="38"/>
  <c r="Q175" i="38"/>
  <c r="P175" i="38"/>
  <c r="O175" i="38"/>
  <c r="Q174" i="38"/>
  <c r="P174" i="38"/>
  <c r="O174" i="38"/>
  <c r="Q173" i="38"/>
  <c r="P173" i="38"/>
  <c r="O173" i="38"/>
  <c r="Q172" i="38"/>
  <c r="P172" i="38"/>
  <c r="O172" i="38"/>
  <c r="Q171" i="38"/>
  <c r="P171" i="38"/>
  <c r="O171" i="38"/>
  <c r="Q170" i="38"/>
  <c r="P170" i="38"/>
  <c r="O170" i="38"/>
  <c r="Q169" i="38"/>
  <c r="P169" i="38"/>
  <c r="O169" i="38"/>
  <c r="Q168" i="38"/>
  <c r="P168" i="38"/>
  <c r="O168" i="38"/>
  <c r="Q167" i="38"/>
  <c r="P167" i="38"/>
  <c r="O167" i="38"/>
  <c r="Q166" i="38"/>
  <c r="P166" i="38"/>
  <c r="O166" i="38"/>
  <c r="Q165" i="38"/>
  <c r="P165" i="38"/>
  <c r="O165" i="38"/>
  <c r="Q164" i="38"/>
  <c r="P164" i="38"/>
  <c r="O164" i="38"/>
  <c r="Q163" i="38"/>
  <c r="P163" i="38"/>
  <c r="O163" i="38"/>
  <c r="Q162" i="38"/>
  <c r="P162" i="38"/>
  <c r="O162" i="38"/>
  <c r="Q161" i="38"/>
  <c r="P161" i="38"/>
  <c r="O161" i="38"/>
  <c r="Q160" i="38"/>
  <c r="P160" i="38"/>
  <c r="O160" i="38"/>
  <c r="Q159" i="38"/>
  <c r="P159" i="38"/>
  <c r="O159" i="38"/>
  <c r="Q158" i="38"/>
  <c r="P158" i="38"/>
  <c r="O158" i="38"/>
  <c r="Q157" i="38"/>
  <c r="P157" i="38"/>
  <c r="O157" i="38"/>
  <c r="Q156" i="38"/>
  <c r="P156" i="38"/>
  <c r="O156" i="38"/>
  <c r="Q155" i="38"/>
  <c r="P155" i="38"/>
  <c r="O155" i="38"/>
  <c r="Q154" i="38"/>
  <c r="P154" i="38"/>
  <c r="O154" i="38"/>
  <c r="Q153" i="38"/>
  <c r="P153" i="38"/>
  <c r="O153" i="38"/>
  <c r="Q152" i="38"/>
  <c r="P152" i="38"/>
  <c r="O152" i="38"/>
  <c r="Q151" i="38"/>
  <c r="P151" i="38"/>
  <c r="O151" i="38"/>
  <c r="Q150" i="38"/>
  <c r="P150" i="38"/>
  <c r="O150" i="38"/>
  <c r="Q149" i="38"/>
  <c r="P149" i="38"/>
  <c r="O149" i="38"/>
  <c r="Q148" i="38"/>
  <c r="P148" i="38"/>
  <c r="O148" i="38"/>
  <c r="Q147" i="38"/>
  <c r="P147" i="38"/>
  <c r="O147" i="38"/>
  <c r="Q146" i="38"/>
  <c r="P146" i="38"/>
  <c r="O146" i="38"/>
  <c r="Q145" i="38"/>
  <c r="P145" i="38"/>
  <c r="O145" i="38"/>
  <c r="Q144" i="38"/>
  <c r="P144" i="38"/>
  <c r="O144" i="38"/>
  <c r="Q143" i="38"/>
  <c r="P143" i="38"/>
  <c r="O143" i="38"/>
  <c r="Q142" i="38"/>
  <c r="P142" i="38"/>
  <c r="O142" i="38"/>
  <c r="Q141" i="38"/>
  <c r="P141" i="38"/>
  <c r="O141" i="38"/>
  <c r="Q140" i="38"/>
  <c r="P140" i="38"/>
  <c r="O140" i="38"/>
  <c r="Q139" i="38"/>
  <c r="P139" i="38"/>
  <c r="O139" i="38"/>
  <c r="Q138" i="38"/>
  <c r="P138" i="38"/>
  <c r="O138" i="38"/>
  <c r="Q137" i="38"/>
  <c r="P137" i="38"/>
  <c r="O137" i="38"/>
  <c r="Q136" i="38"/>
  <c r="P136" i="38"/>
  <c r="O136" i="38"/>
  <c r="Q135" i="38"/>
  <c r="P135" i="38"/>
  <c r="O135" i="38"/>
  <c r="Q134" i="38"/>
  <c r="P134" i="38"/>
  <c r="O134" i="38"/>
  <c r="Q133" i="38"/>
  <c r="P133" i="38"/>
  <c r="O133" i="38"/>
  <c r="Q132" i="38"/>
  <c r="P132" i="38"/>
  <c r="O132" i="38"/>
  <c r="Q131" i="38"/>
  <c r="P131" i="38"/>
  <c r="O131" i="38"/>
  <c r="Q130" i="38"/>
  <c r="P130" i="38"/>
  <c r="O130" i="38"/>
  <c r="Q129" i="38"/>
  <c r="P129" i="38"/>
  <c r="O129" i="38"/>
  <c r="Q128" i="38"/>
  <c r="P128" i="38"/>
  <c r="O128" i="38"/>
  <c r="Q127" i="38"/>
  <c r="P127" i="38"/>
  <c r="O127" i="38"/>
  <c r="Q126" i="38"/>
  <c r="P126" i="38"/>
  <c r="O126" i="38"/>
  <c r="Q125" i="38"/>
  <c r="P125" i="38"/>
  <c r="O125" i="38"/>
  <c r="Q124" i="38"/>
  <c r="P124" i="38"/>
  <c r="O124" i="38"/>
  <c r="Q123" i="38"/>
  <c r="P123" i="38"/>
  <c r="O123" i="38"/>
  <c r="Q122" i="38"/>
  <c r="P122" i="38"/>
  <c r="O122" i="38"/>
  <c r="Q121" i="38"/>
  <c r="P121" i="38"/>
  <c r="O121" i="38"/>
  <c r="Q120" i="38"/>
  <c r="P120" i="38"/>
  <c r="O120" i="38"/>
  <c r="Q119" i="38"/>
  <c r="P119" i="38"/>
  <c r="O119" i="38"/>
  <c r="Q118" i="38"/>
  <c r="P118" i="38"/>
  <c r="O118" i="38"/>
  <c r="Q117" i="38"/>
  <c r="P117" i="38"/>
  <c r="O117" i="38"/>
  <c r="Q116" i="38"/>
  <c r="P116" i="38"/>
  <c r="O116" i="38"/>
  <c r="Q115" i="38"/>
  <c r="P115" i="38"/>
  <c r="O115" i="38"/>
  <c r="Q114" i="38"/>
  <c r="P114" i="38"/>
  <c r="O114" i="38"/>
  <c r="Q113" i="38"/>
  <c r="P113" i="38"/>
  <c r="O113" i="38"/>
  <c r="Q112" i="38"/>
  <c r="P112" i="38"/>
  <c r="O112" i="38"/>
  <c r="Q111" i="38"/>
  <c r="P111" i="38"/>
  <c r="O111" i="38"/>
  <c r="Q110" i="38"/>
  <c r="P110" i="38"/>
  <c r="O110" i="38"/>
  <c r="Q109" i="38"/>
  <c r="P109" i="38"/>
  <c r="O109" i="38"/>
  <c r="Q108" i="38"/>
  <c r="P108" i="38"/>
  <c r="O108" i="38"/>
  <c r="Q107" i="38"/>
  <c r="P107" i="38"/>
  <c r="O107" i="38"/>
  <c r="Q106" i="38"/>
  <c r="P106" i="38"/>
  <c r="O106" i="38"/>
  <c r="Q105" i="38"/>
  <c r="P105" i="38"/>
  <c r="O105" i="38"/>
  <c r="Q104" i="38"/>
  <c r="P104" i="38"/>
  <c r="O104" i="38"/>
  <c r="Q103" i="38"/>
  <c r="P103" i="38"/>
  <c r="O103" i="38"/>
  <c r="Q102" i="38"/>
  <c r="P102" i="38"/>
  <c r="O102" i="38"/>
  <c r="Q101" i="38"/>
  <c r="P101" i="38"/>
  <c r="O101" i="38"/>
  <c r="Q100" i="38"/>
  <c r="P100" i="38"/>
  <c r="O100" i="38"/>
  <c r="Q99" i="38"/>
  <c r="P99" i="38"/>
  <c r="O99" i="38"/>
  <c r="Q98" i="38"/>
  <c r="P98" i="38"/>
  <c r="O98" i="38"/>
  <c r="Q97" i="38"/>
  <c r="P97" i="38"/>
  <c r="O97" i="38"/>
  <c r="Q96" i="38"/>
  <c r="P96" i="38"/>
  <c r="O96" i="38"/>
  <c r="Q95" i="38"/>
  <c r="P95" i="38"/>
  <c r="O95" i="38"/>
  <c r="Q94" i="38"/>
  <c r="P94" i="38"/>
  <c r="O94" i="38"/>
  <c r="Q93" i="38"/>
  <c r="P93" i="38"/>
  <c r="O93" i="38"/>
  <c r="Q92" i="38"/>
  <c r="P92" i="38"/>
  <c r="O92" i="38"/>
  <c r="Q91" i="38"/>
  <c r="P91" i="38"/>
  <c r="O91" i="38"/>
  <c r="Q90" i="38"/>
  <c r="P90" i="38"/>
  <c r="O90" i="38"/>
  <c r="Q89" i="38"/>
  <c r="P89" i="38"/>
  <c r="O89" i="38"/>
  <c r="Q88" i="38"/>
  <c r="P88" i="38"/>
  <c r="O88" i="38"/>
  <c r="Q87" i="38"/>
  <c r="P87" i="38"/>
  <c r="O87" i="38"/>
  <c r="Q86" i="38"/>
  <c r="P86" i="38"/>
  <c r="O86" i="38"/>
  <c r="Q85" i="38"/>
  <c r="P85" i="38"/>
  <c r="O85" i="38"/>
  <c r="Q84" i="38"/>
  <c r="P84" i="38"/>
  <c r="O84" i="38"/>
  <c r="Q83" i="38"/>
  <c r="P83" i="38"/>
  <c r="O83" i="38"/>
  <c r="Q82" i="38"/>
  <c r="P82" i="38"/>
  <c r="O82" i="38"/>
  <c r="Q81" i="38"/>
  <c r="P81" i="38"/>
  <c r="O81" i="38"/>
  <c r="Q80" i="38"/>
  <c r="P80" i="38"/>
  <c r="O80" i="38"/>
  <c r="Q79" i="38"/>
  <c r="P79" i="38"/>
  <c r="O79" i="38"/>
  <c r="Q78" i="38"/>
  <c r="P78" i="38"/>
  <c r="O78" i="38"/>
  <c r="Q77" i="38"/>
  <c r="P77" i="38"/>
  <c r="O77" i="38"/>
  <c r="Q76" i="38"/>
  <c r="P76" i="38"/>
  <c r="O76" i="38"/>
  <c r="Q75" i="38"/>
  <c r="P75" i="38"/>
  <c r="O75" i="38"/>
  <c r="Q74" i="38"/>
  <c r="P74" i="38"/>
  <c r="O74" i="38"/>
  <c r="Q73" i="38"/>
  <c r="P73" i="38"/>
  <c r="O73" i="38"/>
  <c r="Q72" i="38"/>
  <c r="P72" i="38"/>
  <c r="O72" i="38"/>
  <c r="Q71" i="38"/>
  <c r="P71" i="38"/>
  <c r="O71" i="38"/>
  <c r="Q70" i="38"/>
  <c r="P70" i="38"/>
  <c r="O70" i="38"/>
  <c r="Q69" i="38"/>
  <c r="P69" i="38"/>
  <c r="O69" i="38"/>
  <c r="Q68" i="38"/>
  <c r="P68" i="38"/>
  <c r="O68" i="38"/>
  <c r="Q67" i="38"/>
  <c r="P67" i="38"/>
  <c r="O67" i="38"/>
  <c r="Q66" i="38"/>
  <c r="P66" i="38"/>
  <c r="O66" i="38"/>
  <c r="Q65" i="38"/>
  <c r="P65" i="38"/>
  <c r="O65" i="38"/>
  <c r="Q64" i="38"/>
  <c r="P64" i="38"/>
  <c r="O64" i="38"/>
  <c r="Q63" i="38"/>
  <c r="P63" i="38"/>
  <c r="O63" i="38"/>
  <c r="Q62" i="38"/>
  <c r="P62" i="38"/>
  <c r="O62" i="38"/>
  <c r="Q61" i="38"/>
  <c r="P61" i="38"/>
  <c r="O61" i="38"/>
  <c r="Q60" i="38"/>
  <c r="P60" i="38"/>
  <c r="O60" i="38"/>
  <c r="Q59" i="38"/>
  <c r="P59" i="38"/>
  <c r="O59" i="38"/>
  <c r="Q58" i="38"/>
  <c r="P58" i="38"/>
  <c r="O58" i="38"/>
  <c r="Q57" i="38"/>
  <c r="P57" i="38"/>
  <c r="O57" i="38"/>
  <c r="Q56" i="38"/>
  <c r="P56" i="38"/>
  <c r="O56" i="38"/>
  <c r="Q55" i="38"/>
  <c r="P55" i="38"/>
  <c r="O55" i="38"/>
  <c r="Q54" i="38"/>
  <c r="P54" i="38"/>
  <c r="O54" i="38"/>
  <c r="Q53" i="38"/>
  <c r="P53" i="38"/>
  <c r="O53" i="38"/>
  <c r="Q52" i="38"/>
  <c r="P52" i="38"/>
  <c r="O52" i="38"/>
  <c r="Q51" i="38"/>
  <c r="P51" i="38"/>
  <c r="O51" i="38"/>
  <c r="Q50" i="38"/>
  <c r="P50" i="38"/>
  <c r="O50" i="38"/>
  <c r="Q49" i="38"/>
  <c r="P49" i="38"/>
  <c r="O49" i="38"/>
  <c r="Q48" i="38"/>
  <c r="P48" i="38"/>
  <c r="O48" i="38"/>
  <c r="Q47" i="38"/>
  <c r="P47" i="38"/>
  <c r="O47" i="38"/>
  <c r="Q46" i="38"/>
  <c r="P46" i="38"/>
  <c r="O46" i="38"/>
  <c r="Q45" i="38"/>
  <c r="P45" i="38"/>
  <c r="O45" i="38"/>
  <c r="Q44" i="38"/>
  <c r="P44" i="38"/>
  <c r="O44" i="38"/>
  <c r="Q43" i="38"/>
  <c r="P43" i="38"/>
  <c r="O43" i="38"/>
  <c r="Q42" i="38"/>
  <c r="P42" i="38"/>
  <c r="O42" i="38"/>
  <c r="Q41" i="38"/>
  <c r="P41" i="38"/>
  <c r="O41" i="38"/>
  <c r="Q40" i="38"/>
  <c r="P40" i="38"/>
  <c r="O40" i="38"/>
  <c r="Q39" i="38"/>
  <c r="P39" i="38"/>
  <c r="O39" i="38"/>
  <c r="Q38" i="38"/>
  <c r="P38" i="38"/>
  <c r="O38" i="38"/>
  <c r="Q37" i="38"/>
  <c r="P37" i="38"/>
  <c r="O37" i="38"/>
  <c r="Q36" i="38"/>
  <c r="P36" i="38"/>
  <c r="O36" i="38"/>
  <c r="Q35" i="38"/>
  <c r="P35" i="38"/>
  <c r="O35" i="38"/>
  <c r="Q34" i="38"/>
  <c r="P34" i="38"/>
  <c r="O34" i="38"/>
  <c r="Q33" i="38"/>
  <c r="P33" i="38"/>
  <c r="O33" i="38"/>
  <c r="Q32" i="38"/>
  <c r="P32" i="38"/>
  <c r="O32" i="38"/>
  <c r="Q31" i="38"/>
  <c r="P31" i="38"/>
  <c r="O31" i="38"/>
  <c r="Q30" i="38"/>
  <c r="P30" i="38"/>
  <c r="O30" i="38"/>
  <c r="Q29" i="38"/>
  <c r="P29" i="38"/>
  <c r="O29" i="38"/>
  <c r="Q28" i="38"/>
  <c r="P28" i="38"/>
  <c r="O28" i="38"/>
  <c r="Q27" i="38"/>
  <c r="P27" i="38"/>
  <c r="O27" i="38"/>
  <c r="Q26" i="38"/>
  <c r="P26" i="38"/>
  <c r="O26" i="38"/>
  <c r="Q25" i="38"/>
  <c r="P25" i="38"/>
  <c r="O25" i="38"/>
  <c r="Q24" i="38"/>
  <c r="P24" i="38"/>
  <c r="O24" i="38"/>
  <c r="Q23" i="38"/>
  <c r="P23" i="38"/>
  <c r="O23" i="38"/>
  <c r="Q22" i="38"/>
  <c r="P22" i="38"/>
  <c r="O22" i="38"/>
  <c r="Q21" i="38"/>
  <c r="P21" i="38"/>
  <c r="O21" i="38"/>
  <c r="Q20" i="38"/>
  <c r="P20" i="38"/>
  <c r="O20" i="38"/>
  <c r="Q19" i="38"/>
  <c r="P19" i="38"/>
  <c r="O19" i="38"/>
  <c r="Q18" i="38"/>
  <c r="P18" i="38"/>
  <c r="O18" i="38"/>
  <c r="Q17" i="38"/>
  <c r="P17" i="38"/>
  <c r="O17" i="38"/>
  <c r="Q16" i="38"/>
  <c r="P16" i="38"/>
  <c r="O16" i="38"/>
  <c r="Q15" i="38"/>
  <c r="P15" i="38"/>
  <c r="O15" i="38"/>
  <c r="Q14" i="38"/>
  <c r="P14" i="38"/>
  <c r="O14" i="38"/>
  <c r="Q13" i="38"/>
  <c r="P13" i="38"/>
  <c r="O13" i="38"/>
  <c r="Q12" i="38"/>
  <c r="P12" i="38"/>
  <c r="O12" i="38"/>
  <c r="Q11" i="38"/>
  <c r="P11" i="38"/>
  <c r="O11" i="38"/>
  <c r="Q10" i="38"/>
  <c r="P10" i="38"/>
  <c r="O10" i="38"/>
  <c r="Q9" i="38"/>
  <c r="P9" i="38"/>
  <c r="O9" i="38"/>
  <c r="C4" i="38"/>
  <c r="B15" i="37"/>
  <c r="B22" i="37"/>
  <c r="C17" i="37"/>
  <c r="B16" i="37"/>
  <c r="C15" i="37"/>
  <c r="C13" i="37"/>
  <c r="B13" i="37"/>
  <c r="C12" i="37"/>
  <c r="B12" i="37"/>
  <c r="C10" i="37"/>
  <c r="C14" i="37" s="1"/>
  <c r="C16" i="37" s="1"/>
  <c r="C18" i="37" s="1"/>
  <c r="B10" i="37"/>
  <c r="A6" i="37"/>
  <c r="C20" i="37" l="1"/>
  <c r="C21" i="37" s="1"/>
  <c r="A8" i="37" l="1"/>
  <c r="B21" i="37"/>
  <c r="C22" i="37"/>
  <c r="C23" i="37" s="1"/>
  <c r="B23" i="37" l="1"/>
  <c r="C24" i="37"/>
  <c r="B24" i="37" s="1"/>
  <c r="V299" i="34" l="1"/>
  <c r="T299" i="34"/>
  <c r="S299" i="34"/>
  <c r="R299" i="34"/>
  <c r="Q299" i="34"/>
  <c r="V298" i="34"/>
  <c r="T298" i="34"/>
  <c r="S298" i="34"/>
  <c r="R298" i="34"/>
  <c r="Q298" i="34"/>
  <c r="V297" i="34"/>
  <c r="T297" i="34"/>
  <c r="S297" i="34"/>
  <c r="R297" i="34"/>
  <c r="Q297" i="34"/>
  <c r="V296" i="34"/>
  <c r="T296" i="34"/>
  <c r="S296" i="34"/>
  <c r="R296" i="34"/>
  <c r="Q296" i="34"/>
  <c r="V295" i="34"/>
  <c r="T295" i="34"/>
  <c r="S295" i="34"/>
  <c r="R295" i="34"/>
  <c r="Q295" i="34"/>
  <c r="V294" i="34"/>
  <c r="T294" i="34"/>
  <c r="S294" i="34"/>
  <c r="R294" i="34"/>
  <c r="Q294" i="34"/>
  <c r="V293" i="34"/>
  <c r="T293" i="34"/>
  <c r="S293" i="34"/>
  <c r="R293" i="34"/>
  <c r="Q293" i="34"/>
  <c r="V292" i="34"/>
  <c r="T292" i="34"/>
  <c r="S292" i="34"/>
  <c r="R292" i="34"/>
  <c r="Q292" i="34"/>
  <c r="V291" i="34"/>
  <c r="T291" i="34"/>
  <c r="S291" i="34"/>
  <c r="R291" i="34"/>
  <c r="Q291" i="34"/>
  <c r="V290" i="34"/>
  <c r="T290" i="34"/>
  <c r="S290" i="34"/>
  <c r="R290" i="34"/>
  <c r="Q290" i="34"/>
  <c r="V289" i="34"/>
  <c r="T289" i="34"/>
  <c r="S289" i="34"/>
  <c r="R289" i="34"/>
  <c r="Q289" i="34"/>
  <c r="V288" i="34"/>
  <c r="T288" i="34"/>
  <c r="S288" i="34"/>
  <c r="R288" i="34"/>
  <c r="Q288" i="34"/>
  <c r="V287" i="34"/>
  <c r="T287" i="34"/>
  <c r="S287" i="34"/>
  <c r="R287" i="34"/>
  <c r="Q287" i="34"/>
  <c r="V286" i="34"/>
  <c r="T286" i="34"/>
  <c r="S286" i="34"/>
  <c r="R286" i="34"/>
  <c r="Q286" i="34"/>
  <c r="V285" i="34"/>
  <c r="T285" i="34"/>
  <c r="S285" i="34"/>
  <c r="R285" i="34"/>
  <c r="Q285" i="34"/>
  <c r="V284" i="34"/>
  <c r="T284" i="34"/>
  <c r="S284" i="34"/>
  <c r="R284" i="34"/>
  <c r="Q284" i="34"/>
  <c r="V283" i="34"/>
  <c r="T283" i="34"/>
  <c r="S283" i="34"/>
  <c r="R283" i="34"/>
  <c r="Q283" i="34"/>
  <c r="V282" i="34"/>
  <c r="T282" i="34"/>
  <c r="S282" i="34"/>
  <c r="R282" i="34"/>
  <c r="Q282" i="34"/>
  <c r="V281" i="34"/>
  <c r="T281" i="34"/>
  <c r="S281" i="34"/>
  <c r="R281" i="34"/>
  <c r="Q281" i="34"/>
  <c r="V280" i="34"/>
  <c r="T280" i="34"/>
  <c r="S280" i="34"/>
  <c r="R280" i="34"/>
  <c r="Q280" i="34"/>
  <c r="V279" i="34"/>
  <c r="T279" i="34"/>
  <c r="S279" i="34"/>
  <c r="R279" i="34"/>
  <c r="Q279" i="34"/>
  <c r="V278" i="34"/>
  <c r="T278" i="34"/>
  <c r="S278" i="34"/>
  <c r="R278" i="34"/>
  <c r="Q278" i="34"/>
  <c r="V277" i="34"/>
  <c r="T277" i="34"/>
  <c r="S277" i="34"/>
  <c r="R277" i="34"/>
  <c r="Q277" i="34"/>
  <c r="V276" i="34"/>
  <c r="T276" i="34"/>
  <c r="S276" i="34"/>
  <c r="R276" i="34"/>
  <c r="Q276" i="34"/>
  <c r="V275" i="34"/>
  <c r="T275" i="34"/>
  <c r="S275" i="34"/>
  <c r="R275" i="34"/>
  <c r="Q275" i="34"/>
  <c r="V274" i="34"/>
  <c r="T274" i="34"/>
  <c r="S274" i="34"/>
  <c r="R274" i="34"/>
  <c r="Q274" i="34"/>
  <c r="V273" i="34"/>
  <c r="T273" i="34"/>
  <c r="S273" i="34"/>
  <c r="R273" i="34"/>
  <c r="Q273" i="34"/>
  <c r="V272" i="34"/>
  <c r="T272" i="34"/>
  <c r="S272" i="34"/>
  <c r="R272" i="34"/>
  <c r="Q272" i="34"/>
  <c r="V271" i="34"/>
  <c r="T271" i="34"/>
  <c r="S271" i="34"/>
  <c r="R271" i="34"/>
  <c r="Q271" i="34"/>
  <c r="V270" i="34"/>
  <c r="T270" i="34"/>
  <c r="S270" i="34"/>
  <c r="R270" i="34"/>
  <c r="Q270" i="34"/>
  <c r="V269" i="34"/>
  <c r="T269" i="34"/>
  <c r="S269" i="34"/>
  <c r="R269" i="34"/>
  <c r="Q269" i="34"/>
  <c r="V268" i="34"/>
  <c r="T268" i="34"/>
  <c r="S268" i="34"/>
  <c r="R268" i="34"/>
  <c r="Q268" i="34"/>
  <c r="V267" i="34"/>
  <c r="T267" i="34"/>
  <c r="S267" i="34"/>
  <c r="R267" i="34"/>
  <c r="Q267" i="34"/>
  <c r="V266" i="34"/>
  <c r="T266" i="34"/>
  <c r="S266" i="34"/>
  <c r="R266" i="34"/>
  <c r="Q266" i="34"/>
  <c r="V265" i="34"/>
  <c r="T265" i="34"/>
  <c r="S265" i="34"/>
  <c r="R265" i="34"/>
  <c r="Q265" i="34"/>
  <c r="V264" i="34"/>
  <c r="T264" i="34"/>
  <c r="S264" i="34"/>
  <c r="R264" i="34"/>
  <c r="Q264" i="34"/>
  <c r="V263" i="34"/>
  <c r="T263" i="34"/>
  <c r="S263" i="34"/>
  <c r="R263" i="34"/>
  <c r="Q263" i="34"/>
  <c r="V262" i="34"/>
  <c r="T262" i="34"/>
  <c r="S262" i="34"/>
  <c r="R262" i="34"/>
  <c r="Q262" i="34"/>
  <c r="V261" i="34"/>
  <c r="T261" i="34"/>
  <c r="S261" i="34"/>
  <c r="R261" i="34"/>
  <c r="Q261" i="34"/>
  <c r="V260" i="34"/>
  <c r="T260" i="34"/>
  <c r="S260" i="34"/>
  <c r="R260" i="34"/>
  <c r="Q260" i="34"/>
  <c r="V259" i="34"/>
  <c r="T259" i="34"/>
  <c r="S259" i="34"/>
  <c r="R259" i="34"/>
  <c r="Q259" i="34"/>
  <c r="V258" i="34"/>
  <c r="T258" i="34"/>
  <c r="S258" i="34"/>
  <c r="R258" i="34"/>
  <c r="Q258" i="34"/>
  <c r="V257" i="34"/>
  <c r="T257" i="34"/>
  <c r="S257" i="34"/>
  <c r="R257" i="34"/>
  <c r="Q257" i="34"/>
  <c r="V256" i="34"/>
  <c r="T256" i="34"/>
  <c r="S256" i="34"/>
  <c r="R256" i="34"/>
  <c r="Q256" i="34"/>
  <c r="V255" i="34"/>
  <c r="T255" i="34"/>
  <c r="S255" i="34"/>
  <c r="R255" i="34"/>
  <c r="Q255" i="34"/>
  <c r="V254" i="34"/>
  <c r="T254" i="34"/>
  <c r="S254" i="34"/>
  <c r="R254" i="34"/>
  <c r="Q254" i="34"/>
  <c r="V253" i="34"/>
  <c r="T253" i="34"/>
  <c r="S253" i="34"/>
  <c r="R253" i="34"/>
  <c r="Q253" i="34"/>
  <c r="V252" i="34"/>
  <c r="T252" i="34"/>
  <c r="S252" i="34"/>
  <c r="R252" i="34"/>
  <c r="Q252" i="34"/>
  <c r="V251" i="34"/>
  <c r="T251" i="34"/>
  <c r="S251" i="34"/>
  <c r="R251" i="34"/>
  <c r="Q251" i="34"/>
  <c r="V250" i="34"/>
  <c r="T250" i="34"/>
  <c r="S250" i="34"/>
  <c r="R250" i="34"/>
  <c r="Q250" i="34"/>
  <c r="V249" i="34"/>
  <c r="T249" i="34"/>
  <c r="S249" i="34"/>
  <c r="R249" i="34"/>
  <c r="Q249" i="34"/>
  <c r="V248" i="34"/>
  <c r="T248" i="34"/>
  <c r="S248" i="34"/>
  <c r="R248" i="34"/>
  <c r="Q248" i="34"/>
  <c r="V247" i="34"/>
  <c r="T247" i="34"/>
  <c r="S247" i="34"/>
  <c r="R247" i="34"/>
  <c r="Q247" i="34"/>
  <c r="V246" i="34"/>
  <c r="T246" i="34"/>
  <c r="S246" i="34"/>
  <c r="R246" i="34"/>
  <c r="Q246" i="34"/>
  <c r="V245" i="34"/>
  <c r="T245" i="34"/>
  <c r="S245" i="34"/>
  <c r="R245" i="34"/>
  <c r="Q245" i="34"/>
  <c r="V244" i="34"/>
  <c r="T244" i="34"/>
  <c r="S244" i="34"/>
  <c r="R244" i="34"/>
  <c r="Q244" i="34"/>
  <c r="V243" i="34"/>
  <c r="T243" i="34"/>
  <c r="S243" i="34"/>
  <c r="R243" i="34"/>
  <c r="Q243" i="34"/>
  <c r="V242" i="34"/>
  <c r="T242" i="34"/>
  <c r="S242" i="34"/>
  <c r="R242" i="34"/>
  <c r="Q242" i="34"/>
  <c r="V241" i="34"/>
  <c r="T241" i="34"/>
  <c r="S241" i="34"/>
  <c r="R241" i="34"/>
  <c r="Q241" i="34"/>
  <c r="V240" i="34"/>
  <c r="T240" i="34"/>
  <c r="S240" i="34"/>
  <c r="R240" i="34"/>
  <c r="Q240" i="34"/>
  <c r="V239" i="34"/>
  <c r="T239" i="34"/>
  <c r="S239" i="34"/>
  <c r="R239" i="34"/>
  <c r="Q239" i="34"/>
  <c r="V238" i="34"/>
  <c r="T238" i="34"/>
  <c r="S238" i="34"/>
  <c r="R238" i="34"/>
  <c r="Q238" i="34"/>
  <c r="V237" i="34"/>
  <c r="T237" i="34"/>
  <c r="S237" i="34"/>
  <c r="R237" i="34"/>
  <c r="Q237" i="34"/>
  <c r="V236" i="34"/>
  <c r="T236" i="34"/>
  <c r="S236" i="34"/>
  <c r="R236" i="34"/>
  <c r="Q236" i="34"/>
  <c r="V235" i="34"/>
  <c r="T235" i="34"/>
  <c r="S235" i="34"/>
  <c r="R235" i="34"/>
  <c r="Q235" i="34"/>
  <c r="V234" i="34"/>
  <c r="T234" i="34"/>
  <c r="S234" i="34"/>
  <c r="R234" i="34"/>
  <c r="Q234" i="34"/>
  <c r="V233" i="34"/>
  <c r="T233" i="34"/>
  <c r="S233" i="34"/>
  <c r="R233" i="34"/>
  <c r="Q233" i="34"/>
  <c r="V232" i="34"/>
  <c r="T232" i="34"/>
  <c r="S232" i="34"/>
  <c r="R232" i="34"/>
  <c r="Q232" i="34"/>
  <c r="V231" i="34"/>
  <c r="T231" i="34"/>
  <c r="S231" i="34"/>
  <c r="R231" i="34"/>
  <c r="Q231" i="34"/>
  <c r="V230" i="34"/>
  <c r="T230" i="34"/>
  <c r="S230" i="34"/>
  <c r="R230" i="34"/>
  <c r="Q230" i="34"/>
  <c r="V229" i="34"/>
  <c r="T229" i="34"/>
  <c r="S229" i="34"/>
  <c r="R229" i="34"/>
  <c r="Q229" i="34"/>
  <c r="V228" i="34"/>
  <c r="T228" i="34"/>
  <c r="S228" i="34"/>
  <c r="R228" i="34"/>
  <c r="Q228" i="34"/>
  <c r="V227" i="34"/>
  <c r="T227" i="34"/>
  <c r="S227" i="34"/>
  <c r="R227" i="34"/>
  <c r="Q227" i="34"/>
  <c r="V226" i="34"/>
  <c r="T226" i="34"/>
  <c r="S226" i="34"/>
  <c r="R226" i="34"/>
  <c r="Q226" i="34"/>
  <c r="V225" i="34"/>
  <c r="T225" i="34"/>
  <c r="S225" i="34"/>
  <c r="R225" i="34"/>
  <c r="Q225" i="34"/>
  <c r="V224" i="34"/>
  <c r="T224" i="34"/>
  <c r="S224" i="34"/>
  <c r="R224" i="34"/>
  <c r="Q224" i="34"/>
  <c r="V223" i="34"/>
  <c r="T223" i="34"/>
  <c r="S223" i="34"/>
  <c r="R223" i="34"/>
  <c r="Q223" i="34"/>
  <c r="V222" i="34"/>
  <c r="T222" i="34"/>
  <c r="S222" i="34"/>
  <c r="R222" i="34"/>
  <c r="Q222" i="34"/>
  <c r="V221" i="34"/>
  <c r="T221" i="34"/>
  <c r="S221" i="34"/>
  <c r="R221" i="34"/>
  <c r="Q221" i="34"/>
  <c r="V220" i="34"/>
  <c r="T220" i="34"/>
  <c r="S220" i="34"/>
  <c r="R220" i="34"/>
  <c r="Q220" i="34"/>
  <c r="V219" i="34"/>
  <c r="T219" i="34"/>
  <c r="S219" i="34"/>
  <c r="R219" i="34"/>
  <c r="Q219" i="34"/>
  <c r="V218" i="34"/>
  <c r="T218" i="34"/>
  <c r="S218" i="34"/>
  <c r="R218" i="34"/>
  <c r="Q218" i="34"/>
  <c r="V217" i="34"/>
  <c r="T217" i="34"/>
  <c r="S217" i="34"/>
  <c r="R217" i="34"/>
  <c r="Q217" i="34"/>
  <c r="V216" i="34"/>
  <c r="T216" i="34"/>
  <c r="S216" i="34"/>
  <c r="R216" i="34"/>
  <c r="Q216" i="34"/>
  <c r="V215" i="34"/>
  <c r="T215" i="34"/>
  <c r="S215" i="34"/>
  <c r="R215" i="34"/>
  <c r="Q215" i="34"/>
  <c r="V214" i="34"/>
  <c r="T214" i="34"/>
  <c r="S214" i="34"/>
  <c r="R214" i="34"/>
  <c r="Q214" i="34"/>
  <c r="V213" i="34"/>
  <c r="T213" i="34"/>
  <c r="S213" i="34"/>
  <c r="R213" i="34"/>
  <c r="Q213" i="34"/>
  <c r="V212" i="34"/>
  <c r="T212" i="34"/>
  <c r="S212" i="34"/>
  <c r="R212" i="34"/>
  <c r="Q212" i="34"/>
  <c r="V211" i="34"/>
  <c r="T211" i="34"/>
  <c r="S211" i="34"/>
  <c r="R211" i="34"/>
  <c r="Q211" i="34"/>
  <c r="V210" i="34"/>
  <c r="T210" i="34"/>
  <c r="S210" i="34"/>
  <c r="R210" i="34"/>
  <c r="Q210" i="34"/>
  <c r="V209" i="34"/>
  <c r="T209" i="34"/>
  <c r="S209" i="34"/>
  <c r="R209" i="34"/>
  <c r="Q209" i="34"/>
  <c r="V208" i="34"/>
  <c r="T208" i="34"/>
  <c r="S208" i="34"/>
  <c r="R208" i="34"/>
  <c r="Q208" i="34"/>
  <c r="V207" i="34"/>
  <c r="T207" i="34"/>
  <c r="S207" i="34"/>
  <c r="R207" i="34"/>
  <c r="Q207" i="34"/>
  <c r="V206" i="34"/>
  <c r="T206" i="34"/>
  <c r="S206" i="34"/>
  <c r="R206" i="34"/>
  <c r="Q206" i="34"/>
  <c r="V205" i="34"/>
  <c r="T205" i="34"/>
  <c r="S205" i="34"/>
  <c r="R205" i="34"/>
  <c r="Q205" i="34"/>
  <c r="V204" i="34"/>
  <c r="T204" i="34"/>
  <c r="S204" i="34"/>
  <c r="R204" i="34"/>
  <c r="Q204" i="34"/>
  <c r="V203" i="34"/>
  <c r="T203" i="34"/>
  <c r="S203" i="34"/>
  <c r="R203" i="34"/>
  <c r="Q203" i="34"/>
  <c r="V202" i="34"/>
  <c r="T202" i="34"/>
  <c r="S202" i="34"/>
  <c r="R202" i="34"/>
  <c r="Q202" i="34"/>
  <c r="V201" i="34"/>
  <c r="T201" i="34"/>
  <c r="S201" i="34"/>
  <c r="R201" i="34"/>
  <c r="Q201" i="34"/>
  <c r="V200" i="34"/>
  <c r="T200" i="34"/>
  <c r="S200" i="34"/>
  <c r="R200" i="34"/>
  <c r="Q200" i="34"/>
  <c r="V199" i="34"/>
  <c r="T199" i="34"/>
  <c r="S199" i="34"/>
  <c r="R199" i="34"/>
  <c r="Q199" i="34"/>
  <c r="V198" i="34"/>
  <c r="T198" i="34"/>
  <c r="S198" i="34"/>
  <c r="R198" i="34"/>
  <c r="Q198" i="34"/>
  <c r="V197" i="34"/>
  <c r="T197" i="34"/>
  <c r="S197" i="34"/>
  <c r="R197" i="34"/>
  <c r="Q197" i="34"/>
  <c r="V196" i="34"/>
  <c r="T196" i="34"/>
  <c r="S196" i="34"/>
  <c r="R196" i="34"/>
  <c r="Q196" i="34"/>
  <c r="V195" i="34"/>
  <c r="T195" i="34"/>
  <c r="S195" i="34"/>
  <c r="R195" i="34"/>
  <c r="Q195" i="34"/>
  <c r="V194" i="34"/>
  <c r="T194" i="34"/>
  <c r="S194" i="34"/>
  <c r="R194" i="34"/>
  <c r="Q194" i="34"/>
  <c r="V193" i="34"/>
  <c r="T193" i="34"/>
  <c r="S193" i="34"/>
  <c r="R193" i="34"/>
  <c r="Q193" i="34"/>
  <c r="V192" i="34"/>
  <c r="T192" i="34"/>
  <c r="S192" i="34"/>
  <c r="R192" i="34"/>
  <c r="Q192" i="34"/>
  <c r="V191" i="34"/>
  <c r="T191" i="34"/>
  <c r="S191" i="34"/>
  <c r="R191" i="34"/>
  <c r="Q191" i="34"/>
  <c r="V190" i="34"/>
  <c r="T190" i="34"/>
  <c r="S190" i="34"/>
  <c r="R190" i="34"/>
  <c r="Q190" i="34"/>
  <c r="V189" i="34"/>
  <c r="T189" i="34"/>
  <c r="S189" i="34"/>
  <c r="R189" i="34"/>
  <c r="Q189" i="34"/>
  <c r="V188" i="34"/>
  <c r="T188" i="34"/>
  <c r="S188" i="34"/>
  <c r="R188" i="34"/>
  <c r="Q188" i="34"/>
  <c r="V187" i="34"/>
  <c r="T187" i="34"/>
  <c r="S187" i="34"/>
  <c r="R187" i="34"/>
  <c r="Q187" i="34"/>
  <c r="V186" i="34"/>
  <c r="T186" i="34"/>
  <c r="S186" i="34"/>
  <c r="R186" i="34"/>
  <c r="Q186" i="34"/>
  <c r="V185" i="34"/>
  <c r="T185" i="34"/>
  <c r="S185" i="34"/>
  <c r="R185" i="34"/>
  <c r="Q185" i="34"/>
  <c r="V184" i="34"/>
  <c r="T184" i="34"/>
  <c r="S184" i="34"/>
  <c r="R184" i="34"/>
  <c r="Q184" i="34"/>
  <c r="V183" i="34"/>
  <c r="T183" i="34"/>
  <c r="S183" i="34"/>
  <c r="R183" i="34"/>
  <c r="Q183" i="34"/>
  <c r="V182" i="34"/>
  <c r="T182" i="34"/>
  <c r="S182" i="34"/>
  <c r="R182" i="34"/>
  <c r="Q182" i="34"/>
  <c r="V181" i="34"/>
  <c r="T181" i="34"/>
  <c r="S181" i="34"/>
  <c r="R181" i="34"/>
  <c r="Q181" i="34"/>
  <c r="V180" i="34"/>
  <c r="T180" i="34"/>
  <c r="S180" i="34"/>
  <c r="R180" i="34"/>
  <c r="Q180" i="34"/>
  <c r="V179" i="34"/>
  <c r="T179" i="34"/>
  <c r="S179" i="34"/>
  <c r="R179" i="34"/>
  <c r="Q179" i="34"/>
  <c r="V178" i="34"/>
  <c r="T178" i="34"/>
  <c r="S178" i="34"/>
  <c r="R178" i="34"/>
  <c r="Q178" i="34"/>
  <c r="V177" i="34"/>
  <c r="T177" i="34"/>
  <c r="S177" i="34"/>
  <c r="R177" i="34"/>
  <c r="Q177" i="34"/>
  <c r="V176" i="34"/>
  <c r="T176" i="34"/>
  <c r="S176" i="34"/>
  <c r="R176" i="34"/>
  <c r="Q176" i="34"/>
  <c r="V175" i="34"/>
  <c r="T175" i="34"/>
  <c r="S175" i="34"/>
  <c r="R175" i="34"/>
  <c r="Q175" i="34"/>
  <c r="V174" i="34"/>
  <c r="T174" i="34"/>
  <c r="S174" i="34"/>
  <c r="R174" i="34"/>
  <c r="Q174" i="34"/>
  <c r="V173" i="34"/>
  <c r="T173" i="34"/>
  <c r="S173" i="34"/>
  <c r="R173" i="34"/>
  <c r="Q173" i="34"/>
  <c r="V172" i="34"/>
  <c r="T172" i="34"/>
  <c r="S172" i="34"/>
  <c r="R172" i="34"/>
  <c r="Q172" i="34"/>
  <c r="V171" i="34"/>
  <c r="T171" i="34"/>
  <c r="S171" i="34"/>
  <c r="R171" i="34"/>
  <c r="Q171" i="34"/>
  <c r="V170" i="34"/>
  <c r="T170" i="34"/>
  <c r="S170" i="34"/>
  <c r="R170" i="34"/>
  <c r="Q170" i="34"/>
  <c r="V169" i="34"/>
  <c r="T169" i="34"/>
  <c r="S169" i="34"/>
  <c r="R169" i="34"/>
  <c r="Q169" i="34"/>
  <c r="V168" i="34"/>
  <c r="T168" i="34"/>
  <c r="S168" i="34"/>
  <c r="R168" i="34"/>
  <c r="Q168" i="34"/>
  <c r="V167" i="34"/>
  <c r="T167" i="34"/>
  <c r="S167" i="34"/>
  <c r="R167" i="34"/>
  <c r="Q167" i="34"/>
  <c r="V166" i="34"/>
  <c r="T166" i="34"/>
  <c r="S166" i="34"/>
  <c r="R166" i="34"/>
  <c r="Q166" i="34"/>
  <c r="V165" i="34"/>
  <c r="T165" i="34"/>
  <c r="S165" i="34"/>
  <c r="R165" i="34"/>
  <c r="Q165" i="34"/>
  <c r="V164" i="34"/>
  <c r="T164" i="34"/>
  <c r="S164" i="34"/>
  <c r="R164" i="34"/>
  <c r="Q164" i="34"/>
  <c r="V163" i="34"/>
  <c r="T163" i="34"/>
  <c r="S163" i="34"/>
  <c r="R163" i="34"/>
  <c r="Q163" i="34"/>
  <c r="V162" i="34"/>
  <c r="T162" i="34"/>
  <c r="S162" i="34"/>
  <c r="R162" i="34"/>
  <c r="Q162" i="34"/>
  <c r="V161" i="34"/>
  <c r="T161" i="34"/>
  <c r="S161" i="34"/>
  <c r="R161" i="34"/>
  <c r="Q161" i="34"/>
  <c r="V160" i="34"/>
  <c r="T160" i="34"/>
  <c r="S160" i="34"/>
  <c r="R160" i="34"/>
  <c r="Q160" i="34"/>
  <c r="V159" i="34"/>
  <c r="T159" i="34"/>
  <c r="S159" i="34"/>
  <c r="R159" i="34"/>
  <c r="Q159" i="34"/>
  <c r="V158" i="34"/>
  <c r="T158" i="34"/>
  <c r="S158" i="34"/>
  <c r="R158" i="34"/>
  <c r="Q158" i="34"/>
  <c r="V157" i="34"/>
  <c r="T157" i="34"/>
  <c r="S157" i="34"/>
  <c r="R157" i="34"/>
  <c r="Q157" i="34"/>
  <c r="V156" i="34"/>
  <c r="T156" i="34"/>
  <c r="S156" i="34"/>
  <c r="R156" i="34"/>
  <c r="Q156" i="34"/>
  <c r="V155" i="34"/>
  <c r="T155" i="34"/>
  <c r="S155" i="34"/>
  <c r="R155" i="34"/>
  <c r="Q155" i="34"/>
  <c r="V154" i="34"/>
  <c r="T154" i="34"/>
  <c r="S154" i="34"/>
  <c r="R154" i="34"/>
  <c r="Q154" i="34"/>
  <c r="V153" i="34"/>
  <c r="T153" i="34"/>
  <c r="S153" i="34"/>
  <c r="R153" i="34"/>
  <c r="Q153" i="34"/>
  <c r="V152" i="34"/>
  <c r="T152" i="34"/>
  <c r="S152" i="34"/>
  <c r="R152" i="34"/>
  <c r="Q152" i="34"/>
  <c r="V151" i="34"/>
  <c r="T151" i="34"/>
  <c r="S151" i="34"/>
  <c r="R151" i="34"/>
  <c r="Q151" i="34"/>
  <c r="V150" i="34"/>
  <c r="T150" i="34"/>
  <c r="S150" i="34"/>
  <c r="R150" i="34"/>
  <c r="Q150" i="34"/>
  <c r="V149" i="34"/>
  <c r="T149" i="34"/>
  <c r="S149" i="34"/>
  <c r="R149" i="34"/>
  <c r="Q149" i="34"/>
  <c r="V148" i="34"/>
  <c r="T148" i="34"/>
  <c r="S148" i="34"/>
  <c r="R148" i="34"/>
  <c r="Q148" i="34"/>
  <c r="V147" i="34"/>
  <c r="T147" i="34"/>
  <c r="S147" i="34"/>
  <c r="R147" i="34"/>
  <c r="Q147" i="34"/>
  <c r="V146" i="34"/>
  <c r="T146" i="34"/>
  <c r="S146" i="34"/>
  <c r="R146" i="34"/>
  <c r="Q146" i="34"/>
  <c r="V145" i="34"/>
  <c r="T145" i="34"/>
  <c r="S145" i="34"/>
  <c r="R145" i="34"/>
  <c r="Q145" i="34"/>
  <c r="V144" i="34"/>
  <c r="T144" i="34"/>
  <c r="S144" i="34"/>
  <c r="R144" i="34"/>
  <c r="Q144" i="34"/>
  <c r="V143" i="34"/>
  <c r="T143" i="34"/>
  <c r="S143" i="34"/>
  <c r="R143" i="34"/>
  <c r="Q143" i="34"/>
  <c r="V142" i="34"/>
  <c r="T142" i="34"/>
  <c r="S142" i="34"/>
  <c r="R142" i="34"/>
  <c r="Q142" i="34"/>
  <c r="V141" i="34"/>
  <c r="T141" i="34"/>
  <c r="S141" i="34"/>
  <c r="R141" i="34"/>
  <c r="Q141" i="34"/>
  <c r="V140" i="34"/>
  <c r="T140" i="34"/>
  <c r="S140" i="34"/>
  <c r="R140" i="34"/>
  <c r="Q140" i="34"/>
  <c r="V139" i="34"/>
  <c r="T139" i="34"/>
  <c r="S139" i="34"/>
  <c r="R139" i="34"/>
  <c r="Q139" i="34"/>
  <c r="V138" i="34"/>
  <c r="T138" i="34"/>
  <c r="S138" i="34"/>
  <c r="R138" i="34"/>
  <c r="Q138" i="34"/>
  <c r="V137" i="34"/>
  <c r="T137" i="34"/>
  <c r="S137" i="34"/>
  <c r="R137" i="34"/>
  <c r="Q137" i="34"/>
  <c r="V136" i="34"/>
  <c r="T136" i="34"/>
  <c r="S136" i="34"/>
  <c r="R136" i="34"/>
  <c r="Q136" i="34"/>
  <c r="V135" i="34"/>
  <c r="T135" i="34"/>
  <c r="S135" i="34"/>
  <c r="R135" i="34"/>
  <c r="Q135" i="34"/>
  <c r="V134" i="34"/>
  <c r="T134" i="34"/>
  <c r="S134" i="34"/>
  <c r="R134" i="34"/>
  <c r="Q134" i="34"/>
  <c r="V133" i="34"/>
  <c r="T133" i="34"/>
  <c r="S133" i="34"/>
  <c r="R133" i="34"/>
  <c r="Q133" i="34"/>
  <c r="V132" i="34"/>
  <c r="T132" i="34"/>
  <c r="S132" i="34"/>
  <c r="R132" i="34"/>
  <c r="Q132" i="34"/>
  <c r="V131" i="34"/>
  <c r="T131" i="34"/>
  <c r="S131" i="34"/>
  <c r="R131" i="34"/>
  <c r="Q131" i="34"/>
  <c r="V130" i="34"/>
  <c r="T130" i="34"/>
  <c r="S130" i="34"/>
  <c r="R130" i="34"/>
  <c r="Q130" i="34"/>
  <c r="V129" i="34"/>
  <c r="T129" i="34"/>
  <c r="S129" i="34"/>
  <c r="R129" i="34"/>
  <c r="Q129" i="34"/>
  <c r="V128" i="34"/>
  <c r="T128" i="34"/>
  <c r="S128" i="34"/>
  <c r="R128" i="34"/>
  <c r="Q128" i="34"/>
  <c r="V127" i="34"/>
  <c r="T127" i="34"/>
  <c r="S127" i="34"/>
  <c r="R127" i="34"/>
  <c r="Q127" i="34"/>
  <c r="V126" i="34"/>
  <c r="T126" i="34"/>
  <c r="S126" i="34"/>
  <c r="R126" i="34"/>
  <c r="Q126" i="34"/>
  <c r="V125" i="34"/>
  <c r="T125" i="34"/>
  <c r="S125" i="34"/>
  <c r="R125" i="34"/>
  <c r="Q125" i="34"/>
  <c r="V124" i="34"/>
  <c r="T124" i="34"/>
  <c r="S124" i="34"/>
  <c r="R124" i="34"/>
  <c r="Q124" i="34"/>
  <c r="V123" i="34"/>
  <c r="T123" i="34"/>
  <c r="S123" i="34"/>
  <c r="R123" i="34"/>
  <c r="Q123" i="34"/>
  <c r="V122" i="34"/>
  <c r="T122" i="34"/>
  <c r="S122" i="34"/>
  <c r="R122" i="34"/>
  <c r="Q122" i="34"/>
  <c r="V121" i="34"/>
  <c r="T121" i="34"/>
  <c r="S121" i="34"/>
  <c r="R121" i="34"/>
  <c r="Q121" i="34"/>
  <c r="V120" i="34"/>
  <c r="T120" i="34"/>
  <c r="S120" i="34"/>
  <c r="R120" i="34"/>
  <c r="Q120" i="34"/>
  <c r="V119" i="34"/>
  <c r="T119" i="34"/>
  <c r="S119" i="34"/>
  <c r="R119" i="34"/>
  <c r="Q119" i="34"/>
  <c r="V118" i="34"/>
  <c r="T118" i="34"/>
  <c r="S118" i="34"/>
  <c r="R118" i="34"/>
  <c r="Q118" i="34"/>
  <c r="V117" i="34"/>
  <c r="T117" i="34"/>
  <c r="S117" i="34"/>
  <c r="R117" i="34"/>
  <c r="Q117" i="34"/>
  <c r="V116" i="34"/>
  <c r="T116" i="34"/>
  <c r="S116" i="34"/>
  <c r="R116" i="34"/>
  <c r="Q116" i="34"/>
  <c r="V115" i="34"/>
  <c r="T115" i="34"/>
  <c r="S115" i="34"/>
  <c r="R115" i="34"/>
  <c r="Q115" i="34"/>
  <c r="V114" i="34"/>
  <c r="T114" i="34"/>
  <c r="S114" i="34"/>
  <c r="R114" i="34"/>
  <c r="Q114" i="34"/>
  <c r="V113" i="34"/>
  <c r="T113" i="34"/>
  <c r="S113" i="34"/>
  <c r="R113" i="34"/>
  <c r="Q113" i="34"/>
  <c r="V112" i="34"/>
  <c r="T112" i="34"/>
  <c r="S112" i="34"/>
  <c r="R112" i="34"/>
  <c r="Q112" i="34"/>
  <c r="V111" i="34"/>
  <c r="T111" i="34"/>
  <c r="S111" i="34"/>
  <c r="R111" i="34"/>
  <c r="Q111" i="34"/>
  <c r="V110" i="34"/>
  <c r="T110" i="34"/>
  <c r="S110" i="34"/>
  <c r="R110" i="34"/>
  <c r="Q110" i="34"/>
  <c r="V109" i="34"/>
  <c r="T109" i="34"/>
  <c r="S109" i="34"/>
  <c r="R109" i="34"/>
  <c r="Q109" i="34"/>
  <c r="V108" i="34"/>
  <c r="T108" i="34"/>
  <c r="S108" i="34"/>
  <c r="R108" i="34"/>
  <c r="Q108" i="34"/>
  <c r="V107" i="34"/>
  <c r="T107" i="34"/>
  <c r="S107" i="34"/>
  <c r="R107" i="34"/>
  <c r="Q107" i="34"/>
  <c r="V106" i="34"/>
  <c r="T106" i="34"/>
  <c r="S106" i="34"/>
  <c r="R106" i="34"/>
  <c r="Q106" i="34"/>
  <c r="V105" i="34"/>
  <c r="T105" i="34"/>
  <c r="S105" i="34"/>
  <c r="R105" i="34"/>
  <c r="Q105" i="34"/>
  <c r="V104" i="34"/>
  <c r="T104" i="34"/>
  <c r="S104" i="34"/>
  <c r="R104" i="34"/>
  <c r="Q104" i="34"/>
  <c r="V103" i="34"/>
  <c r="T103" i="34"/>
  <c r="S103" i="34"/>
  <c r="R103" i="34"/>
  <c r="Q103" i="34"/>
  <c r="V102" i="34"/>
  <c r="T102" i="34"/>
  <c r="S102" i="34"/>
  <c r="R102" i="34"/>
  <c r="Q102" i="34"/>
  <c r="V101" i="34"/>
  <c r="T101" i="34"/>
  <c r="S101" i="34"/>
  <c r="R101" i="34"/>
  <c r="Q101" i="34"/>
  <c r="V100" i="34"/>
  <c r="T100" i="34"/>
  <c r="S100" i="34"/>
  <c r="R100" i="34"/>
  <c r="Q100" i="34"/>
  <c r="V99" i="34"/>
  <c r="T99" i="34"/>
  <c r="S99" i="34"/>
  <c r="R99" i="34"/>
  <c r="Q99" i="34"/>
  <c r="V98" i="34"/>
  <c r="T98" i="34"/>
  <c r="S98" i="34"/>
  <c r="R98" i="34"/>
  <c r="Q98" i="34"/>
  <c r="V97" i="34"/>
  <c r="T97" i="34"/>
  <c r="S97" i="34"/>
  <c r="R97" i="34"/>
  <c r="Q97" i="34"/>
  <c r="V96" i="34"/>
  <c r="T96" i="34"/>
  <c r="S96" i="34"/>
  <c r="R96" i="34"/>
  <c r="Q96" i="34"/>
  <c r="V95" i="34"/>
  <c r="T95" i="34"/>
  <c r="S95" i="34"/>
  <c r="R95" i="34"/>
  <c r="Q95" i="34"/>
  <c r="V94" i="34"/>
  <c r="T94" i="34"/>
  <c r="S94" i="34"/>
  <c r="R94" i="34"/>
  <c r="Q94" i="34"/>
  <c r="V93" i="34"/>
  <c r="T93" i="34"/>
  <c r="S93" i="34"/>
  <c r="R93" i="34"/>
  <c r="Q93" i="34"/>
  <c r="V92" i="34"/>
  <c r="T92" i="34"/>
  <c r="S92" i="34"/>
  <c r="R92" i="34"/>
  <c r="Q92" i="34"/>
  <c r="V91" i="34"/>
  <c r="T91" i="34"/>
  <c r="S91" i="34"/>
  <c r="R91" i="34"/>
  <c r="Q91" i="34"/>
  <c r="V90" i="34"/>
  <c r="T90" i="34"/>
  <c r="S90" i="34"/>
  <c r="R90" i="34"/>
  <c r="Q90" i="34"/>
  <c r="V89" i="34"/>
  <c r="T89" i="34"/>
  <c r="S89" i="34"/>
  <c r="R89" i="34"/>
  <c r="Q89" i="34"/>
  <c r="V88" i="34"/>
  <c r="T88" i="34"/>
  <c r="S88" i="34"/>
  <c r="R88" i="34"/>
  <c r="Q88" i="34"/>
  <c r="V87" i="34"/>
  <c r="T87" i="34"/>
  <c r="S87" i="34"/>
  <c r="R87" i="34"/>
  <c r="Q87" i="34"/>
  <c r="V86" i="34"/>
  <c r="T86" i="34"/>
  <c r="S86" i="34"/>
  <c r="R86" i="34"/>
  <c r="Q86" i="34"/>
  <c r="V85" i="34"/>
  <c r="T85" i="34"/>
  <c r="S85" i="34"/>
  <c r="R85" i="34"/>
  <c r="Q85" i="34"/>
  <c r="V84" i="34"/>
  <c r="T84" i="34"/>
  <c r="S84" i="34"/>
  <c r="R84" i="34"/>
  <c r="Q84" i="34"/>
  <c r="V83" i="34"/>
  <c r="T83" i="34"/>
  <c r="S83" i="34"/>
  <c r="R83" i="34"/>
  <c r="Q83" i="34"/>
  <c r="V82" i="34"/>
  <c r="T82" i="34"/>
  <c r="S82" i="34"/>
  <c r="R82" i="34"/>
  <c r="Q82" i="34"/>
  <c r="V81" i="34"/>
  <c r="T81" i="34"/>
  <c r="S81" i="34"/>
  <c r="R81" i="34"/>
  <c r="Q81" i="34"/>
  <c r="V80" i="34"/>
  <c r="T80" i="34"/>
  <c r="S80" i="34"/>
  <c r="R80" i="34"/>
  <c r="Q80" i="34"/>
  <c r="V79" i="34"/>
  <c r="T79" i="34"/>
  <c r="S79" i="34"/>
  <c r="R79" i="34"/>
  <c r="Q79" i="34"/>
  <c r="V78" i="34"/>
  <c r="T78" i="34"/>
  <c r="S78" i="34"/>
  <c r="R78" i="34"/>
  <c r="Q78" i="34"/>
  <c r="V77" i="34"/>
  <c r="T77" i="34"/>
  <c r="S77" i="34"/>
  <c r="R77" i="34"/>
  <c r="Q77" i="34"/>
  <c r="V76" i="34"/>
  <c r="T76" i="34"/>
  <c r="S76" i="34"/>
  <c r="R76" i="34"/>
  <c r="Q76" i="34"/>
  <c r="V75" i="34"/>
  <c r="T75" i="34"/>
  <c r="S75" i="34"/>
  <c r="R75" i="34"/>
  <c r="Q75" i="34"/>
  <c r="V74" i="34"/>
  <c r="T74" i="34"/>
  <c r="S74" i="34"/>
  <c r="R74" i="34"/>
  <c r="Q74" i="34"/>
  <c r="V73" i="34"/>
  <c r="T73" i="34"/>
  <c r="S73" i="34"/>
  <c r="R73" i="34"/>
  <c r="Q73" i="34"/>
  <c r="V72" i="34"/>
  <c r="T72" i="34"/>
  <c r="S72" i="34"/>
  <c r="R72" i="34"/>
  <c r="Q72" i="34"/>
  <c r="V71" i="34"/>
  <c r="T71" i="34"/>
  <c r="S71" i="34"/>
  <c r="R71" i="34"/>
  <c r="Q71" i="34"/>
  <c r="V70" i="34"/>
  <c r="T70" i="34"/>
  <c r="S70" i="34"/>
  <c r="R70" i="34"/>
  <c r="Q70" i="34"/>
  <c r="V69" i="34"/>
  <c r="T69" i="34"/>
  <c r="S69" i="34"/>
  <c r="R69" i="34"/>
  <c r="Q69" i="34"/>
  <c r="V68" i="34"/>
  <c r="T68" i="34"/>
  <c r="S68" i="34"/>
  <c r="R68" i="34"/>
  <c r="Q68" i="34"/>
  <c r="V67" i="34"/>
  <c r="T67" i="34"/>
  <c r="S67" i="34"/>
  <c r="R67" i="34"/>
  <c r="Q67" i="34"/>
  <c r="V66" i="34"/>
  <c r="T66" i="34"/>
  <c r="S66" i="34"/>
  <c r="R66" i="34"/>
  <c r="Q66" i="34"/>
  <c r="V65" i="34"/>
  <c r="T65" i="34"/>
  <c r="S65" i="34"/>
  <c r="R65" i="34"/>
  <c r="Q65" i="34"/>
  <c r="V64" i="34"/>
  <c r="T64" i="34"/>
  <c r="S64" i="34"/>
  <c r="R64" i="34"/>
  <c r="Q64" i="34"/>
  <c r="V63" i="34"/>
  <c r="T63" i="34"/>
  <c r="S63" i="34"/>
  <c r="R63" i="34"/>
  <c r="Q63" i="34"/>
  <c r="V62" i="34"/>
  <c r="T62" i="34"/>
  <c r="S62" i="34"/>
  <c r="R62" i="34"/>
  <c r="Q62" i="34"/>
  <c r="V61" i="34"/>
  <c r="T61" i="34"/>
  <c r="S61" i="34"/>
  <c r="R61" i="34"/>
  <c r="Q61" i="34"/>
  <c r="V60" i="34"/>
  <c r="T60" i="34"/>
  <c r="S60" i="34"/>
  <c r="R60" i="34"/>
  <c r="Q60" i="34"/>
  <c r="V59" i="34"/>
  <c r="T59" i="34"/>
  <c r="S59" i="34"/>
  <c r="R59" i="34"/>
  <c r="Q59" i="34"/>
  <c r="V58" i="34"/>
  <c r="T58" i="34"/>
  <c r="S58" i="34"/>
  <c r="R58" i="34"/>
  <c r="Q58" i="34"/>
  <c r="V57" i="34"/>
  <c r="T57" i="34"/>
  <c r="S57" i="34"/>
  <c r="R57" i="34"/>
  <c r="Q57" i="34"/>
  <c r="V56" i="34"/>
  <c r="T56" i="34"/>
  <c r="S56" i="34"/>
  <c r="R56" i="34"/>
  <c r="Q56" i="34"/>
  <c r="V55" i="34"/>
  <c r="T55" i="34"/>
  <c r="S55" i="34"/>
  <c r="R55" i="34"/>
  <c r="Q55" i="34"/>
  <c r="V54" i="34"/>
  <c r="T54" i="34"/>
  <c r="S54" i="34"/>
  <c r="R54" i="34"/>
  <c r="Q54" i="34"/>
  <c r="V53" i="34"/>
  <c r="T53" i="34"/>
  <c r="S53" i="34"/>
  <c r="R53" i="34"/>
  <c r="Q53" i="34"/>
  <c r="V52" i="34"/>
  <c r="T52" i="34"/>
  <c r="S52" i="34"/>
  <c r="R52" i="34"/>
  <c r="Q52" i="34"/>
  <c r="V51" i="34"/>
  <c r="T51" i="34"/>
  <c r="S51" i="34"/>
  <c r="R51" i="34"/>
  <c r="Q51" i="34"/>
  <c r="V50" i="34"/>
  <c r="T50" i="34"/>
  <c r="S50" i="34"/>
  <c r="R50" i="34"/>
  <c r="Q50" i="34"/>
  <c r="V49" i="34"/>
  <c r="T49" i="34"/>
  <c r="S49" i="34"/>
  <c r="R49" i="34"/>
  <c r="Q49" i="34"/>
  <c r="V48" i="34"/>
  <c r="T48" i="34"/>
  <c r="S48" i="34"/>
  <c r="R48" i="34"/>
  <c r="Q48" i="34"/>
  <c r="V47" i="34"/>
  <c r="T47" i="34"/>
  <c r="S47" i="34"/>
  <c r="R47" i="34"/>
  <c r="Q47" i="34"/>
  <c r="V46" i="34"/>
  <c r="T46" i="34"/>
  <c r="S46" i="34"/>
  <c r="R46" i="34"/>
  <c r="Q46" i="34"/>
  <c r="V45" i="34"/>
  <c r="T45" i="34"/>
  <c r="S45" i="34"/>
  <c r="R45" i="34"/>
  <c r="Q45" i="34"/>
  <c r="V44" i="34"/>
  <c r="T44" i="34"/>
  <c r="S44" i="34"/>
  <c r="R44" i="34"/>
  <c r="Q44" i="34"/>
  <c r="V43" i="34"/>
  <c r="T43" i="34"/>
  <c r="S43" i="34"/>
  <c r="R43" i="34"/>
  <c r="Q43" i="34"/>
  <c r="V42" i="34"/>
  <c r="T42" i="34"/>
  <c r="S42" i="34"/>
  <c r="R42" i="34"/>
  <c r="Q42" i="34"/>
  <c r="V41" i="34"/>
  <c r="T41" i="34"/>
  <c r="S41" i="34"/>
  <c r="R41" i="34"/>
  <c r="Q41" i="34"/>
  <c r="V40" i="34"/>
  <c r="T40" i="34"/>
  <c r="S40" i="34"/>
  <c r="R40" i="34"/>
  <c r="Q40" i="34"/>
  <c r="V39" i="34"/>
  <c r="T39" i="34"/>
  <c r="S39" i="34"/>
  <c r="R39" i="34"/>
  <c r="Q39" i="34"/>
  <c r="V38" i="34"/>
  <c r="T38" i="34"/>
  <c r="S38" i="34"/>
  <c r="R38" i="34"/>
  <c r="Q38" i="34"/>
  <c r="V37" i="34"/>
  <c r="T37" i="34"/>
  <c r="S37" i="34"/>
  <c r="R37" i="34"/>
  <c r="Q37" i="34"/>
  <c r="V36" i="34"/>
  <c r="T36" i="34"/>
  <c r="S36" i="34"/>
  <c r="R36" i="34"/>
  <c r="Q36" i="34"/>
  <c r="V35" i="34"/>
  <c r="T35" i="34"/>
  <c r="S35" i="34"/>
  <c r="R35" i="34"/>
  <c r="Q35" i="34"/>
  <c r="V34" i="34"/>
  <c r="T34" i="34"/>
  <c r="S34" i="34"/>
  <c r="R34" i="34"/>
  <c r="Q34" i="34"/>
  <c r="V33" i="34"/>
  <c r="T33" i="34"/>
  <c r="S33" i="34"/>
  <c r="R33" i="34"/>
  <c r="Q33" i="34"/>
  <c r="V32" i="34"/>
  <c r="T32" i="34"/>
  <c r="S32" i="34"/>
  <c r="R32" i="34"/>
  <c r="Q32" i="34"/>
  <c r="V31" i="34"/>
  <c r="T31" i="34"/>
  <c r="S31" i="34"/>
  <c r="R31" i="34"/>
  <c r="Q31" i="34"/>
  <c r="V30" i="34"/>
  <c r="T30" i="34"/>
  <c r="S30" i="34"/>
  <c r="R30" i="34"/>
  <c r="Q30" i="34"/>
  <c r="V29" i="34"/>
  <c r="T29" i="34"/>
  <c r="S29" i="34"/>
  <c r="R29" i="34"/>
  <c r="Q29" i="34"/>
  <c r="V28" i="34"/>
  <c r="T28" i="34"/>
  <c r="S28" i="34"/>
  <c r="R28" i="34"/>
  <c r="Q28" i="34"/>
  <c r="V27" i="34"/>
  <c r="T27" i="34"/>
  <c r="S27" i="34"/>
  <c r="R27" i="34"/>
  <c r="Q27" i="34"/>
  <c r="V26" i="34"/>
  <c r="T26" i="34"/>
  <c r="S26" i="34"/>
  <c r="R26" i="34"/>
  <c r="Q26" i="34"/>
  <c r="V25" i="34"/>
  <c r="T25" i="34"/>
  <c r="S25" i="34"/>
  <c r="R25" i="34"/>
  <c r="Q25" i="34"/>
  <c r="V24" i="34"/>
  <c r="T24" i="34"/>
  <c r="S24" i="34"/>
  <c r="R24" i="34"/>
  <c r="Q24" i="34"/>
  <c r="V23" i="34"/>
  <c r="T23" i="34"/>
  <c r="S23" i="34"/>
  <c r="R23" i="34"/>
  <c r="Q23" i="34"/>
  <c r="V22" i="34"/>
  <c r="T22" i="34"/>
  <c r="S22" i="34"/>
  <c r="R22" i="34"/>
  <c r="Q22" i="34"/>
  <c r="V21" i="34"/>
  <c r="T21" i="34"/>
  <c r="S21" i="34"/>
  <c r="R21" i="34"/>
  <c r="Q21" i="34"/>
  <c r="V20" i="34"/>
  <c r="T20" i="34"/>
  <c r="S20" i="34"/>
  <c r="R20" i="34"/>
  <c r="Q20" i="34"/>
  <c r="V19" i="34"/>
  <c r="T19" i="34"/>
  <c r="S19" i="34"/>
  <c r="R19" i="34"/>
  <c r="Q19" i="34"/>
  <c r="V18" i="34"/>
  <c r="T18" i="34"/>
  <c r="S18" i="34"/>
  <c r="R18" i="34"/>
  <c r="Q18" i="34"/>
  <c r="V17" i="34"/>
  <c r="T17" i="34"/>
  <c r="S17" i="34"/>
  <c r="R17" i="34"/>
  <c r="Q17" i="34"/>
  <c r="V16" i="34"/>
  <c r="T16" i="34"/>
  <c r="S16" i="34"/>
  <c r="R16" i="34"/>
  <c r="Q16" i="34"/>
  <c r="V15" i="34"/>
  <c r="T15" i="34"/>
  <c r="S15" i="34"/>
  <c r="R15" i="34"/>
  <c r="Q15" i="34"/>
  <c r="V14" i="34"/>
  <c r="T14" i="34"/>
  <c r="S14" i="34"/>
  <c r="R14" i="34"/>
  <c r="Q14" i="34"/>
  <c r="V13" i="34"/>
  <c r="T13" i="34"/>
  <c r="S13" i="34"/>
  <c r="R13" i="34"/>
  <c r="Q13" i="34"/>
  <c r="V12" i="34"/>
  <c r="T12" i="34"/>
  <c r="S12" i="34"/>
  <c r="R12" i="34"/>
  <c r="Q12" i="34"/>
  <c r="V11" i="34"/>
  <c r="T11" i="34"/>
  <c r="S11" i="34"/>
  <c r="R11" i="34"/>
  <c r="Q11" i="34"/>
  <c r="V10" i="34"/>
  <c r="T10" i="34"/>
  <c r="S10" i="34"/>
  <c r="R10" i="34"/>
  <c r="Q10" i="34"/>
  <c r="P299" i="33"/>
  <c r="O299" i="33"/>
  <c r="N299" i="33"/>
  <c r="P298" i="33"/>
  <c r="O298" i="33"/>
  <c r="N298" i="33"/>
  <c r="P297" i="33"/>
  <c r="O297" i="33"/>
  <c r="N297" i="33"/>
  <c r="P296" i="33"/>
  <c r="O296" i="33"/>
  <c r="N296" i="33"/>
  <c r="P295" i="33"/>
  <c r="O295" i="33"/>
  <c r="N295" i="33"/>
  <c r="P294" i="33"/>
  <c r="O294" i="33"/>
  <c r="N294" i="33"/>
  <c r="P293" i="33"/>
  <c r="O293" i="33"/>
  <c r="N293" i="33"/>
  <c r="P292" i="33"/>
  <c r="O292" i="33"/>
  <c r="N292" i="33"/>
  <c r="P291" i="33"/>
  <c r="O291" i="33"/>
  <c r="N291" i="33"/>
  <c r="P290" i="33"/>
  <c r="O290" i="33"/>
  <c r="N290" i="33"/>
  <c r="P289" i="33"/>
  <c r="O289" i="33"/>
  <c r="N289" i="33"/>
  <c r="P288" i="33"/>
  <c r="O288" i="33"/>
  <c r="N288" i="33"/>
  <c r="P287" i="33"/>
  <c r="O287" i="33"/>
  <c r="N287" i="33"/>
  <c r="P286" i="33"/>
  <c r="O286" i="33"/>
  <c r="N286" i="33"/>
  <c r="P285" i="33"/>
  <c r="O285" i="33"/>
  <c r="N285" i="33"/>
  <c r="P284" i="33"/>
  <c r="O284" i="33"/>
  <c r="N284" i="33"/>
  <c r="P283" i="33"/>
  <c r="O283" i="33"/>
  <c r="N283" i="33"/>
  <c r="P282" i="33"/>
  <c r="O282" i="33"/>
  <c r="N282" i="33"/>
  <c r="P281" i="33"/>
  <c r="O281" i="33"/>
  <c r="N281" i="33"/>
  <c r="P280" i="33"/>
  <c r="O280" i="33"/>
  <c r="N280" i="33"/>
  <c r="P279" i="33"/>
  <c r="O279" i="33"/>
  <c r="N279" i="33"/>
  <c r="P278" i="33"/>
  <c r="O278" i="33"/>
  <c r="N278" i="33"/>
  <c r="P277" i="33"/>
  <c r="O277" i="33"/>
  <c r="N277" i="33"/>
  <c r="P276" i="33"/>
  <c r="O276" i="33"/>
  <c r="N276" i="33"/>
  <c r="P275" i="33"/>
  <c r="O275" i="33"/>
  <c r="N275" i="33"/>
  <c r="P274" i="33"/>
  <c r="O274" i="33"/>
  <c r="N274" i="33"/>
  <c r="P273" i="33"/>
  <c r="O273" i="33"/>
  <c r="N273" i="33"/>
  <c r="P272" i="33"/>
  <c r="O272" i="33"/>
  <c r="N272" i="33"/>
  <c r="P271" i="33"/>
  <c r="O271" i="33"/>
  <c r="N271" i="33"/>
  <c r="P270" i="33"/>
  <c r="O270" i="33"/>
  <c r="N270" i="33"/>
  <c r="P269" i="33"/>
  <c r="O269" i="33"/>
  <c r="N269" i="33"/>
  <c r="P268" i="33"/>
  <c r="O268" i="33"/>
  <c r="N268" i="33"/>
  <c r="P267" i="33"/>
  <c r="O267" i="33"/>
  <c r="N267" i="33"/>
  <c r="P266" i="33"/>
  <c r="O266" i="33"/>
  <c r="N266" i="33"/>
  <c r="P265" i="33"/>
  <c r="O265" i="33"/>
  <c r="N265" i="33"/>
  <c r="P264" i="33"/>
  <c r="O264" i="33"/>
  <c r="N264" i="33"/>
  <c r="P263" i="33"/>
  <c r="O263" i="33"/>
  <c r="N263" i="33"/>
  <c r="P262" i="33"/>
  <c r="O262" i="33"/>
  <c r="N262" i="33"/>
  <c r="P261" i="33"/>
  <c r="O261" i="33"/>
  <c r="N261" i="33"/>
  <c r="P260" i="33"/>
  <c r="O260" i="33"/>
  <c r="N260" i="33"/>
  <c r="P259" i="33"/>
  <c r="O259" i="33"/>
  <c r="N259" i="33"/>
  <c r="P258" i="33"/>
  <c r="O258" i="33"/>
  <c r="N258" i="33"/>
  <c r="P257" i="33"/>
  <c r="O257" i="33"/>
  <c r="N257" i="33"/>
  <c r="P256" i="33"/>
  <c r="O256" i="33"/>
  <c r="N256" i="33"/>
  <c r="P255" i="33"/>
  <c r="O255" i="33"/>
  <c r="N255" i="33"/>
  <c r="P254" i="33"/>
  <c r="O254" i="33"/>
  <c r="N254" i="33"/>
  <c r="P253" i="33"/>
  <c r="O253" i="33"/>
  <c r="N253" i="33"/>
  <c r="P252" i="33"/>
  <c r="O252" i="33"/>
  <c r="N252" i="33"/>
  <c r="P251" i="33"/>
  <c r="O251" i="33"/>
  <c r="N251" i="33"/>
  <c r="P250" i="33"/>
  <c r="O250" i="33"/>
  <c r="N250" i="33"/>
  <c r="P249" i="33"/>
  <c r="O249" i="33"/>
  <c r="N249" i="33"/>
  <c r="P248" i="33"/>
  <c r="O248" i="33"/>
  <c r="N248" i="33"/>
  <c r="P247" i="33"/>
  <c r="O247" i="33"/>
  <c r="N247" i="33"/>
  <c r="P246" i="33"/>
  <c r="O246" i="33"/>
  <c r="N246" i="33"/>
  <c r="P245" i="33"/>
  <c r="O245" i="33"/>
  <c r="N245" i="33"/>
  <c r="P244" i="33"/>
  <c r="O244" i="33"/>
  <c r="N244" i="33"/>
  <c r="P243" i="33"/>
  <c r="O243" i="33"/>
  <c r="N243" i="33"/>
  <c r="P242" i="33"/>
  <c r="O242" i="33"/>
  <c r="N242" i="33"/>
  <c r="P241" i="33"/>
  <c r="O241" i="33"/>
  <c r="N241" i="33"/>
  <c r="P240" i="33"/>
  <c r="O240" i="33"/>
  <c r="N240" i="33"/>
  <c r="P239" i="33"/>
  <c r="O239" i="33"/>
  <c r="N239" i="33"/>
  <c r="P238" i="33"/>
  <c r="O238" i="33"/>
  <c r="N238" i="33"/>
  <c r="P237" i="33"/>
  <c r="O237" i="33"/>
  <c r="N237" i="33"/>
  <c r="P236" i="33"/>
  <c r="O236" i="33"/>
  <c r="N236" i="33"/>
  <c r="P235" i="33"/>
  <c r="O235" i="33"/>
  <c r="N235" i="33"/>
  <c r="P234" i="33"/>
  <c r="O234" i="33"/>
  <c r="N234" i="33"/>
  <c r="P233" i="33"/>
  <c r="O233" i="33"/>
  <c r="N233" i="33"/>
  <c r="P232" i="33"/>
  <c r="O232" i="33"/>
  <c r="N232" i="33"/>
  <c r="P231" i="33"/>
  <c r="O231" i="33"/>
  <c r="N231" i="33"/>
  <c r="P230" i="33"/>
  <c r="O230" i="33"/>
  <c r="N230" i="33"/>
  <c r="P229" i="33"/>
  <c r="O229" i="33"/>
  <c r="N229" i="33"/>
  <c r="P228" i="33"/>
  <c r="O228" i="33"/>
  <c r="N228" i="33"/>
  <c r="P227" i="33"/>
  <c r="O227" i="33"/>
  <c r="N227" i="33"/>
  <c r="P226" i="33"/>
  <c r="O226" i="33"/>
  <c r="N226" i="33"/>
  <c r="P225" i="33"/>
  <c r="O225" i="33"/>
  <c r="N225" i="33"/>
  <c r="P224" i="33"/>
  <c r="O224" i="33"/>
  <c r="N224" i="33"/>
  <c r="P223" i="33"/>
  <c r="O223" i="33"/>
  <c r="N223" i="33"/>
  <c r="P222" i="33"/>
  <c r="O222" i="33"/>
  <c r="N222" i="33"/>
  <c r="P221" i="33"/>
  <c r="O221" i="33"/>
  <c r="N221" i="33"/>
  <c r="P220" i="33"/>
  <c r="O220" i="33"/>
  <c r="N220" i="33"/>
  <c r="P219" i="33"/>
  <c r="O219" i="33"/>
  <c r="N219" i="33"/>
  <c r="P218" i="33"/>
  <c r="O218" i="33"/>
  <c r="N218" i="33"/>
  <c r="P217" i="33"/>
  <c r="O217" i="33"/>
  <c r="N217" i="33"/>
  <c r="P216" i="33"/>
  <c r="O216" i="33"/>
  <c r="N216" i="33"/>
  <c r="P215" i="33"/>
  <c r="O215" i="33"/>
  <c r="N215" i="33"/>
  <c r="P214" i="33"/>
  <c r="O214" i="33"/>
  <c r="N214" i="33"/>
  <c r="P213" i="33"/>
  <c r="O213" i="33"/>
  <c r="N213" i="33"/>
  <c r="P212" i="33"/>
  <c r="O212" i="33"/>
  <c r="N212" i="33"/>
  <c r="P211" i="33"/>
  <c r="O211" i="33"/>
  <c r="N211" i="33"/>
  <c r="P210" i="33"/>
  <c r="O210" i="33"/>
  <c r="N210" i="33"/>
  <c r="P209" i="33"/>
  <c r="O209" i="33"/>
  <c r="N209" i="33"/>
  <c r="P208" i="33"/>
  <c r="O208" i="33"/>
  <c r="N208" i="33"/>
  <c r="P207" i="33"/>
  <c r="O207" i="33"/>
  <c r="N207" i="33"/>
  <c r="P206" i="33"/>
  <c r="O206" i="33"/>
  <c r="N206" i="33"/>
  <c r="P205" i="33"/>
  <c r="O205" i="33"/>
  <c r="N205" i="33"/>
  <c r="P204" i="33"/>
  <c r="O204" i="33"/>
  <c r="N204" i="33"/>
  <c r="P203" i="33"/>
  <c r="O203" i="33"/>
  <c r="N203" i="33"/>
  <c r="P202" i="33"/>
  <c r="O202" i="33"/>
  <c r="N202" i="33"/>
  <c r="P201" i="33"/>
  <c r="O201" i="33"/>
  <c r="N201" i="33"/>
  <c r="P200" i="33"/>
  <c r="O200" i="33"/>
  <c r="N200" i="33"/>
  <c r="P199" i="33"/>
  <c r="O199" i="33"/>
  <c r="N199" i="33"/>
  <c r="P198" i="33"/>
  <c r="O198" i="33"/>
  <c r="N198" i="33"/>
  <c r="P197" i="33"/>
  <c r="O197" i="33"/>
  <c r="N197" i="33"/>
  <c r="P196" i="33"/>
  <c r="O196" i="33"/>
  <c r="N196" i="33"/>
  <c r="P195" i="33"/>
  <c r="O195" i="33"/>
  <c r="N195" i="33"/>
  <c r="P194" i="33"/>
  <c r="O194" i="33"/>
  <c r="N194" i="33"/>
  <c r="P193" i="33"/>
  <c r="O193" i="33"/>
  <c r="N193" i="33"/>
  <c r="P192" i="33"/>
  <c r="O192" i="33"/>
  <c r="N192" i="33"/>
  <c r="P191" i="33"/>
  <c r="O191" i="33"/>
  <c r="N191" i="33"/>
  <c r="P190" i="33"/>
  <c r="O190" i="33"/>
  <c r="N190" i="33"/>
  <c r="P189" i="33"/>
  <c r="O189" i="33"/>
  <c r="N189" i="33"/>
  <c r="P188" i="33"/>
  <c r="O188" i="33"/>
  <c r="N188" i="33"/>
  <c r="P187" i="33"/>
  <c r="O187" i="33"/>
  <c r="N187" i="33"/>
  <c r="P186" i="33"/>
  <c r="O186" i="33"/>
  <c r="N186" i="33"/>
  <c r="P185" i="33"/>
  <c r="O185" i="33"/>
  <c r="N185" i="33"/>
  <c r="P184" i="33"/>
  <c r="O184" i="33"/>
  <c r="N184" i="33"/>
  <c r="P183" i="33"/>
  <c r="O183" i="33"/>
  <c r="N183" i="33"/>
  <c r="P182" i="33"/>
  <c r="O182" i="33"/>
  <c r="N182" i="33"/>
  <c r="P181" i="33"/>
  <c r="O181" i="33"/>
  <c r="N181" i="33"/>
  <c r="P180" i="33"/>
  <c r="O180" i="33"/>
  <c r="N180" i="33"/>
  <c r="P179" i="33"/>
  <c r="O179" i="33"/>
  <c r="N179" i="33"/>
  <c r="P178" i="33"/>
  <c r="O178" i="33"/>
  <c r="N178" i="33"/>
  <c r="P177" i="33"/>
  <c r="O177" i="33"/>
  <c r="N177" i="33"/>
  <c r="P176" i="33"/>
  <c r="O176" i="33"/>
  <c r="N176" i="33"/>
  <c r="P175" i="33"/>
  <c r="O175" i="33"/>
  <c r="N175" i="33"/>
  <c r="P174" i="33"/>
  <c r="O174" i="33"/>
  <c r="N174" i="33"/>
  <c r="P173" i="33"/>
  <c r="O173" i="33"/>
  <c r="N173" i="33"/>
  <c r="P172" i="33"/>
  <c r="O172" i="33"/>
  <c r="N172" i="33"/>
  <c r="P171" i="33"/>
  <c r="O171" i="33"/>
  <c r="N171" i="33"/>
  <c r="P170" i="33"/>
  <c r="O170" i="33"/>
  <c r="N170" i="33"/>
  <c r="P169" i="33"/>
  <c r="O169" i="33"/>
  <c r="N169" i="33"/>
  <c r="P168" i="33"/>
  <c r="O168" i="33"/>
  <c r="N168" i="33"/>
  <c r="P167" i="33"/>
  <c r="O167" i="33"/>
  <c r="N167" i="33"/>
  <c r="P166" i="33"/>
  <c r="O166" i="33"/>
  <c r="N166" i="33"/>
  <c r="P165" i="33"/>
  <c r="O165" i="33"/>
  <c r="N165" i="33"/>
  <c r="P164" i="33"/>
  <c r="O164" i="33"/>
  <c r="N164" i="33"/>
  <c r="P163" i="33"/>
  <c r="O163" i="33"/>
  <c r="N163" i="33"/>
  <c r="P162" i="33"/>
  <c r="O162" i="33"/>
  <c r="N162" i="33"/>
  <c r="P161" i="33"/>
  <c r="O161" i="33"/>
  <c r="N161" i="33"/>
  <c r="P160" i="33"/>
  <c r="O160" i="33"/>
  <c r="N160" i="33"/>
  <c r="P159" i="33"/>
  <c r="O159" i="33"/>
  <c r="N159" i="33"/>
  <c r="P158" i="33"/>
  <c r="O158" i="33"/>
  <c r="N158" i="33"/>
  <c r="P157" i="33"/>
  <c r="O157" i="33"/>
  <c r="N157" i="33"/>
  <c r="P156" i="33"/>
  <c r="O156" i="33"/>
  <c r="N156" i="33"/>
  <c r="P155" i="33"/>
  <c r="O155" i="33"/>
  <c r="N155" i="33"/>
  <c r="P154" i="33"/>
  <c r="O154" i="33"/>
  <c r="N154" i="33"/>
  <c r="P153" i="33"/>
  <c r="O153" i="33"/>
  <c r="N153" i="33"/>
  <c r="P152" i="33"/>
  <c r="O152" i="33"/>
  <c r="N152" i="33"/>
  <c r="P151" i="33"/>
  <c r="O151" i="33"/>
  <c r="N151" i="33"/>
  <c r="P150" i="33"/>
  <c r="O150" i="33"/>
  <c r="N150" i="33"/>
  <c r="P149" i="33"/>
  <c r="O149" i="33"/>
  <c r="N149" i="33"/>
  <c r="P148" i="33"/>
  <c r="O148" i="33"/>
  <c r="N148" i="33"/>
  <c r="P147" i="33"/>
  <c r="O147" i="33"/>
  <c r="N147" i="33"/>
  <c r="P146" i="33"/>
  <c r="O146" i="33"/>
  <c r="N146" i="33"/>
  <c r="P145" i="33"/>
  <c r="O145" i="33"/>
  <c r="N145" i="33"/>
  <c r="P144" i="33"/>
  <c r="O144" i="33"/>
  <c r="N144" i="33"/>
  <c r="P143" i="33"/>
  <c r="O143" i="33"/>
  <c r="N143" i="33"/>
  <c r="P142" i="33"/>
  <c r="O142" i="33"/>
  <c r="N142" i="33"/>
  <c r="P141" i="33"/>
  <c r="O141" i="33"/>
  <c r="N141" i="33"/>
  <c r="P140" i="33"/>
  <c r="O140" i="33"/>
  <c r="N140" i="33"/>
  <c r="P139" i="33"/>
  <c r="O139" i="33"/>
  <c r="N139" i="33"/>
  <c r="P138" i="33"/>
  <c r="O138" i="33"/>
  <c r="N138" i="33"/>
  <c r="P137" i="33"/>
  <c r="O137" i="33"/>
  <c r="N137" i="33"/>
  <c r="P136" i="33"/>
  <c r="O136" i="33"/>
  <c r="N136" i="33"/>
  <c r="P135" i="33"/>
  <c r="O135" i="33"/>
  <c r="N135" i="33"/>
  <c r="P134" i="33"/>
  <c r="O134" i="33"/>
  <c r="N134" i="33"/>
  <c r="P133" i="33"/>
  <c r="O133" i="33"/>
  <c r="N133" i="33"/>
  <c r="P132" i="33"/>
  <c r="O132" i="33"/>
  <c r="N132" i="33"/>
  <c r="P131" i="33"/>
  <c r="O131" i="33"/>
  <c r="N131" i="33"/>
  <c r="P130" i="33"/>
  <c r="O130" i="33"/>
  <c r="N130" i="33"/>
  <c r="P129" i="33"/>
  <c r="O129" i="33"/>
  <c r="N129" i="33"/>
  <c r="P128" i="33"/>
  <c r="O128" i="33"/>
  <c r="N128" i="33"/>
  <c r="P127" i="33"/>
  <c r="O127" i="33"/>
  <c r="N127" i="33"/>
  <c r="P126" i="33"/>
  <c r="O126" i="33"/>
  <c r="N126" i="33"/>
  <c r="P125" i="33"/>
  <c r="O125" i="33"/>
  <c r="N125" i="33"/>
  <c r="P124" i="33"/>
  <c r="O124" i="33"/>
  <c r="N124" i="33"/>
  <c r="P123" i="33"/>
  <c r="O123" i="33"/>
  <c r="N123" i="33"/>
  <c r="P122" i="33"/>
  <c r="O122" i="33"/>
  <c r="N122" i="33"/>
  <c r="P121" i="33"/>
  <c r="O121" i="33"/>
  <c r="N121" i="33"/>
  <c r="P120" i="33"/>
  <c r="O120" i="33"/>
  <c r="N120" i="33"/>
  <c r="P119" i="33"/>
  <c r="O119" i="33"/>
  <c r="N119" i="33"/>
  <c r="P118" i="33"/>
  <c r="O118" i="33"/>
  <c r="N118" i="33"/>
  <c r="P117" i="33"/>
  <c r="O117" i="33"/>
  <c r="N117" i="33"/>
  <c r="P116" i="33"/>
  <c r="O116" i="33"/>
  <c r="N116" i="33"/>
  <c r="P115" i="33"/>
  <c r="O115" i="33"/>
  <c r="N115" i="33"/>
  <c r="P114" i="33"/>
  <c r="O114" i="33"/>
  <c r="N114" i="33"/>
  <c r="P113" i="33"/>
  <c r="O113" i="33"/>
  <c r="N113" i="33"/>
  <c r="P112" i="33"/>
  <c r="O112" i="33"/>
  <c r="N112" i="33"/>
  <c r="P111" i="33"/>
  <c r="O111" i="33"/>
  <c r="N111" i="33"/>
  <c r="P110" i="33"/>
  <c r="O110" i="33"/>
  <c r="N110" i="33"/>
  <c r="P109" i="33"/>
  <c r="O109" i="33"/>
  <c r="N109" i="33"/>
  <c r="P108" i="33"/>
  <c r="O108" i="33"/>
  <c r="N108" i="33"/>
  <c r="P107" i="33"/>
  <c r="O107" i="33"/>
  <c r="N107" i="33"/>
  <c r="P106" i="33"/>
  <c r="O106" i="33"/>
  <c r="N106" i="33"/>
  <c r="P105" i="33"/>
  <c r="O105" i="33"/>
  <c r="N105" i="33"/>
  <c r="P104" i="33"/>
  <c r="O104" i="33"/>
  <c r="N104" i="33"/>
  <c r="P103" i="33"/>
  <c r="O103" i="33"/>
  <c r="N103" i="33"/>
  <c r="P102" i="33"/>
  <c r="O102" i="33"/>
  <c r="N102" i="33"/>
  <c r="P101" i="33"/>
  <c r="O101" i="33"/>
  <c r="N101" i="33"/>
  <c r="P100" i="33"/>
  <c r="O100" i="33"/>
  <c r="N100" i="33"/>
  <c r="P99" i="33"/>
  <c r="O99" i="33"/>
  <c r="N99" i="33"/>
  <c r="P98" i="33"/>
  <c r="O98" i="33"/>
  <c r="N98" i="33"/>
  <c r="P97" i="33"/>
  <c r="O97" i="33"/>
  <c r="N97" i="33"/>
  <c r="P96" i="33"/>
  <c r="O96" i="33"/>
  <c r="N96" i="33"/>
  <c r="P95" i="33"/>
  <c r="O95" i="33"/>
  <c r="N95" i="33"/>
  <c r="P94" i="33"/>
  <c r="O94" i="33"/>
  <c r="N94" i="33"/>
  <c r="P93" i="33"/>
  <c r="O93" i="33"/>
  <c r="N93" i="33"/>
  <c r="P92" i="33"/>
  <c r="O92" i="33"/>
  <c r="N92" i="33"/>
  <c r="P91" i="33"/>
  <c r="O91" i="33"/>
  <c r="N91" i="33"/>
  <c r="P90" i="33"/>
  <c r="O90" i="33"/>
  <c r="N90" i="33"/>
  <c r="P89" i="33"/>
  <c r="O89" i="33"/>
  <c r="N89" i="33"/>
  <c r="P88" i="33"/>
  <c r="O88" i="33"/>
  <c r="N88" i="33"/>
  <c r="P87" i="33"/>
  <c r="O87" i="33"/>
  <c r="N87" i="33"/>
  <c r="P86" i="33"/>
  <c r="O86" i="33"/>
  <c r="N86" i="33"/>
  <c r="P85" i="33"/>
  <c r="O85" i="33"/>
  <c r="N85" i="33"/>
  <c r="P84" i="33"/>
  <c r="O84" i="33"/>
  <c r="N84" i="33"/>
  <c r="P83" i="33"/>
  <c r="O83" i="33"/>
  <c r="N83" i="33"/>
  <c r="P82" i="33"/>
  <c r="O82" i="33"/>
  <c r="N82" i="33"/>
  <c r="P81" i="33"/>
  <c r="O81" i="33"/>
  <c r="N81" i="33"/>
  <c r="P80" i="33"/>
  <c r="O80" i="33"/>
  <c r="N80" i="33"/>
  <c r="P79" i="33"/>
  <c r="O79" i="33"/>
  <c r="N79" i="33"/>
  <c r="P78" i="33"/>
  <c r="O78" i="33"/>
  <c r="N78" i="33"/>
  <c r="P77" i="33"/>
  <c r="O77" i="33"/>
  <c r="N77" i="33"/>
  <c r="P76" i="33"/>
  <c r="O76" i="33"/>
  <c r="N76" i="33"/>
  <c r="P75" i="33"/>
  <c r="O75" i="33"/>
  <c r="N75" i="33"/>
  <c r="P74" i="33"/>
  <c r="O74" i="33"/>
  <c r="N74" i="33"/>
  <c r="P73" i="33"/>
  <c r="O73" i="33"/>
  <c r="N73" i="33"/>
  <c r="P72" i="33"/>
  <c r="O72" i="33"/>
  <c r="N72" i="33"/>
  <c r="P71" i="33"/>
  <c r="O71" i="33"/>
  <c r="N71" i="33"/>
  <c r="P70" i="33"/>
  <c r="O70" i="33"/>
  <c r="N70" i="33"/>
  <c r="P69" i="33"/>
  <c r="O69" i="33"/>
  <c r="N69" i="33"/>
  <c r="P68" i="33"/>
  <c r="O68" i="33"/>
  <c r="N68" i="33"/>
  <c r="P67" i="33"/>
  <c r="O67" i="33"/>
  <c r="N67" i="33"/>
  <c r="P66" i="33"/>
  <c r="O66" i="33"/>
  <c r="N66" i="33"/>
  <c r="P65" i="33"/>
  <c r="O65" i="33"/>
  <c r="N65" i="33"/>
  <c r="P64" i="33"/>
  <c r="O64" i="33"/>
  <c r="N64" i="33"/>
  <c r="P63" i="33"/>
  <c r="O63" i="33"/>
  <c r="N63" i="33"/>
  <c r="P62" i="33"/>
  <c r="O62" i="33"/>
  <c r="N62" i="33"/>
  <c r="P61" i="33"/>
  <c r="O61" i="33"/>
  <c r="N61" i="33"/>
  <c r="P60" i="33"/>
  <c r="O60" i="33"/>
  <c r="N60" i="33"/>
  <c r="P59" i="33"/>
  <c r="O59" i="33"/>
  <c r="N59" i="33"/>
  <c r="P58" i="33"/>
  <c r="O58" i="33"/>
  <c r="N58" i="33"/>
  <c r="P57" i="33"/>
  <c r="O57" i="33"/>
  <c r="N57" i="33"/>
  <c r="P56" i="33"/>
  <c r="O56" i="33"/>
  <c r="N56" i="33"/>
  <c r="P55" i="33"/>
  <c r="O55" i="33"/>
  <c r="N55" i="33"/>
  <c r="P54" i="33"/>
  <c r="O54" i="33"/>
  <c r="N54" i="33"/>
  <c r="P53" i="33"/>
  <c r="O53" i="33"/>
  <c r="N53" i="33"/>
  <c r="P52" i="33"/>
  <c r="O52" i="33"/>
  <c r="N52" i="33"/>
  <c r="P51" i="33"/>
  <c r="O51" i="33"/>
  <c r="N51" i="33"/>
  <c r="P50" i="33"/>
  <c r="O50" i="33"/>
  <c r="N50" i="33"/>
  <c r="P49" i="33"/>
  <c r="O49" i="33"/>
  <c r="N49" i="33"/>
  <c r="P48" i="33"/>
  <c r="O48" i="33"/>
  <c r="N48" i="33"/>
  <c r="P47" i="33"/>
  <c r="O47" i="33"/>
  <c r="N47" i="33"/>
  <c r="P46" i="33"/>
  <c r="O46" i="33"/>
  <c r="N46" i="33"/>
  <c r="P45" i="33"/>
  <c r="O45" i="33"/>
  <c r="N45" i="33"/>
  <c r="P44" i="33"/>
  <c r="O44" i="33"/>
  <c r="N44" i="33"/>
  <c r="P43" i="33"/>
  <c r="O43" i="33"/>
  <c r="N43" i="33"/>
  <c r="P42" i="33"/>
  <c r="O42" i="33"/>
  <c r="N42" i="33"/>
  <c r="P41" i="33"/>
  <c r="O41" i="33"/>
  <c r="N41" i="33"/>
  <c r="P40" i="33"/>
  <c r="O40" i="33"/>
  <c r="N40" i="33"/>
  <c r="P39" i="33"/>
  <c r="O39" i="33"/>
  <c r="N39" i="33"/>
  <c r="P38" i="33"/>
  <c r="O38" i="33"/>
  <c r="N38" i="33"/>
  <c r="P37" i="33"/>
  <c r="O37" i="33"/>
  <c r="N37" i="33"/>
  <c r="P36" i="33"/>
  <c r="O36" i="33"/>
  <c r="N36" i="33"/>
  <c r="P35" i="33"/>
  <c r="O35" i="33"/>
  <c r="N35" i="33"/>
  <c r="P34" i="33"/>
  <c r="O34" i="33"/>
  <c r="N34" i="33"/>
  <c r="P33" i="33"/>
  <c r="O33" i="33"/>
  <c r="N33" i="33"/>
  <c r="P32" i="33"/>
  <c r="O32" i="33"/>
  <c r="N32" i="33"/>
  <c r="P31" i="33"/>
  <c r="O31" i="33"/>
  <c r="N31" i="33"/>
  <c r="P30" i="33"/>
  <c r="O30" i="33"/>
  <c r="N30" i="33"/>
  <c r="P29" i="33"/>
  <c r="O29" i="33"/>
  <c r="N29" i="33"/>
  <c r="P28" i="33"/>
  <c r="O28" i="33"/>
  <c r="N28" i="33"/>
  <c r="P27" i="33"/>
  <c r="O27" i="33"/>
  <c r="N27" i="33"/>
  <c r="P26" i="33"/>
  <c r="O26" i="33"/>
  <c r="N26" i="33"/>
  <c r="P25" i="33"/>
  <c r="O25" i="33"/>
  <c r="N25" i="33"/>
  <c r="P24" i="33"/>
  <c r="O24" i="33"/>
  <c r="N24" i="33"/>
  <c r="P23" i="33"/>
  <c r="O23" i="33"/>
  <c r="N23" i="33"/>
  <c r="P22" i="33"/>
  <c r="O22" i="33"/>
  <c r="N22" i="33"/>
  <c r="P21" i="33"/>
  <c r="O21" i="33"/>
  <c r="N21" i="33"/>
  <c r="P20" i="33"/>
  <c r="O20" i="33"/>
  <c r="N20" i="33"/>
  <c r="P19" i="33"/>
  <c r="O19" i="33"/>
  <c r="N19" i="33"/>
  <c r="P18" i="33"/>
  <c r="O18" i="33"/>
  <c r="N18" i="33"/>
  <c r="P17" i="33"/>
  <c r="O17" i="33"/>
  <c r="N17" i="33"/>
  <c r="P16" i="33"/>
  <c r="O16" i="33"/>
  <c r="N16" i="33"/>
  <c r="P15" i="33"/>
  <c r="O15" i="33"/>
  <c r="N15" i="33"/>
  <c r="P14" i="33"/>
  <c r="O14" i="33"/>
  <c r="N14" i="33"/>
  <c r="P13" i="33"/>
  <c r="O13" i="33"/>
  <c r="N13" i="33"/>
  <c r="P12" i="33"/>
  <c r="O12" i="33"/>
  <c r="N12" i="33"/>
  <c r="P11" i="33"/>
  <c r="O11" i="33"/>
  <c r="N11" i="33"/>
  <c r="P10" i="33"/>
  <c r="O10" i="33"/>
  <c r="N10" i="33"/>
  <c r="P4" i="33"/>
  <c r="B9" i="29" s="1"/>
  <c r="B31" i="31"/>
  <c r="C25" i="31"/>
  <c r="B25" i="31" s="1"/>
  <c r="D22" i="31"/>
  <c r="C22" i="31"/>
  <c r="D21" i="31"/>
  <c r="C21" i="31"/>
  <c r="E21" i="31" s="1"/>
  <c r="D20" i="31"/>
  <c r="C20" i="31"/>
  <c r="E20" i="31" s="1"/>
  <c r="D19" i="31"/>
  <c r="C19" i="31"/>
  <c r="E19" i="31" s="1"/>
  <c r="D18" i="31"/>
  <c r="C18" i="31"/>
  <c r="D17" i="31"/>
  <c r="C17" i="31"/>
  <c r="D16" i="31"/>
  <c r="C16" i="31"/>
  <c r="D15" i="31"/>
  <c r="C15" i="31"/>
  <c r="D14" i="31"/>
  <c r="C14" i="31"/>
  <c r="D13" i="31"/>
  <c r="C13" i="31"/>
  <c r="C12" i="31"/>
  <c r="A6" i="31"/>
  <c r="C16" i="29"/>
  <c r="B16" i="29" s="1"/>
  <c r="C15" i="29"/>
  <c r="B15" i="29"/>
  <c r="C14" i="29"/>
  <c r="C13" i="29"/>
  <c r="B13" i="29" s="1"/>
  <c r="C12" i="29"/>
  <c r="B12" i="29" s="1"/>
  <c r="C10" i="29"/>
  <c r="B18" i="29" s="1"/>
  <c r="C9" i="29"/>
  <c r="A6" i="29"/>
  <c r="E14" i="31" l="1"/>
  <c r="D23" i="31"/>
  <c r="E16" i="31"/>
  <c r="E13" i="31"/>
  <c r="E15" i="31"/>
  <c r="E17" i="31"/>
  <c r="E22" i="31"/>
  <c r="E18" i="31"/>
  <c r="C18" i="29"/>
  <c r="B10" i="29"/>
  <c r="A7" i="29"/>
  <c r="C23" i="31"/>
  <c r="B29" i="31" l="1"/>
  <c r="C24" i="31"/>
  <c r="B24" i="31" s="1"/>
  <c r="B32" i="31"/>
  <c r="B30" i="31"/>
  <c r="A8" i="31" l="1"/>
  <c r="E298" i="21"/>
  <c r="E297" i="21"/>
  <c r="E296" i="21"/>
  <c r="E295" i="21"/>
  <c r="E294" i="21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H4" i="21"/>
  <c r="I4" i="21" s="1"/>
  <c r="G4" i="21"/>
  <c r="A322" i="16" l="1"/>
  <c r="I3" i="16"/>
  <c r="C8" i="4" l="1"/>
  <c r="C7" i="4"/>
  <c r="A1" i="10"/>
  <c r="R6" i="12"/>
  <c r="A2" i="16"/>
  <c r="B4" i="16"/>
  <c r="I7" i="2"/>
  <c r="B5" i="15"/>
  <c r="A1" i="2"/>
  <c r="A2" i="12"/>
  <c r="A1" i="9"/>
  <c r="J2" i="2"/>
  <c r="A2" i="7"/>
  <c r="A2" i="19"/>
  <c r="A2" i="13"/>
  <c r="A1" i="8"/>
  <c r="A2" i="14"/>
  <c r="A2" i="18"/>
  <c r="A2" i="15"/>
  <c r="D3" i="2"/>
  <c r="M7" i="2"/>
  <c r="G3" i="2"/>
  <c r="N7" i="2"/>
  <c r="C3" i="2"/>
  <c r="J7" i="2"/>
  <c r="H7" i="2"/>
  <c r="I6" i="2"/>
  <c r="F3" i="2"/>
  <c r="K7" i="2"/>
  <c r="E8" i="2"/>
  <c r="B8" i="2"/>
  <c r="B4" i="19"/>
  <c r="B4" i="14"/>
  <c r="AB6" i="12"/>
  <c r="Z6" i="12"/>
  <c r="M6" i="12"/>
  <c r="AE6" i="12"/>
  <c r="AC6" i="12"/>
  <c r="S6" i="12" s="1"/>
  <c r="L6" i="12"/>
  <c r="Y6" i="12"/>
  <c r="AD6" i="12"/>
  <c r="P6" i="12"/>
  <c r="I6" i="12"/>
  <c r="AA6" i="12"/>
  <c r="O6" i="12"/>
  <c r="J6" i="12"/>
  <c r="I6" i="13"/>
  <c r="B5" i="16"/>
  <c r="C4" i="18"/>
  <c r="E4" i="11"/>
  <c r="A1" i="11"/>
  <c r="J4" i="8"/>
  <c r="G4" i="9"/>
  <c r="B5" i="7"/>
  <c r="A322" i="4"/>
  <c r="A2" i="17"/>
  <c r="A6" i="6"/>
  <c r="A5" i="6"/>
  <c r="W6" i="12" l="1"/>
  <c r="V6" i="12"/>
  <c r="T6" i="12"/>
  <c r="U6" i="12"/>
  <c r="C4" i="4"/>
  <c r="B4" i="4"/>
  <c r="D8" i="4"/>
  <c r="D7" i="4"/>
  <c r="J7" i="4"/>
  <c r="I7" i="4"/>
  <c r="G5" i="4"/>
  <c r="A69" i="6"/>
  <c r="A68" i="6"/>
  <c r="B5" i="4"/>
  <c r="A2" i="4"/>
</calcChain>
</file>

<file path=xl/comments1.xml><?xml version="1.0" encoding="utf-8"?>
<comments xmlns="http://schemas.openxmlformats.org/spreadsheetml/2006/main">
  <authors>
    <author>Tomas Johansson</author>
  </authors>
  <commentList>
    <comment ref="C3" authorId="0">
      <text>
        <r>
          <rPr>
            <b/>
            <sz val="8"/>
            <color indexed="81"/>
            <rFont val="Tahoma"/>
            <family val="2"/>
          </rPr>
          <t>SCB:</t>
        </r>
        <r>
          <rPr>
            <sz val="8"/>
            <color indexed="81"/>
            <rFont val="Tahoma"/>
            <family val="2"/>
          </rPr>
          <t xml:space="preserve">
Taxeringsår</t>
        </r>
      </text>
    </comment>
  </commentList>
</comments>
</file>

<file path=xl/connections.xml><?xml version="1.0" encoding="utf-8"?>
<connections xmlns="http://schemas.openxmlformats.org/spreadsheetml/2006/main">
  <connection id="1" name="Anslutning1" type="1" refreshedVersion="0" background="1" saveData="1">
    <dbPr connection="DRIVER=SQL Server;SERVER=q085\C;UID=scbtomj;;APP=QryXL;WSID=SCB7237;DATABASE=statsbidrag;Trusted_Connection=Yes" command="select kommun, namn_x000d__x000a_from statsbidrag..x_ekutj_x000d__x000a_where ar='2005'_x000d__x000a_order by lan, namn                                                                                                                     "/>
  </connection>
  <connection id="2" name="Anslutning2" type="1" refreshedVersion="0" background="1" saveData="1">
    <dbPr connection="DRIVER=SQL Server;SERVER=q085\C;UID=scbtomj;;APP=QryXL;WSID=SCB7237;DATABASE=statsbidrag;Trusted_Connection=Yes" command="select kommun, namn_x000d__x000a_from statsbidrag..x_ekutj_x000d__x000a_where ar='2005'_x000d__x000a_order by lan, namn                                                                                                                     "/>
  </connection>
</connections>
</file>

<file path=xl/sharedStrings.xml><?xml version="1.0" encoding="utf-8"?>
<sst xmlns="http://schemas.openxmlformats.org/spreadsheetml/2006/main" count="10902" uniqueCount="1185">
  <si>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</si>
  <si>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</si>
  <si>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</si>
  <si>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</si>
  <si>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</si>
  <si>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</si>
  <si>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</si>
  <si>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</si>
  <si>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</si>
  <si>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</si>
  <si>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</si>
  <si>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</si>
  <si>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</si>
  <si>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</si>
  <si>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</si>
  <si>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</si>
  <si>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</si>
  <si>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</si>
  <si>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</si>
  <si>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</si>
  <si>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</si>
  <si>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</si>
  <si>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</si>
  <si>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</si>
  <si>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</si>
  <si>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</si>
  <si>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</si>
  <si>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</si>
  <si>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</si>
  <si>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</si>
  <si>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</si>
  <si>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</si>
  <si>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</si>
  <si>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</si>
  <si>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</si>
  <si>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</si>
  <si>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</si>
  <si>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</si>
  <si>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</si>
  <si>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</si>
  <si>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</si>
  <si>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</si>
  <si>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</si>
  <si>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</si>
  <si>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</si>
  <si>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</si>
  <si>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</si>
  <si>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</si>
  <si>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</si>
  <si>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</si>
  <si>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</si>
  <si>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</si>
  <si>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</si>
  <si>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</si>
  <si>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</si>
  <si>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</si>
  <si>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</si>
  <si>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</si>
  <si>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</si>
  <si>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</si>
  <si>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</si>
  <si>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</si>
  <si>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(Tabell 8)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</si>
  <si>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</si>
  <si>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</si>
  <si>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</si>
  <si>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</si>
  <si>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</si>
  <si>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</si>
  <si>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</si>
  <si>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</si>
  <si>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</si>
  <si>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</si>
  <si>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</si>
  <si>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Underlag för små skolor och skolskjutsar</t>
  </si>
  <si>
    <t>Åldersersättning</t>
  </si>
  <si>
    <t>Tillägg/avdrag</t>
  </si>
  <si>
    <t>Underlag för åldersersättningen</t>
  </si>
  <si>
    <t>Underlag för språk</t>
  </si>
  <si>
    <t>Standard-kostnad</t>
  </si>
  <si>
    <t>Förskole-klass</t>
  </si>
  <si>
    <t>Grund-skola</t>
  </si>
  <si>
    <t>Hemspråk och svenska som andraspråk</t>
  </si>
  <si>
    <t>Små skolor och skolskjutsar</t>
  </si>
  <si>
    <t>Antal 6-åringar</t>
  </si>
  <si>
    <t>Antal 7-15 år</t>
  </si>
  <si>
    <t xml:space="preserve">Kostnad per elev, 6 år </t>
  </si>
  <si>
    <t xml:space="preserve">Kostnad per elev, 7-15 år </t>
  </si>
  <si>
    <t>Barn med utländsk bakgrund 7-15 år</t>
  </si>
  <si>
    <t>Kostnad per elev</t>
  </si>
  <si>
    <t>Kostnad, snitt per invånare</t>
  </si>
  <si>
    <t>Kostnad för små skolor och skolskjutsar</t>
  </si>
  <si>
    <t>A</t>
  </si>
  <si>
    <t>B</t>
  </si>
  <si>
    <t>C</t>
  </si>
  <si>
    <t>D</t>
  </si>
  <si>
    <t>E</t>
  </si>
  <si>
    <t xml:space="preserve">F </t>
  </si>
  <si>
    <t>G</t>
  </si>
  <si>
    <t>H</t>
  </si>
  <si>
    <t>I</t>
  </si>
  <si>
    <t>J</t>
  </si>
  <si>
    <t>K</t>
  </si>
  <si>
    <t>L</t>
  </si>
  <si>
    <t>M</t>
  </si>
  <si>
    <t>N</t>
  </si>
  <si>
    <t>O</t>
  </si>
  <si>
    <t>B+C+D+E</t>
  </si>
  <si>
    <t>G/F x I</t>
  </si>
  <si>
    <t>H/F x J</t>
  </si>
  <si>
    <t>K/F x L - M</t>
  </si>
  <si>
    <t>N-O</t>
  </si>
  <si>
    <t>Ålders-ersättning</t>
  </si>
  <si>
    <t>Bebyggelsestruktur</t>
  </si>
  <si>
    <t>Programval</t>
  </si>
  <si>
    <t>Bebyggelse-struktur</t>
  </si>
  <si>
    <t>Antal 16-18 år</t>
  </si>
  <si>
    <t xml:space="preserve">Kostnad per elev, 16-18 år </t>
  </si>
  <si>
    <t>F</t>
  </si>
  <si>
    <t>B+C+D</t>
  </si>
  <si>
    <t>F x G/E</t>
  </si>
  <si>
    <t>Underlag för bebyggelsestruktur</t>
  </si>
  <si>
    <t>Underlag för programval</t>
  </si>
  <si>
    <t xml:space="preserve">I </t>
  </si>
  <si>
    <t>H-I</t>
  </si>
  <si>
    <t>Förra årets programvals-faktor</t>
  </si>
  <si>
    <t>Årets programvals-faktor</t>
  </si>
  <si>
    <t>Underlag för beräkning av årets programvalsfaktor</t>
  </si>
  <si>
    <t>P</t>
  </si>
  <si>
    <t>Kostnad snitt per 16-18- åring</t>
  </si>
  <si>
    <t>Kommun- relativ kostnad</t>
  </si>
  <si>
    <t>Beräknad kostnad per invånare</t>
  </si>
  <si>
    <t>P x F/E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</si>
  <si>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</si>
  <si>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</si>
  <si>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</si>
  <si>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</si>
  <si>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</si>
  <si>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</si>
  <si>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</si>
  <si>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</si>
  <si>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</si>
  <si>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</si>
  <si>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</si>
  <si>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</si>
  <si>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</si>
  <si>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</si>
  <si>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</si>
  <si>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Samhällsvetenskaps-programmet</t>
  </si>
  <si>
    <t>Teknik-programmet</t>
  </si>
  <si>
    <t>VVS- och fastighets-programmet</t>
  </si>
  <si>
    <t>Vård- och omsorgs-programmet</t>
  </si>
  <si>
    <t>Övriga program</t>
  </si>
  <si>
    <t xml:space="preserve">L  </t>
  </si>
  <si>
    <t>Kostnad, snitt per invånare, förra årets programvals-faktor</t>
  </si>
  <si>
    <t>(J-K+L-M)/2</t>
  </si>
  <si>
    <t>Kostnad, snitt per invånare,  årets programvals-faktor</t>
  </si>
  <si>
    <t xml:space="preserve">N  </t>
  </si>
  <si>
    <t xml:space="preserve">O  </t>
  </si>
  <si>
    <t>Korrigerings-faktor</t>
  </si>
  <si>
    <t>Ingående variabler</t>
  </si>
  <si>
    <t>Regressionsparametrar</t>
  </si>
  <si>
    <t>Andel arbetslösa utan ersättning</t>
  </si>
  <si>
    <t xml:space="preserve">K  </t>
  </si>
  <si>
    <t>Andel arbetslösa utan ersättning, %</t>
  </si>
  <si>
    <t>Andel lågutbildade 20-40 år</t>
  </si>
  <si>
    <t>Roten ur tätorts-befolkningen 2010</t>
  </si>
  <si>
    <t>Andel boende i flerfamiljshus byggda åren 1965-1975</t>
  </si>
  <si>
    <t>Andel lågutbildade 20-40 år, %</t>
  </si>
  <si>
    <t>Andel boende i flerfamiljshus byggda åren 1965-1975, %</t>
  </si>
  <si>
    <t>Andel med ekonomiskt biständ längre än 6 månader</t>
  </si>
  <si>
    <t>Andel med ekonomiskt biständ längre än 6 månader, %</t>
  </si>
  <si>
    <t>Intercept</t>
  </si>
  <si>
    <t>C x (I + DxJ + ExK + FxL + GxM + HxN)</t>
  </si>
  <si>
    <t>Hemtjänst i glesbygd</t>
  </si>
  <si>
    <t>Institutions-boende i glesbygd</t>
  </si>
  <si>
    <t>Språk</t>
  </si>
  <si>
    <t>Ohälsa</t>
  </si>
  <si>
    <t>B+C+D+E+F</t>
  </si>
  <si>
    <t>R</t>
  </si>
  <si>
    <t>S</t>
  </si>
  <si>
    <t>Q</t>
  </si>
  <si>
    <t>T</t>
  </si>
  <si>
    <t>U</t>
  </si>
  <si>
    <t>V</t>
  </si>
  <si>
    <t>X</t>
  </si>
  <si>
    <t xml:space="preserve"> </t>
  </si>
  <si>
    <t>Avdelning för nationalräkenskaper</t>
  </si>
  <si>
    <t>Offentlig ekonomi och mikrosimuleringar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</si>
  <si>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</si>
  <si>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</si>
  <si>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</si>
  <si>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</si>
  <si>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</si>
  <si>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</si>
  <si>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</si>
  <si>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</si>
  <si>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</si>
  <si>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Tabell 12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</si>
  <si>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</si>
  <si>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</si>
  <si>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</si>
  <si>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</si>
  <si>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</si>
  <si>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</si>
  <si>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Barn och ungdomar med utländsk bakgrund</t>
  </si>
  <si>
    <t>Äldreomsorg</t>
  </si>
  <si>
    <t>Befolkningsförändringar</t>
  </si>
  <si>
    <t>Tabell 13</t>
  </si>
  <si>
    <t>Tabell 14</t>
  </si>
  <si>
    <t>Löner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</si>
  <si>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</si>
  <si>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</si>
  <si>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</si>
  <si>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</si>
  <si>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</si>
  <si>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</si>
  <si>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</si>
  <si>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</si>
  <si>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</si>
  <si>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</si>
  <si>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</si>
  <si>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</si>
  <si>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</si>
  <si>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</si>
  <si>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</si>
  <si>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</si>
  <si>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Barn och</t>
  </si>
  <si>
    <t>Äldre-</t>
  </si>
  <si>
    <t>Befolk-</t>
  </si>
  <si>
    <t>Bebygg-</t>
  </si>
  <si>
    <t>Kollektiv-</t>
  </si>
  <si>
    <t>kostnad,</t>
  </si>
  <si>
    <t>verksam-</t>
  </si>
  <si>
    <t>klass</t>
  </si>
  <si>
    <t>skola</t>
  </si>
  <si>
    <t xml:space="preserve">och </t>
  </si>
  <si>
    <t>ungdomar</t>
  </si>
  <si>
    <t>omsorg</t>
  </si>
  <si>
    <t>nings-</t>
  </si>
  <si>
    <t>else-</t>
  </si>
  <si>
    <t>trafik</t>
  </si>
  <si>
    <t>kr/inv.</t>
  </si>
  <si>
    <t>utjämnings-</t>
  </si>
  <si>
    <t>het och</t>
  </si>
  <si>
    <t>och</t>
  </si>
  <si>
    <t>familje-</t>
  </si>
  <si>
    <t>med</t>
  </si>
  <si>
    <t>föränd-</t>
  </si>
  <si>
    <t>struktur</t>
  </si>
  <si>
    <t>skolbarns-</t>
  </si>
  <si>
    <t>grund-</t>
  </si>
  <si>
    <t>utländsk</t>
  </si>
  <si>
    <t>ringar</t>
  </si>
  <si>
    <t>bakgrund</t>
  </si>
  <si>
    <t>Vägt genomsnitt:</t>
  </si>
  <si>
    <t>Standard-</t>
  </si>
  <si>
    <t xml:space="preserve">den 31 dec </t>
  </si>
  <si>
    <t xml:space="preserve">Okorrigerad </t>
  </si>
  <si>
    <t>standard-</t>
  </si>
  <si>
    <t>Index</t>
  </si>
  <si>
    <t>barn</t>
  </si>
  <si>
    <t>1-5</t>
  </si>
  <si>
    <t>år</t>
  </si>
  <si>
    <t>6-12</t>
  </si>
  <si>
    <t>Justerings-</t>
  </si>
  <si>
    <t>faktor</t>
  </si>
  <si>
    <t>BxC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</si>
  <si>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</si>
  <si>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</si>
  <si>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</si>
  <si>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</si>
  <si>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</si>
  <si>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Kompensations-underlag</t>
  </si>
  <si>
    <t>Kompensation per invånare</t>
  </si>
  <si>
    <r>
      <rPr>
        <b/>
        <sz val="10"/>
        <color theme="1"/>
        <rFont val="Arial"/>
        <family val="2"/>
        <scheme val="minor"/>
      </rPr>
      <t xml:space="preserve">Län </t>
    </r>
    <r>
      <rPr>
        <sz val="10"/>
        <color theme="1"/>
        <rFont val="Arial"/>
        <family val="2"/>
        <scheme val="minor"/>
      </rPr>
      <t xml:space="preserve">                                                                      Kommun</t>
    </r>
  </si>
  <si>
    <t>Antal invånare</t>
  </si>
  <si>
    <t>Antal barn och ungdomar med utländsk bakgrund</t>
  </si>
  <si>
    <t>CxDxH/B</t>
  </si>
  <si>
    <t>F-E</t>
  </si>
  <si>
    <t>G/H</t>
  </si>
  <si>
    <t>Andel barn och ungdomar med utländsk bakgrund i riket 31/12-2009</t>
  </si>
  <si>
    <t xml:space="preserve">Andel barn och ungdomar med utländsk bakgrund </t>
  </si>
  <si>
    <t>Variabler för församlingar med hög andel barn och ungdomar med utländsk bakgrund 31/12-2009</t>
  </si>
  <si>
    <t>Antal barn och ungdomar med utländsk bakgrund 31/12-2009</t>
  </si>
  <si>
    <t>Tillägg/avdrag, kr/inv</t>
  </si>
  <si>
    <t>Åldersersättning, kr/inv</t>
  </si>
  <si>
    <t>Standard-kostnad, kr/inv</t>
  </si>
  <si>
    <t>Normkostnad</t>
  </si>
  <si>
    <t>Andel av totala invånare i kommunen</t>
  </si>
  <si>
    <t>Gifta 65-79 år</t>
  </si>
  <si>
    <t>Gifta 80-89 år</t>
  </si>
  <si>
    <t>Gifta 90- år</t>
  </si>
  <si>
    <t>Ogifta 65-79 år</t>
  </si>
  <si>
    <t>Ogifta 80-89 år</t>
  </si>
  <si>
    <t>Ogifta 90- år</t>
  </si>
  <si>
    <t>Kraftig minskning av antalet 7 till 18-åringar</t>
  </si>
  <si>
    <t>Kraftig ökning av antalet 7 till18-åringar</t>
  </si>
  <si>
    <t>Kraftig ökning av antalet 1 till 5-åringar</t>
  </si>
  <si>
    <t>Eftersläpningseffekter</t>
  </si>
  <si>
    <t>Efter-släpnings-effekter</t>
  </si>
  <si>
    <t>W</t>
  </si>
  <si>
    <t xml:space="preserve">Befolkningminskning de senaste tio åren </t>
  </si>
  <si>
    <t>Kraftig minskning/ökning av antalet 7 till 18-åringar</t>
  </si>
  <si>
    <t>Befolknings-minskning de senaste tio åren</t>
  </si>
  <si>
    <t>Årlig procentuell förändring</t>
  </si>
  <si>
    <t>Bygg-kostnader, kr/inv</t>
  </si>
  <si>
    <t>Upp-värmning, kr/inv</t>
  </si>
  <si>
    <t>Admini-stration, kr/inv</t>
  </si>
  <si>
    <t>Gator och vägar, kr/inv</t>
  </si>
  <si>
    <t>Räddnings-tänst, kr/inv</t>
  </si>
  <si>
    <t>Lönekostnadsandelar</t>
  </si>
  <si>
    <t>Förskola</t>
  </si>
  <si>
    <t>IFO</t>
  </si>
  <si>
    <t>Grundskola</t>
  </si>
  <si>
    <t>Gymnasie-skola</t>
  </si>
  <si>
    <t>Äldre-omsorg</t>
  </si>
  <si>
    <t>Justerad löne-kostnad</t>
  </si>
  <si>
    <t>Standardkostnad, kr/inv</t>
  </si>
  <si>
    <t>Avgift per invånare</t>
  </si>
  <si>
    <t>Löne-index</t>
  </si>
  <si>
    <r>
      <t>Brutto-tillägg</t>
    </r>
    <r>
      <rPr>
        <vertAlign val="superscript"/>
        <sz val="10"/>
        <color theme="1"/>
        <rFont val="Arial"/>
        <family val="2"/>
        <scheme val="minor"/>
      </rPr>
      <t>1</t>
    </r>
  </si>
  <si>
    <t>1) Bruttotillägg beräknas endast om Löneindexet är större än 100.</t>
  </si>
  <si>
    <t xml:space="preserve">G </t>
  </si>
  <si>
    <t>B-C</t>
  </si>
  <si>
    <t>(D-100)*E/100</t>
  </si>
  <si>
    <t>FxK+…+JxO</t>
  </si>
  <si>
    <t xml:space="preserve">L </t>
  </si>
  <si>
    <t>Andel utpendlare över kommun-gräns</t>
  </si>
  <si>
    <t>Andel boende i tätort &gt;11 000 invånare</t>
  </si>
  <si>
    <t>Roten ur invånardistansen</t>
  </si>
  <si>
    <t>Kommuens andel av kollektivtrafik-kostnaden</t>
  </si>
  <si>
    <r>
      <t>B x C</t>
    </r>
    <r>
      <rPr>
        <vertAlign val="superscript"/>
        <sz val="10"/>
        <color theme="1"/>
        <rFont val="Arial"/>
        <family val="2"/>
        <scheme val="minor"/>
      </rPr>
      <t>1</t>
    </r>
  </si>
  <si>
    <t>1) För Stockholms kommun gäller att 40 procent av den beräknade kollektivtrafikkostnaden för länet tillfaller landstinget</t>
  </si>
  <si>
    <t>(I+FxJ+GxK+HxL)/2</t>
  </si>
  <si>
    <t>Standardkostnad för kommunkollektivet</t>
  </si>
  <si>
    <t>2) Inom respektive län sker fördelningen mellan kommunerna antingen efter kommunernas andel av de totala kollektivtrafikkostnaderna i länet 2009, eller med lika stora belopp per invånare 31/12 2009.</t>
  </si>
  <si>
    <r>
      <t>Kollektiv-trafik-kostnad</t>
    </r>
    <r>
      <rPr>
        <vertAlign val="superscript"/>
        <sz val="10"/>
        <color theme="1"/>
        <rFont val="Arial"/>
        <family val="2"/>
        <scheme val="minor"/>
      </rPr>
      <t>2</t>
    </r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</si>
  <si>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</si>
  <si>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 xml:space="preserve">1) Standardkostnaderna är omräknade till utjämningsårets kostnadsnivå med hjälp av nettoprisindex (NPI) för alla delmodeller utom </t>
  </si>
  <si>
    <t>Barn och ungdomar med utländsk bakgrund samt Befolkningsförändringar.</t>
  </si>
  <si>
    <t>D+E+F+G</t>
  </si>
  <si>
    <t>Fritidshem</t>
  </si>
  <si>
    <t>Hx(IxO+…+NxT)</t>
  </si>
  <si>
    <t>Se Tabell 6.1</t>
  </si>
  <si>
    <t>2016</t>
  </si>
  <si>
    <t>utfall</t>
  </si>
  <si>
    <t>2003</t>
  </si>
  <si>
    <t>1</t>
  </si>
  <si>
    <t>95</t>
  </si>
  <si>
    <t>85</t>
  </si>
  <si>
    <t>0</t>
  </si>
  <si>
    <t>90</t>
  </si>
  <si>
    <t>115</t>
  </si>
  <si>
    <t>1,050</t>
  </si>
  <si>
    <t>1,053</t>
  </si>
  <si>
    <t>nej</t>
  </si>
  <si>
    <t>Kommun 2016_utfall_16DEC15_827</t>
  </si>
  <si>
    <t>Hela riket</t>
  </si>
  <si>
    <t>Stockholms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</si>
  <si>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</si>
  <si>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</si>
  <si>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</si>
  <si>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</si>
  <si>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</si>
  <si>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</si>
  <si>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</si>
  <si>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</si>
  <si>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</si>
  <si>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</si>
  <si>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</si>
  <si>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</si>
  <si>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</si>
  <si>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</si>
  <si>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</si>
  <si>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</si>
  <si>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</si>
  <si>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</si>
  <si>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</si>
  <si>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</si>
  <si>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</si>
  <si>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</si>
  <si>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</si>
  <si>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</si>
  <si>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</si>
  <si>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</si>
  <si>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</si>
  <si>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</si>
  <si>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</si>
  <si>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</si>
  <si>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</si>
  <si>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</si>
  <si>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</si>
  <si>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</si>
  <si>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Södermanlands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</si>
  <si>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</si>
  <si>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</si>
  <si>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</si>
  <si>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</si>
  <si>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</si>
  <si>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</si>
  <si>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</si>
  <si>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</si>
  <si>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</si>
  <si>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</si>
  <si>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</si>
  <si>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</si>
  <si>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</si>
  <si>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</si>
  <si>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</si>
  <si>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</si>
  <si>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</si>
  <si>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</si>
  <si>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</si>
  <si>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</si>
  <si>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</si>
  <si>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</si>
  <si>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</si>
  <si>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</si>
  <si>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</si>
  <si>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</si>
  <si>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</si>
  <si>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</si>
  <si>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</si>
  <si>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</si>
  <si>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</si>
  <si>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</si>
  <si>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</si>
  <si>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</si>
  <si>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</si>
  <si>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</si>
  <si>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</si>
  <si>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</si>
  <si>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</si>
  <si>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</si>
  <si>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</si>
  <si>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</si>
  <si>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</si>
  <si>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</si>
  <si>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</si>
  <si>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</si>
  <si>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</si>
  <si>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</si>
  <si>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</si>
  <si>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</si>
  <si>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</si>
  <si>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</si>
  <si>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</si>
  <si>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</si>
  <si>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</si>
  <si>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</si>
  <si>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</si>
  <si>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</si>
  <si>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</si>
  <si>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</si>
  <si>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</si>
  <si>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</si>
  <si>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</si>
  <si>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</si>
  <si>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</si>
  <si>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</si>
  <si>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</si>
  <si>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</si>
  <si>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</si>
  <si>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</si>
  <si>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</si>
  <si>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</si>
  <si>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</si>
  <si>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</si>
  <si>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</si>
  <si>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</si>
  <si>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</si>
  <si>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</si>
  <si>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</si>
  <si>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</si>
  <si>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</si>
  <si>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</si>
  <si>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</si>
  <si>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</si>
  <si>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</si>
  <si>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</si>
  <si>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</si>
  <si>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</si>
  <si>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</si>
  <si>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</si>
  <si>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</si>
  <si>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</si>
  <si>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</si>
  <si>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</si>
  <si>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</si>
  <si>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</si>
  <si>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</si>
  <si>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</si>
  <si>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</si>
  <si>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</si>
  <si>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</t>
  </si>
  <si>
    <t>Falkenberg</t>
  </si>
  <si>
    <t>Halmstad</t>
  </si>
  <si>
    <t>Hylte</t>
  </si>
  <si>
    <t>Kungsbacka</t>
  </si>
  <si>
    <t>Laholm</t>
  </si>
  <si>
    <t>Varberg</t>
  </si>
  <si>
    <t>Västra Götalands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</si>
  <si>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</si>
  <si>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</si>
  <si>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</si>
  <si>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</si>
  <si>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</si>
  <si>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</si>
  <si>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</si>
  <si>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</si>
  <si>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</si>
  <si>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</si>
  <si>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</si>
  <si>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</si>
  <si>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</si>
  <si>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</si>
  <si>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</si>
  <si>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</si>
  <si>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</si>
  <si>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</si>
  <si>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</si>
  <si>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</si>
  <si>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</si>
  <si>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</si>
  <si>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</si>
  <si>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</si>
  <si>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</si>
  <si>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</si>
  <si>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</si>
  <si>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</si>
  <si>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</si>
  <si>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</si>
  <si>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</si>
  <si>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</si>
  <si>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</si>
  <si>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</si>
  <si>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</si>
  <si>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</si>
  <si>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</si>
  <si>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</si>
  <si>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</si>
  <si>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</si>
  <si>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</si>
  <si>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</si>
  <si>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</si>
  <si>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</si>
  <si>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</si>
  <si>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</si>
  <si>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</si>
  <si>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</si>
  <si>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</si>
  <si>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</si>
  <si>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</si>
  <si>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</si>
  <si>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</si>
  <si>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</si>
  <si>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</si>
  <si>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</si>
  <si>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</si>
  <si>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</si>
  <si>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</si>
  <si>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</si>
  <si>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</si>
  <si>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</si>
  <si>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</si>
  <si>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</si>
  <si>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</si>
  <si>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</si>
  <si>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</si>
  <si>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</si>
  <si>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</si>
  <si>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</si>
  <si>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</si>
  <si>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</si>
  <si>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</si>
  <si>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</si>
  <si>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</si>
  <si>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</si>
  <si>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</si>
  <si>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</si>
  <si>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Västmanlands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</si>
  <si>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</si>
  <si>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</si>
  <si>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</si>
  <si>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</si>
  <si>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</si>
  <si>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</si>
  <si>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</si>
  <si>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</si>
  <si>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</si>
  <si>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</si>
  <si>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</si>
  <si>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</si>
  <si>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</si>
  <si>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</si>
  <si>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</si>
  <si>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</si>
  <si>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</si>
  <si>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</si>
  <si>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</si>
  <si>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</si>
  <si>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</si>
  <si>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</si>
  <si>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</si>
  <si>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</si>
  <si>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</si>
  <si>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</si>
  <si>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</si>
  <si>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</si>
  <si>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</si>
  <si>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</si>
  <si>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</si>
  <si>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</si>
  <si>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</si>
  <si>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</si>
  <si>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</si>
  <si>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</si>
  <si>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</si>
  <si>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</si>
  <si>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</si>
  <si>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</si>
  <si>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</si>
  <si>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</si>
  <si>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</si>
  <si>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</si>
  <si>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</si>
  <si>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</si>
  <si>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</si>
  <si>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</si>
  <si>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</si>
  <si>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</si>
  <si>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</si>
  <si>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</si>
  <si>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</si>
  <si>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</si>
  <si>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</si>
  <si>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</si>
  <si>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</si>
  <si>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</si>
  <si>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</si>
  <si>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</si>
  <si>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</si>
  <si>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</si>
  <si>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</si>
  <si>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</si>
  <si>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</si>
  <si>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</si>
  <si>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</si>
  <si>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</si>
  <si>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</si>
  <si>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</si>
  <si>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</si>
  <si>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</si>
  <si>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</si>
  <si>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</si>
  <si>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</si>
  <si>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</si>
  <si>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</si>
  <si>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</si>
  <si>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</si>
  <si>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</si>
  <si>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</si>
  <si>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</si>
  <si>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</si>
  <si>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</si>
  <si>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</si>
  <si>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</si>
  <si>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18</t>
  </si>
  <si>
    <t>Sammanlagda införandebidrag åren 2014-2018 samt strukturbidrag</t>
  </si>
  <si>
    <t>Tabell 15</t>
  </si>
  <si>
    <t>Införandebidrag avseende 2014 års förändringar</t>
  </si>
  <si>
    <t>Tabell 16</t>
  </si>
  <si>
    <t>Införandebidrag avseende 2016 års förändringar</t>
  </si>
  <si>
    <t>Tabell 17</t>
  </si>
  <si>
    <t>Regleringspost</t>
  </si>
  <si>
    <t>Tabell 19</t>
  </si>
  <si>
    <t>Kommunalekonomisk utjämning, översikt åren 2005-2016</t>
  </si>
  <si>
    <t>Specifikationer, valfri kommun:</t>
  </si>
  <si>
    <t>Tabell 20</t>
  </si>
  <si>
    <t xml:space="preserve">Kommunalekonomisk utjämning  </t>
  </si>
  <si>
    <t>Tabell 21</t>
  </si>
  <si>
    <t>Tabell 22</t>
  </si>
  <si>
    <t>Tabell 14  Sammanlagda införandebidrag åren 2014-2018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</si>
  <si>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</si>
  <si>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</si>
  <si>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</si>
  <si>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</si>
  <si>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</si>
  <si>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</si>
  <si>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</si>
  <si>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</si>
  <si>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</si>
  <si>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</si>
  <si>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</si>
  <si>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t>minskning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</si>
  <si>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</si>
  <si>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</si>
  <si>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</si>
  <si>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</si>
  <si>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</si>
  <si>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</si>
  <si>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</si>
  <si>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</si>
  <si>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</si>
  <si>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</si>
  <si>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</si>
  <si>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</si>
  <si>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</si>
  <si>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</si>
  <si>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</si>
  <si>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</si>
  <si>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</si>
  <si>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</si>
  <si>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</si>
  <si>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</si>
  <si>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</si>
  <si>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</si>
  <si>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</si>
  <si>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 Införandebidrag avseende 2014 års förändringar</t>
  </si>
  <si>
    <t>Kommunalekonomisk</t>
  </si>
  <si>
    <t>Bidrags-</t>
  </si>
  <si>
    <t>den 1 nov.</t>
  </si>
  <si>
    <t>utjämning 2013</t>
  </si>
  <si>
    <t>förändring,</t>
  </si>
  <si>
    <t xml:space="preserve"> i kronor per invånare, år</t>
  </si>
  <si>
    <t>Slutlig</t>
  </si>
  <si>
    <t>Utfall enligt</t>
  </si>
  <si>
    <t>utfall,</t>
  </si>
  <si>
    <r>
      <t>ny modell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</si>
  <si>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 xml:space="preserve">1) Utfallet 2013 enligt ny modell beräknas exkl. införandebidrag samt den särskilda kompensationen till följd av förändringar </t>
  </si>
  <si>
    <t xml:space="preserve">   i inkomstutjämningen.</t>
  </si>
  <si>
    <t>Tabell 16  Införandebidrag avseende 2016 års förändringar</t>
  </si>
  <si>
    <t xml:space="preserve">Införandebidrag avseende 2016 års </t>
  </si>
  <si>
    <t>utjämning 2015</t>
  </si>
  <si>
    <t>förändringar i kronor per invånare, år</t>
  </si>
  <si>
    <r>
      <t>Utfall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med</t>
    </r>
  </si>
  <si>
    <t>förändrad</t>
  </si>
  <si>
    <t xml:space="preserve">utjämning, </t>
  </si>
  <si>
    <t>1) Utfallet 2015 enligt ny modell beräknas exkl. dessa införandebidrag samt den särskilda kompensationen till följd</t>
  </si>
  <si>
    <t xml:space="preserve">   av förändringar i inkomstutjämningen.</t>
  </si>
  <si>
    <t>Tabell 17 Regleringspost åren 2012-2016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</si>
  <si>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</si>
  <si>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</si>
  <si>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</si>
  <si>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</si>
  <si>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</si>
  <si>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</si>
  <si>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</si>
  <si>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</si>
  <si>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</si>
  <si>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</si>
  <si>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</si>
  <si>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</si>
  <si>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</si>
  <si>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</si>
  <si>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</si>
  <si>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</si>
  <si>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</si>
  <si>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</si>
  <si>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</si>
  <si>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</si>
  <si>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</si>
  <si>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</si>
  <si>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</si>
  <si>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 xml:space="preserve">Tabell 19    Kommunalekonomisk utjämning för kommuner och landsting </t>
  </si>
  <si>
    <t>utjämningsåren 2005–2016, hela riket, miljoner kronor</t>
  </si>
  <si>
    <t>Utjäm-</t>
  </si>
  <si>
    <t>Regler-</t>
  </si>
  <si>
    <t>Kommunal-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</si>
  <si>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</si>
  <si>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</si>
  <si>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</si>
  <si>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</si>
  <si>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</si>
  <si>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</si>
  <si>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</si>
  <si>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</si>
  <si>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</si>
  <si>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</si>
  <si>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</si>
  <si>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</si>
  <si>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</si>
  <si>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</si>
  <si>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</si>
  <si>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</si>
  <si>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</si>
  <si>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</si>
  <si>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</si>
  <si>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</si>
  <si>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</si>
  <si>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Landsting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</si>
  <si>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</si>
  <si>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</si>
  <si>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</si>
  <si>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</si>
  <si>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</si>
  <si>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Ange kommun:</t>
  </si>
  <si>
    <t>1.</t>
  </si>
  <si>
    <t>2.</t>
  </si>
  <si>
    <r>
      <t xml:space="preserve">   </t>
    </r>
    <r>
      <rPr>
        <u/>
        <sz val="12"/>
        <rFont val="Times New Roman"/>
        <family val="1"/>
      </rPr>
      <t>Därav</t>
    </r>
  </si>
  <si>
    <t>Förskoleverksamhet och skolbarnsomsorg</t>
  </si>
  <si>
    <t xml:space="preserve">   Strukturbidrag</t>
  </si>
  <si>
    <t>3.</t>
  </si>
  <si>
    <r>
      <t>Uppräkning av skatteunderlag</t>
    </r>
    <r>
      <rPr>
        <u/>
        <vertAlign val="superscript"/>
        <sz val="10"/>
        <rFont val="Arial"/>
        <family val="2"/>
      </rPr>
      <t>1</t>
    </r>
  </si>
  <si>
    <t>B1.</t>
  </si>
  <si>
    <t>B2.</t>
  </si>
  <si>
    <t xml:space="preserve">C. </t>
  </si>
  <si>
    <t>Uppräknat skatteunderlag, kronor (A x B1 x B2)</t>
  </si>
  <si>
    <t xml:space="preserve">D. </t>
  </si>
  <si>
    <r>
      <t xml:space="preserve">E. </t>
    </r>
    <r>
      <rPr>
        <sz val="7"/>
        <rFont val="Times New Roman"/>
        <family val="1"/>
      </rPr>
      <t xml:space="preserve"> </t>
    </r>
  </si>
  <si>
    <t>Uppräknad medelskattekraft, kr per inv. (hela riket)</t>
  </si>
  <si>
    <t>G.</t>
  </si>
  <si>
    <t>Skattekraft, andel av riksmedelvärdet (E / F), %</t>
  </si>
  <si>
    <t>H.</t>
  </si>
  <si>
    <r>
      <t>Procentsats</t>
    </r>
    <r>
      <rPr>
        <vertAlign val="superscript"/>
        <sz val="10"/>
        <rFont val="Times New Roman"/>
        <family val="1"/>
      </rPr>
      <t>2</t>
    </r>
    <r>
      <rPr>
        <sz val="12"/>
        <rFont val="Times New Roman"/>
        <family val="1"/>
      </rPr>
      <t xml:space="preserve"> för skatteutjämningsunderlag, hela riket, %</t>
    </r>
  </si>
  <si>
    <t>I.</t>
  </si>
  <si>
    <t>Skatteutjämningsunderlag (D x F x H)</t>
  </si>
  <si>
    <t>J.</t>
  </si>
  <si>
    <t>K.</t>
  </si>
  <si>
    <t>L.</t>
  </si>
  <si>
    <t>M.</t>
  </si>
  <si>
    <t>1) Enligt regeringens beslut om uppräkningsfaktorer för beräkning av preliminära kommunal-</t>
  </si>
  <si>
    <t xml:space="preserve">    skattemedel för år 2016.</t>
  </si>
  <si>
    <t>Standardkostnad, kr/inv.</t>
  </si>
  <si>
    <t>Tillägg/</t>
  </si>
  <si>
    <t>avdrag</t>
  </si>
  <si>
    <t>Delmodell</t>
  </si>
  <si>
    <t>Genomsnittlig</t>
  </si>
  <si>
    <t>Kr/inv.</t>
  </si>
  <si>
    <t>4.</t>
  </si>
  <si>
    <t>5.</t>
  </si>
  <si>
    <t>6.</t>
  </si>
  <si>
    <t>7.</t>
  </si>
  <si>
    <t>8.</t>
  </si>
  <si>
    <t xml:space="preserve">9. </t>
  </si>
  <si>
    <t>10.</t>
  </si>
  <si>
    <t>Strukturkostnad</t>
  </si>
  <si>
    <t>Kommunkoder</t>
  </si>
  <si>
    <t>mun-</t>
  </si>
  <si>
    <t>kod</t>
  </si>
  <si>
    <t xml:space="preserve"> Hela Riket</t>
  </si>
  <si>
    <t>1440</t>
  </si>
  <si>
    <t>1489</t>
  </si>
  <si>
    <t>0764</t>
  </si>
  <si>
    <t>0604</t>
  </si>
  <si>
    <t>1984</t>
  </si>
  <si>
    <t>2506</t>
  </si>
  <si>
    <t>2505</t>
  </si>
  <si>
    <t>1784</t>
  </si>
  <si>
    <t>1882</t>
  </si>
  <si>
    <t>2084</t>
  </si>
  <si>
    <t>1460</t>
  </si>
  <si>
    <t>2326</t>
  </si>
  <si>
    <t>2403</t>
  </si>
  <si>
    <t>1260</t>
  </si>
  <si>
    <t>2582</t>
  </si>
  <si>
    <t>1443</t>
  </si>
  <si>
    <t>2183</t>
  </si>
  <si>
    <t>0885</t>
  </si>
  <si>
    <t>2081</t>
  </si>
  <si>
    <t>1490</t>
  </si>
  <si>
    <t>0127</t>
  </si>
  <si>
    <t>0560</t>
  </si>
  <si>
    <t>1272</t>
  </si>
  <si>
    <t>2305</t>
  </si>
  <si>
    <t>1231</t>
  </si>
  <si>
    <t>1278</t>
  </si>
  <si>
    <t>1438</t>
  </si>
  <si>
    <t>0162</t>
  </si>
  <si>
    <t>1862</t>
  </si>
  <si>
    <t>2425</t>
  </si>
  <si>
    <t>1730</t>
  </si>
  <si>
    <t>0125</t>
  </si>
  <si>
    <t>0686</t>
  </si>
  <si>
    <t>0862</t>
  </si>
  <si>
    <t>0381</t>
  </si>
  <si>
    <t>0484</t>
  </si>
  <si>
    <t>1285</t>
  </si>
  <si>
    <t>1445</t>
  </si>
  <si>
    <t>1982</t>
  </si>
  <si>
    <t>1382</t>
  </si>
  <si>
    <t>1499</t>
  </si>
  <si>
    <t>2080</t>
  </si>
  <si>
    <t>1782</t>
  </si>
  <si>
    <t>0562</t>
  </si>
  <si>
    <t>0482</t>
  </si>
  <si>
    <t>1763</t>
  </si>
  <si>
    <t>1439</t>
  </si>
  <si>
    <t>2026</t>
  </si>
  <si>
    <t>0662</t>
  </si>
  <si>
    <t>0461</t>
  </si>
  <si>
    <t>0617</t>
  </si>
  <si>
    <t>0980</t>
  </si>
  <si>
    <t>1764</t>
  </si>
  <si>
    <t>1444</t>
  </si>
  <si>
    <t>1447</t>
  </si>
  <si>
    <t>2523</t>
  </si>
  <si>
    <t>2180</t>
  </si>
  <si>
    <t>1480</t>
  </si>
  <si>
    <t>1471</t>
  </si>
  <si>
    <t>0643</t>
  </si>
  <si>
    <t>1783</t>
  </si>
  <si>
    <t>1861</t>
  </si>
  <si>
    <t>1961</t>
  </si>
  <si>
    <t>1380</t>
  </si>
  <si>
    <t>1761</t>
  </si>
  <si>
    <t>0136</t>
  </si>
  <si>
    <t>2583</t>
  </si>
  <si>
    <t>0331</t>
  </si>
  <si>
    <t>2083</t>
  </si>
  <si>
    <t>1283</t>
  </si>
  <si>
    <t>1466</t>
  </si>
  <si>
    <t>1497</t>
  </si>
  <si>
    <t>2104</t>
  </si>
  <si>
    <t>0126</t>
  </si>
  <si>
    <t>2184</t>
  </si>
  <si>
    <t>0860</t>
  </si>
  <si>
    <t>1315</t>
  </si>
  <si>
    <t>0305</t>
  </si>
  <si>
    <t>1863</t>
  </si>
  <si>
    <t>2361</t>
  </si>
  <si>
    <t>2280</t>
  </si>
  <si>
    <t>1401</t>
  </si>
  <si>
    <t>1293</t>
  </si>
  <si>
    <t>1284</t>
  </si>
  <si>
    <t>0821</t>
  </si>
  <si>
    <t>1266</t>
  </si>
  <si>
    <t>1267</t>
  </si>
  <si>
    <t>2510</t>
  </si>
  <si>
    <t>0123</t>
  </si>
  <si>
    <t>0680</t>
  </si>
  <si>
    <t>2514</t>
  </si>
  <si>
    <t>0880</t>
  </si>
  <si>
    <t>1446</t>
  </si>
  <si>
    <t>1082</t>
  </si>
  <si>
    <t>1883</t>
  </si>
  <si>
    <t>1080</t>
  </si>
  <si>
    <t>1780</t>
  </si>
  <si>
    <t>0483</t>
  </si>
  <si>
    <t>1715</t>
  </si>
  <si>
    <t>0513</t>
  </si>
  <si>
    <t>2584</t>
  </si>
  <si>
    <t>1276</t>
  </si>
  <si>
    <t>0330</t>
  </si>
  <si>
    <t>2282</t>
  </si>
  <si>
    <t>1290</t>
  </si>
  <si>
    <t>1781</t>
  </si>
  <si>
    <t>2309</t>
  </si>
  <si>
    <t>1881</t>
  </si>
  <si>
    <t>1384</t>
  </si>
  <si>
    <t>1960</t>
  </si>
  <si>
    <t>1482</t>
  </si>
  <si>
    <t>1261</t>
  </si>
  <si>
    <t>1983</t>
  </si>
  <si>
    <t>1381</t>
  </si>
  <si>
    <t>1282</t>
  </si>
  <si>
    <t>1860</t>
  </si>
  <si>
    <t>1814</t>
  </si>
  <si>
    <t>2029</t>
  </si>
  <si>
    <t>1441</t>
  </si>
  <si>
    <t>0761</t>
  </si>
  <si>
    <t>0186</t>
  </si>
  <si>
    <t>1494</t>
  </si>
  <si>
    <t>1462</t>
  </si>
  <si>
    <t>1885</t>
  </si>
  <si>
    <t>0580</t>
  </si>
  <si>
    <t>0781</t>
  </si>
  <si>
    <t>2161</t>
  </si>
  <si>
    <t>1864</t>
  </si>
  <si>
    <t>1262</t>
  </si>
  <si>
    <t>2085</t>
  </si>
  <si>
    <t>2580</t>
  </si>
  <si>
    <t>1281</t>
  </si>
  <si>
    <t>2481</t>
  </si>
  <si>
    <t>1484</t>
  </si>
  <si>
    <t>1280</t>
  </si>
  <si>
    <t>2023</t>
  </si>
  <si>
    <t>2418</t>
  </si>
  <si>
    <t>1493</t>
  </si>
  <si>
    <t>1463</t>
  </si>
  <si>
    <t>0767</t>
  </si>
  <si>
    <t>1461</t>
  </si>
  <si>
    <t>0586</t>
  </si>
  <si>
    <t>2062</t>
  </si>
  <si>
    <t>0583</t>
  </si>
  <si>
    <t>0642</t>
  </si>
  <si>
    <t>1430</t>
  </si>
  <si>
    <t>1762</t>
  </si>
  <si>
    <t>1481</t>
  </si>
  <si>
    <t>0861</t>
  </si>
  <si>
    <t>0840</t>
  </si>
  <si>
    <t>0182</t>
  </si>
  <si>
    <t>1884</t>
  </si>
  <si>
    <t>1962</t>
  </si>
  <si>
    <t>2132</t>
  </si>
  <si>
    <t>2401</t>
  </si>
  <si>
    <t>0581</t>
  </si>
  <si>
    <t>0188</t>
  </si>
  <si>
    <t>2417</t>
  </si>
  <si>
    <t>0881</t>
  </si>
  <si>
    <t>0140</t>
  </si>
  <si>
    <t>0480</t>
  </si>
  <si>
    <t>0192</t>
  </si>
  <si>
    <t>0682</t>
  </si>
  <si>
    <t>2101</t>
  </si>
  <si>
    <t>1060</t>
  </si>
  <si>
    <t>2034</t>
  </si>
  <si>
    <t>1421</t>
  </si>
  <si>
    <t>1273</t>
  </si>
  <si>
    <t>0882</t>
  </si>
  <si>
    <t>2121</t>
  </si>
  <si>
    <t>0481</t>
  </si>
  <si>
    <t>2521</t>
  </si>
  <si>
    <t>1402</t>
  </si>
  <si>
    <t>1275</t>
  </si>
  <si>
    <t>2581</t>
  </si>
  <si>
    <t>2303</t>
  </si>
  <si>
    <t>2409</t>
  </si>
  <si>
    <t>1081</t>
  </si>
  <si>
    <t>2031</t>
  </si>
  <si>
    <t>1981</t>
  </si>
  <si>
    <t>0128</t>
  </si>
  <si>
    <t>2181</t>
  </si>
  <si>
    <t>0191</t>
  </si>
  <si>
    <t>1291</t>
  </si>
  <si>
    <t>1265</t>
  </si>
  <si>
    <t>1495</t>
  </si>
  <si>
    <t>2482</t>
  </si>
  <si>
    <t>1904</t>
  </si>
  <si>
    <t>1264</t>
  </si>
  <si>
    <t>1496</t>
  </si>
  <si>
    <t>2061</t>
  </si>
  <si>
    <t>2283</t>
  </si>
  <si>
    <t>0163</t>
  </si>
  <si>
    <t>0184</t>
  </si>
  <si>
    <t>2422</t>
  </si>
  <si>
    <t>1427</t>
  </si>
  <si>
    <t>1230</t>
  </si>
  <si>
    <t>1415</t>
  </si>
  <si>
    <t>0180</t>
  </si>
  <si>
    <t>1760</t>
  </si>
  <si>
    <t>2421</t>
  </si>
  <si>
    <t>0486</t>
  </si>
  <si>
    <t>1486</t>
  </si>
  <si>
    <t>2313</t>
  </si>
  <si>
    <t>0183</t>
  </si>
  <si>
    <t>2281</t>
  </si>
  <si>
    <t>1766</t>
  </si>
  <si>
    <t>1907</t>
  </si>
  <si>
    <t>1214</t>
  </si>
  <si>
    <t>1263</t>
  </si>
  <si>
    <t>1465</t>
  </si>
  <si>
    <t>1785</t>
  </si>
  <si>
    <t>2082</t>
  </si>
  <si>
    <t>0684</t>
  </si>
  <si>
    <t>2182</t>
  </si>
  <si>
    <t>0582</t>
  </si>
  <si>
    <t>0181</t>
  </si>
  <si>
    <t>1083</t>
  </si>
  <si>
    <t>1435</t>
  </si>
  <si>
    <t>1472</t>
  </si>
  <si>
    <t>1498</t>
  </si>
  <si>
    <t>0360</t>
  </si>
  <si>
    <t>2262</t>
  </si>
  <si>
    <t>0763</t>
  </si>
  <si>
    <t>1419</t>
  </si>
  <si>
    <t>1270</t>
  </si>
  <si>
    <t>1737</t>
  </si>
  <si>
    <t>0834</t>
  </si>
  <si>
    <t>1452</t>
  </si>
  <si>
    <t>0687</t>
  </si>
  <si>
    <t>1287</t>
  </si>
  <si>
    <t>1488</t>
  </si>
  <si>
    <t>0488</t>
  </si>
  <si>
    <t>0138</t>
  </si>
  <si>
    <t>0160</t>
  </si>
  <si>
    <t>1473</t>
  </si>
  <si>
    <t>1485</t>
  </si>
  <si>
    <t>1491</t>
  </si>
  <si>
    <t>2480</t>
  </si>
  <si>
    <t>0114</t>
  </si>
  <si>
    <t>0139</t>
  </si>
  <si>
    <t>0380</t>
  </si>
  <si>
    <t>0760</t>
  </si>
  <si>
    <t>0584</t>
  </si>
  <si>
    <t>0665</t>
  </si>
  <si>
    <t>0563</t>
  </si>
  <si>
    <t>0115</t>
  </si>
  <si>
    <t>2021</t>
  </si>
  <si>
    <t>1470</t>
  </si>
  <si>
    <t>1383</t>
  </si>
  <si>
    <t>0187</t>
  </si>
  <si>
    <t>1233</t>
  </si>
  <si>
    <t>0685</t>
  </si>
  <si>
    <t>2462</t>
  </si>
  <si>
    <t>0884</t>
  </si>
  <si>
    <t>2404</t>
  </si>
  <si>
    <t>0428</t>
  </si>
  <si>
    <t>1442</t>
  </si>
  <si>
    <t>1487</t>
  </si>
  <si>
    <t>2460</t>
  </si>
  <si>
    <t>0120</t>
  </si>
  <si>
    <t>0683</t>
  </si>
  <si>
    <t>0883</t>
  </si>
  <si>
    <t>1980</t>
  </si>
  <si>
    <t>0780</t>
  </si>
  <si>
    <t>0512</t>
  </si>
  <si>
    <t>1286</t>
  </si>
  <si>
    <t>1492</t>
  </si>
  <si>
    <t>2260</t>
  </si>
  <si>
    <t>2321</t>
  </si>
  <si>
    <t>1765</t>
  </si>
  <si>
    <t>2463</t>
  </si>
  <si>
    <t>1277</t>
  </si>
  <si>
    <t>0561</t>
  </si>
  <si>
    <t>0765</t>
  </si>
  <si>
    <t>2039</t>
  </si>
  <si>
    <t>0319</t>
  </si>
  <si>
    <t>2560</t>
  </si>
  <si>
    <t>1292</t>
  </si>
  <si>
    <t>1407</t>
  </si>
  <si>
    <t>0509</t>
  </si>
  <si>
    <t>1880</t>
  </si>
  <si>
    <t>1257</t>
  </si>
  <si>
    <t>2284</t>
  </si>
  <si>
    <t>2380</t>
  </si>
  <si>
    <t>0117</t>
  </si>
  <si>
    <t>0382</t>
  </si>
  <si>
    <t>1256</t>
  </si>
  <si>
    <t>2513</t>
  </si>
  <si>
    <t>2518</t>
  </si>
  <si>
    <t>Tabell 2   Inkomstutjämning 2016</t>
  </si>
  <si>
    <t>enligt 2015 års</t>
  </si>
  <si>
    <t>(115%)</t>
  </si>
  <si>
    <t>(Bilaga 3)</t>
  </si>
  <si>
    <t>Uppräkningsfaktor</t>
  </si>
  <si>
    <t>K:n</t>
  </si>
  <si>
    <t>Namn</t>
  </si>
  <si>
    <t>(95%)</t>
  </si>
  <si>
    <t>(85%)</t>
  </si>
  <si>
    <t>0000</t>
  </si>
  <si>
    <t>Rang</t>
  </si>
  <si>
    <t>Utfall (kr/inv)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</si>
  <si>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</si>
  <si>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</si>
  <si>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</si>
  <si>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</si>
  <si>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</si>
  <si>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</si>
  <si>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</si>
  <si>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</si>
  <si>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</si>
  <si>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</si>
  <si>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</si>
  <si>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Hallands
Falkenberg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</si>
  <si>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</si>
  <si>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</si>
  <si>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</si>
  <si>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</si>
  <si>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</si>
  <si>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</si>
  <si>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</si>
  <si>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</si>
  <si>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</si>
  <si>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</si>
  <si>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Anm. Beträffande uppräkningsfaktorer och länsvisa skattesatser, se bilagorna 2 och 3.</t>
  </si>
  <si>
    <t>Utfall</t>
  </si>
  <si>
    <t>Tabell 3  Kostnadsutjämning 2014</t>
  </si>
  <si>
    <t>Glöm inte uppdatera!!</t>
  </si>
  <si>
    <r>
      <t>utländsk</t>
    </r>
    <r>
      <rPr>
        <vertAlign val="superscript"/>
        <sz val="9"/>
        <rFont val="Helvetica"/>
        <family val="2"/>
      </rPr>
      <t>1)</t>
    </r>
  </si>
  <si>
    <t>Utfall, kr</t>
  </si>
  <si>
    <t>Rad under</t>
  </si>
  <si>
    <t>1) Avser barn och ungdomar 0-19 år som är födda utanför Norden och EU15 eller med minst en förälder född utanför Norden och EU15 (se bilaga 5a).</t>
  </si>
  <si>
    <t>Tabell 1   Kommunalekonomisk utjämning för kommuner, utjämningsåret 2016</t>
  </si>
  <si>
    <t/>
  </si>
  <si>
    <t>3) Genomsnittlig skattesats 2003 (därav 90 respektive 85 procent) minskad med länets avvikelse från genomsnittlig skatteväxlingsnivå.</t>
  </si>
  <si>
    <t>2) Genomsnittlig skattesats 2003 (därav 95 respektive 85 procent) ökad med länets avvikelse från genomsnittlig skatteväxlingsnivå.</t>
  </si>
  <si>
    <t>Förfrågningar:</t>
  </si>
  <si>
    <t>Nina Grönborg              019 - 17 68 41</t>
  </si>
  <si>
    <t>Mats Rönnbacka          019 - 17 61 84</t>
  </si>
  <si>
    <t>E-post: offentlig.ekonomi@scb.se</t>
  </si>
  <si>
    <t>För mer information:</t>
  </si>
  <si>
    <t>http://www.scb.se/OE0115</t>
  </si>
  <si>
    <t>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</si>
</sst>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k_r_-;\-* #,##0.00\ _k_r_-;_-* &quot;-&quot;??\ _k_r_-;_-@_-"/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_(* #,##0_);_(* \(#,##0\);_(* &quot;-&quot;_);_(@_)"/>
    <numFmt numFmtId="180" formatCode="_(&quot;$&quot;* #,##0_);_(&quot;$&quot;* \(#,##0\);_(&quot;$&quot;* &quot;-&quot;_);_(@_)"/>
    <numFmt numFmtId="181" formatCode="0000"/>
  </numFmts>
  <fonts count="64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sz val="10"/>
      <color theme="1"/>
      <name val="Arial"/>
      <family val="2"/>
      <scheme val="minor"/>
    </font>
    <font>
      <b/>
      <i/>
      <sz val="10"/>
      <name val="Arial"/>
      <family val="2"/>
    </font>
    <font>
      <i/>
      <sz val="9"/>
      <name val="Helvetica"/>
      <family val="2"/>
    </font>
    <font>
      <sz val="12"/>
      <name val="Helvetica"/>
      <family val="2"/>
    </font>
    <font>
      <b/>
      <sz val="11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vertAlign val="superscript"/>
      <sz val="10"/>
      <name val="Arial"/>
      <family val="2"/>
    </font>
    <font>
      <sz val="7"/>
      <name val="Times New Roman"/>
      <family val="1"/>
    </font>
    <font>
      <vertAlign val="superscript"/>
      <sz val="10"/>
      <name val="Times New Roman"/>
      <family val="1"/>
    </font>
    <font>
      <b/>
      <sz val="14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12"/>
      <name val="Arial"/>
      <family val="2"/>
    </font>
    <font>
      <vertAlign val="superscript"/>
      <sz val="9"/>
      <name val="Helvetica"/>
      <family val="2"/>
    </font>
    <font>
      <b/>
      <sz val="8"/>
      <color indexed="50"/>
      <name val="Helvetica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Arial"/>
      <family val="2"/>
      <scheme val="minor"/>
    </font>
    <font>
      <u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7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0" fillId="0" borderId="0"/>
    <xf numFmtId="0" fontId="61" fillId="0" borderId="0"/>
    <xf numFmtId="0" fontId="3" fillId="0" borderId="0"/>
    <xf numFmtId="43" fontId="3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</cellStyleXfs>
  <cellXfs count="721">
    <xf numFmtId="0" fontId="0" fillId="0" borderId="0" xfId="0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3" fillId="0" borderId="3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right"/>
    </xf>
    <xf numFmtId="0" fontId="3" fillId="0" borderId="0" xfId="2" applyFont="1" applyBorder="1"/>
    <xf numFmtId="9" fontId="3" fillId="0" borderId="0" xfId="2" quotePrefix="1" applyNumberFormat="1" applyFont="1" applyBorder="1" applyAlignment="1">
      <alignment horizontal="right"/>
    </xf>
    <xf numFmtId="0" fontId="3" fillId="0" borderId="1" xfId="2" applyFont="1" applyFill="1" applyBorder="1" applyAlignment="1">
      <alignment horizontal="right"/>
    </xf>
    <xf numFmtId="2" fontId="3" fillId="0" borderId="0" xfId="2" applyNumberFormat="1" applyFont="1" applyBorder="1"/>
    <xf numFmtId="0" fontId="3" fillId="0" borderId="0" xfId="3" applyFont="1" applyAlignment="1">
      <alignment horizontal="right"/>
    </xf>
    <xf numFmtId="0" fontId="10" fillId="0" borderId="0" xfId="1" applyFont="1" applyBorder="1"/>
    <xf numFmtId="167" fontId="11" fillId="0" borderId="3" xfId="3" applyNumberFormat="1" applyFont="1" applyBorder="1"/>
    <xf numFmtId="0" fontId="3" fillId="0" borderId="3" xfId="3" applyFont="1" applyBorder="1" applyAlignment="1">
      <alignment horizontal="right"/>
    </xf>
    <xf numFmtId="168" fontId="3" fillId="0" borderId="0" xfId="3" applyNumberFormat="1" applyFont="1" applyBorder="1" applyAlignment="1">
      <alignment horizontal="right"/>
    </xf>
    <xf numFmtId="0" fontId="3" fillId="0" borderId="0" xfId="3" quotePrefix="1" applyFont="1" applyBorder="1" applyAlignment="1">
      <alignment horizontal="right"/>
    </xf>
    <xf numFmtId="167" fontId="3" fillId="0" borderId="1" xfId="3" applyNumberFormat="1" applyFont="1" applyBorder="1"/>
    <xf numFmtId="167" fontId="11" fillId="0" borderId="0" xfId="3" applyNumberFormat="1" applyFont="1" applyBorder="1"/>
    <xf numFmtId="3" fontId="11" fillId="0" borderId="0" xfId="3" applyNumberFormat="1" applyFont="1" applyBorder="1"/>
    <xf numFmtId="0" fontId="11" fillId="0" borderId="0" xfId="1" applyFont="1" applyAlignment="1">
      <alignment wrapText="1"/>
    </xf>
    <xf numFmtId="0" fontId="3" fillId="0" borderId="0" xfId="1"/>
    <xf numFmtId="0" fontId="3" fillId="0" borderId="2" xfId="1" applyBorder="1"/>
    <xf numFmtId="0" fontId="0" fillId="0" borderId="0" xfId="0" applyAlignment="1">
      <alignment horizontal="right"/>
    </xf>
    <xf numFmtId="0" fontId="13" fillId="0" borderId="0" xfId="1" applyFont="1"/>
    <xf numFmtId="164" fontId="3" fillId="0" borderId="3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167" fontId="3" fillId="0" borderId="0" xfId="3" applyNumberFormat="1" applyFont="1"/>
    <xf numFmtId="0" fontId="3" fillId="0" borderId="5" xfId="3" applyFont="1" applyBorder="1" applyAlignment="1">
      <alignment horizontal="right"/>
    </xf>
    <xf numFmtId="169" fontId="3" fillId="0" borderId="5" xfId="3" applyNumberFormat="1" applyFont="1" applyBorder="1" applyAlignment="1">
      <alignment horizontal="right"/>
    </xf>
    <xf numFmtId="170" fontId="3" fillId="0" borderId="5" xfId="3" applyNumberFormat="1" applyFont="1" applyBorder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3" applyFont="1" applyBorder="1"/>
    <xf numFmtId="169" fontId="3" fillId="0" borderId="0" xfId="3" applyNumberFormat="1" applyFont="1" applyAlignment="1">
      <alignment horizontal="right"/>
    </xf>
    <xf numFmtId="170" fontId="3" fillId="0" borderId="0" xfId="3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8" fontId="3" fillId="0" borderId="0" xfId="3" applyNumberFormat="1" applyFont="1" applyBorder="1"/>
    <xf numFmtId="171" fontId="16" fillId="0" borderId="6" xfId="3" applyNumberFormat="1" applyFont="1" applyFill="1" applyBorder="1" applyAlignment="1">
      <alignment horizontal="right"/>
    </xf>
    <xf numFmtId="0" fontId="3" fillId="0" borderId="7" xfId="3" applyFont="1" applyFill="1" applyBorder="1"/>
    <xf numFmtId="164" fontId="3" fillId="0" borderId="0" xfId="1" applyNumberFormat="1" applyFont="1"/>
    <xf numFmtId="164" fontId="3" fillId="0" borderId="0" xfId="1" applyNumberFormat="1" applyFont="1" applyBorder="1" applyAlignment="1">
      <alignment horizontal="right"/>
    </xf>
    <xf numFmtId="1" fontId="12" fillId="0" borderId="8" xfId="3" quotePrefix="1" applyNumberFormat="1" applyFont="1" applyFill="1" applyBorder="1" applyAlignment="1">
      <alignment horizontal="right"/>
    </xf>
    <xf numFmtId="172" fontId="11" fillId="0" borderId="9" xfId="3" applyNumberFormat="1" applyFont="1" applyFill="1" applyBorder="1" applyAlignment="1">
      <alignment horizontal="right"/>
    </xf>
    <xf numFmtId="164" fontId="3" fillId="0" borderId="0" xfId="1" applyNumberFormat="1" applyFont="1" applyBorder="1"/>
    <xf numFmtId="9" fontId="3" fillId="0" borderId="0" xfId="1" applyNumberFormat="1" applyFont="1" applyBorder="1" applyAlignment="1">
      <alignment horizontal="right"/>
    </xf>
    <xf numFmtId="1" fontId="12" fillId="0" borderId="10" xfId="3" quotePrefix="1" applyNumberFormat="1" applyFont="1" applyFill="1" applyBorder="1" applyAlignment="1">
      <alignment horizontal="right"/>
    </xf>
    <xf numFmtId="172" fontId="11" fillId="0" borderId="11" xfId="3" applyNumberFormat="1" applyFont="1" applyFill="1" applyBorder="1" applyAlignment="1">
      <alignment horizontal="right"/>
    </xf>
    <xf numFmtId="169" fontId="3" fillId="0" borderId="1" xfId="3" applyNumberFormat="1" applyFont="1" applyBorder="1" applyAlignment="1">
      <alignment horizontal="right"/>
    </xf>
    <xf numFmtId="170" fontId="3" fillId="0" borderId="1" xfId="3" applyNumberFormat="1" applyFont="1" applyBorder="1" applyAlignment="1">
      <alignment horizontal="right"/>
    </xf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/>
    </xf>
    <xf numFmtId="0" fontId="3" fillId="0" borderId="1" xfId="1" applyBorder="1"/>
    <xf numFmtId="0" fontId="3" fillId="0" borderId="1" xfId="1" applyFont="1" applyFill="1" applyBorder="1" applyAlignment="1">
      <alignment horizontal="right"/>
    </xf>
    <xf numFmtId="3" fontId="3" fillId="0" borderId="0" xfId="1" applyNumberFormat="1" applyFont="1"/>
    <xf numFmtId="3" fontId="3" fillId="0" borderId="0" xfId="3" applyNumberFormat="1" applyFont="1"/>
    <xf numFmtId="3" fontId="3" fillId="0" borderId="2" xfId="1" applyNumberFormat="1" applyBorder="1"/>
    <xf numFmtId="3" fontId="14" fillId="0" borderId="2" xfId="1" applyNumberFormat="1" applyFont="1" applyBorder="1"/>
    <xf numFmtId="174" fontId="3" fillId="0" borderId="2" xfId="3" applyNumberFormat="1" applyFont="1" applyBorder="1"/>
    <xf numFmtId="3" fontId="3" fillId="0" borderId="2" xfId="3" applyNumberFormat="1" applyFont="1" applyBorder="1"/>
    <xf numFmtId="2" fontId="3" fillId="0" borderId="2" xfId="1" applyNumberFormat="1" applyFont="1" applyBorder="1"/>
    <xf numFmtId="0" fontId="9" fillId="0" borderId="0" xfId="4" applyFont="1" applyFill="1" applyBorder="1"/>
    <xf numFmtId="14" fontId="3" fillId="0" borderId="0" xfId="3" quotePrefix="1" applyNumberFormat="1" applyFont="1" applyFill="1" applyAlignment="1">
      <alignment horizontal="right"/>
    </xf>
    <xf numFmtId="0" fontId="10" fillId="0" borderId="0" xfId="4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3" fillId="0" borderId="0" xfId="0" applyNumberFormat="1" applyFont="1" applyBorder="1"/>
    <xf numFmtId="175" fontId="1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0" fillId="0" borderId="2" xfId="1" applyFont="1" applyBorder="1"/>
    <xf numFmtId="0" fontId="18" fillId="0" borderId="2" xfId="0" applyFont="1" applyBorder="1"/>
    <xf numFmtId="0" fontId="18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18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9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9" fontId="0" fillId="0" borderId="3" xfId="0" applyNumberFormat="1" applyBorder="1" applyAlignment="1">
      <alignment wrapText="1"/>
    </xf>
    <xf numFmtId="4" fontId="0" fillId="0" borderId="0" xfId="0" applyNumberFormat="1"/>
    <xf numFmtId="4" fontId="0" fillId="0" borderId="2" xfId="0" applyNumberFormat="1" applyBorder="1"/>
    <xf numFmtId="176" fontId="0" fillId="0" borderId="0" xfId="0" applyNumberFormat="1"/>
    <xf numFmtId="176" fontId="0" fillId="0" borderId="2" xfId="0" applyNumberFormat="1" applyBorder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8" fillId="0" borderId="0" xfId="0" applyFont="1" applyBorder="1" applyAlignment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Border="1"/>
    <xf numFmtId="0" fontId="6" fillId="0" borderId="0" xfId="2"/>
    <xf numFmtId="0" fontId="6" fillId="0" borderId="0" xfId="2" applyFill="1" applyBorder="1"/>
    <xf numFmtId="0" fontId="6" fillId="0" borderId="0" xfId="4" applyFont="1" applyBorder="1"/>
    <xf numFmtId="14" fontId="3" fillId="0" borderId="3" xfId="3" applyNumberFormat="1" applyFont="1" applyBorder="1" applyAlignment="1">
      <alignment horizontal="right"/>
    </xf>
    <xf numFmtId="14" fontId="3" fillId="0" borderId="0" xfId="3" quotePrefix="1" applyNumberFormat="1" applyFont="1" applyAlignment="1">
      <alignment horizontal="right"/>
    </xf>
    <xf numFmtId="0" fontId="3" fillId="0" borderId="0" xfId="3" applyFont="1" applyBorder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6" fillId="0" borderId="0" xfId="4" applyFont="1"/>
    <xf numFmtId="168" fontId="3" fillId="0" borderId="1" xfId="3" applyNumberFormat="1" applyFont="1" applyBorder="1" applyAlignment="1">
      <alignment horizontal="right"/>
    </xf>
    <xf numFmtId="0" fontId="12" fillId="0" borderId="1" xfId="3" applyFont="1" applyBorder="1" applyAlignment="1">
      <alignment horizontal="right"/>
    </xf>
    <xf numFmtId="0" fontId="3" fillId="0" borderId="1" xfId="3" applyFont="1" applyBorder="1" applyAlignment="1">
      <alignment horizontal="right"/>
    </xf>
    <xf numFmtId="3" fontId="3" fillId="0" borderId="0" xfId="3" applyNumberFormat="1" applyFont="1" applyBorder="1"/>
    <xf numFmtId="167" fontId="3" fillId="0" borderId="0" xfId="3" applyNumberFormat="1" applyFont="1" applyBorder="1"/>
    <xf numFmtId="3" fontId="25" fillId="0" borderId="0" xfId="3" applyNumberFormat="1" applyFont="1" applyFill="1" applyBorder="1"/>
    <xf numFmtId="0" fontId="6" fillId="0" borderId="0" xfId="4" applyFill="1" applyBorder="1"/>
    <xf numFmtId="0" fontId="26" fillId="0" borderId="0" xfId="4" applyFont="1" applyFill="1" applyBorder="1" applyAlignment="1">
      <alignment horizontal="center"/>
    </xf>
    <xf numFmtId="3" fontId="6" fillId="0" borderId="0" xfId="4" applyNumberFormat="1" applyFill="1" applyBorder="1"/>
    <xf numFmtId="0" fontId="0" fillId="0" borderId="0" xfId="0" applyFill="1" applyBorder="1"/>
    <xf numFmtId="3" fontId="25" fillId="0" borderId="0" xfId="0" applyNumberFormat="1" applyFont="1" applyFill="1" applyBorder="1"/>
    <xf numFmtId="167" fontId="25" fillId="0" borderId="0" xfId="0" applyNumberFormat="1" applyFont="1" applyFill="1" applyBorder="1"/>
    <xf numFmtId="3" fontId="3" fillId="0" borderId="0" xfId="0" applyNumberFormat="1" applyFont="1" applyFill="1" applyBorder="1"/>
    <xf numFmtId="3" fontId="27" fillId="0" borderId="0" xfId="0" applyNumberFormat="1" applyFont="1" applyFill="1" applyBorder="1"/>
    <xf numFmtId="0" fontId="28" fillId="0" borderId="0" xfId="4" applyFont="1" applyFill="1" applyBorder="1"/>
    <xf numFmtId="167" fontId="3" fillId="0" borderId="2" xfId="3" applyNumberFormat="1" applyFont="1" applyBorder="1"/>
    <xf numFmtId="0" fontId="9" fillId="0" borderId="0" xfId="2" applyFont="1" applyFill="1" applyBorder="1"/>
    <xf numFmtId="167" fontId="3" fillId="0" borderId="0" xfId="3" applyNumberFormat="1" applyFont="1" applyFill="1" applyBorder="1"/>
    <xf numFmtId="177" fontId="3" fillId="0" borderId="0" xfId="3" applyNumberFormat="1" applyFont="1" applyFill="1" applyBorder="1"/>
    <xf numFmtId="0" fontId="6" fillId="0" borderId="0" xfId="2" applyFill="1"/>
    <xf numFmtId="0" fontId="29" fillId="0" borderId="0" xfId="0" applyFont="1"/>
    <xf numFmtId="175" fontId="3" fillId="0" borderId="0" xfId="3" applyNumberFormat="1" applyFont="1" applyBorder="1"/>
    <xf numFmtId="3" fontId="3" fillId="0" borderId="0" xfId="1" applyNumberFormat="1"/>
    <xf numFmtId="174" fontId="3" fillId="0" borderId="0" xfId="3" applyNumberFormat="1" applyFont="1"/>
    <xf numFmtId="3" fontId="14" fillId="0" borderId="0" xfId="1" applyNumberFormat="1" applyFont="1"/>
    <xf numFmtId="3" fontId="14" fillId="0" borderId="0" xfId="1" applyNumberFormat="1" applyFont="1" applyBorder="1"/>
    <xf numFmtId="174" fontId="3" fillId="0" borderId="0" xfId="3" applyNumberFormat="1" applyFont="1" applyBorder="1"/>
    <xf numFmtId="3" fontId="7" fillId="0" borderId="0" xfId="1" applyNumberFormat="1" applyFont="1" applyBorder="1" applyProtection="1">
      <protection locked="0"/>
    </xf>
    <xf numFmtId="3" fontId="30" fillId="0" borderId="0" xfId="1" applyNumberFormat="1" applyFont="1" applyBorder="1"/>
    <xf numFmtId="3" fontId="30" fillId="0" borderId="0" xfId="1" applyNumberFormat="1" applyFont="1"/>
    <xf numFmtId="3" fontId="7" fillId="0" borderId="0" xfId="1" applyNumberFormat="1" applyFont="1" applyBorder="1"/>
    <xf numFmtId="3" fontId="30" fillId="0" borderId="1" xfId="1" applyNumberFormat="1" applyFont="1" applyBorder="1"/>
    <xf numFmtId="3" fontId="31" fillId="0" borderId="5" xfId="1" applyNumberFormat="1" applyFont="1" applyBorder="1" applyAlignment="1">
      <alignment horizontal="left"/>
    </xf>
    <xf numFmtId="3" fontId="31" fillId="0" borderId="1" xfId="1" applyNumberFormat="1" applyFont="1" applyBorder="1"/>
    <xf numFmtId="3" fontId="6" fillId="0" borderId="1" xfId="1" applyNumberFormat="1" applyFont="1" applyBorder="1"/>
    <xf numFmtId="3" fontId="31" fillId="0" borderId="5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31" fillId="0" borderId="0" xfId="1" applyNumberFormat="1" applyFont="1" applyAlignment="1">
      <alignment horizontal="right"/>
    </xf>
    <xf numFmtId="3" fontId="31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left"/>
    </xf>
    <xf numFmtId="3" fontId="11" fillId="0" borderId="0" xfId="1" applyNumberFormat="1" applyFont="1" applyAlignment="1">
      <alignment horizontal="right"/>
    </xf>
    <xf numFmtId="3" fontId="32" fillId="0" borderId="0" xfId="1" applyNumberFormat="1" applyFont="1"/>
    <xf numFmtId="3" fontId="11" fillId="0" borderId="0" xfId="1" applyNumberFormat="1" applyFont="1" applyBorder="1" applyAlignment="1">
      <alignment horizontal="right"/>
    </xf>
    <xf numFmtId="3" fontId="3" fillId="0" borderId="0" xfId="1" applyNumberFormat="1" applyBorder="1"/>
    <xf numFmtId="3" fontId="34" fillId="0" borderId="1" xfId="1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left"/>
    </xf>
    <xf numFmtId="3" fontId="6" fillId="0" borderId="0" xfId="1" applyNumberFormat="1" applyFont="1" applyBorder="1" applyAlignment="1">
      <alignment horizontal="left"/>
    </xf>
    <xf numFmtId="3" fontId="33" fillId="0" borderId="1" xfId="1" applyNumberFormat="1" applyFont="1" applyBorder="1" applyAlignment="1">
      <alignment horizontal="left"/>
    </xf>
    <xf numFmtId="3" fontId="3" fillId="0" borderId="0" xfId="3" applyNumberFormat="1" applyFont="1" applyFill="1" applyBorder="1"/>
    <xf numFmtId="3" fontId="6" fillId="0" borderId="0" xfId="2" applyNumberFormat="1" applyFill="1" applyBorder="1"/>
    <xf numFmtId="3" fontId="6" fillId="0" borderId="0" xfId="2" applyNumberFormat="1"/>
    <xf numFmtId="3" fontId="3" fillId="0" borderId="3" xfId="2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0" fontId="6" fillId="0" borderId="5" xfId="4" applyFont="1" applyBorder="1"/>
    <xf numFmtId="168" fontId="3" fillId="0" borderId="5" xfId="3" applyNumberFormat="1" applyFont="1" applyBorder="1" applyAlignment="1">
      <alignment horizontal="right"/>
    </xf>
    <xf numFmtId="0" fontId="6" fillId="0" borderId="5" xfId="4" applyFont="1" applyBorder="1" applyAlignment="1">
      <alignment horizontal="right"/>
    </xf>
    <xf numFmtId="168" fontId="3" fillId="0" borderId="5" xfId="3" applyNumberFormat="1" applyFont="1" applyBorder="1" applyAlignment="1"/>
    <xf numFmtId="0" fontId="6" fillId="0" borderId="0" xfId="2" applyFont="1" applyFill="1" applyBorder="1"/>
    <xf numFmtId="175" fontId="3" fillId="0" borderId="0" xfId="3" applyNumberFormat="1" applyFont="1" applyFill="1" applyBorder="1"/>
    <xf numFmtId="178" fontId="3" fillId="0" borderId="0" xfId="3" applyNumberFormat="1" applyFont="1" applyBorder="1"/>
    <xf numFmtId="178" fontId="11" fillId="0" borderId="0" xfId="3" applyNumberFormat="1" applyFont="1" applyBorder="1"/>
    <xf numFmtId="178" fontId="3" fillId="0" borderId="0" xfId="3" applyNumberFormat="1" applyFont="1" applyFill="1" applyBorder="1"/>
    <xf numFmtId="178" fontId="3" fillId="0" borderId="2" xfId="3" applyNumberFormat="1" applyFont="1" applyBorder="1"/>
    <xf numFmtId="178" fontId="6" fillId="0" borderId="0" xfId="2" applyNumberFormat="1" applyFill="1"/>
    <xf numFmtId="178" fontId="6" fillId="0" borderId="0" xfId="2" applyNumberFormat="1" applyFill="1" applyBorder="1"/>
    <xf numFmtId="178" fontId="6" fillId="0" borderId="0" xfId="2" applyNumberFormat="1"/>
    <xf numFmtId="168" fontId="3" fillId="0" borderId="0" xfId="3" quotePrefix="1" applyNumberFormat="1" applyFont="1" applyBorder="1" applyAlignment="1">
      <alignment horizontal="right"/>
    </xf>
    <xf numFmtId="3" fontId="6" fillId="0" borderId="5" xfId="2" applyNumberFormat="1" applyFill="1" applyBorder="1" applyAlignment="1">
      <alignment horizontal="right"/>
    </xf>
    <xf numFmtId="0" fontId="11" fillId="0" borderId="2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18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2" xfId="0" applyFill="1" applyBorder="1"/>
    <xf numFmtId="0" fontId="29" fillId="0" borderId="4" xfId="0" applyFont="1" applyBorder="1" applyAlignment="1">
      <alignment wrapText="1"/>
    </xf>
    <xf numFmtId="3" fontId="29" fillId="0" borderId="0" xfId="0" applyNumberFormat="1" applyFont="1"/>
    <xf numFmtId="0" fontId="3" fillId="0" borderId="0" xfId="1" applyFont="1" applyAlignment="1">
      <alignment wrapText="1"/>
    </xf>
    <xf numFmtId="0" fontId="3" fillId="0" borderId="2" xfId="1" applyFont="1" applyBorder="1" applyAlignment="1">
      <alignment wrapText="1"/>
    </xf>
    <xf numFmtId="10" fontId="3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72" fontId="3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5" xfId="0" applyBorder="1"/>
    <xf numFmtId="49" fontId="0" fillId="0" borderId="5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0" fontId="3" fillId="0" borderId="0" xfId="2" applyNumberFormat="1" applyFont="1" applyBorder="1"/>
    <xf numFmtId="167" fontId="11" fillId="0" borderId="2" xfId="3" applyNumberFormat="1" applyFont="1" applyBorder="1"/>
    <xf numFmtId="4" fontId="3" fillId="0" borderId="0" xfId="3" applyNumberFormat="1" applyFont="1" applyBorder="1"/>
    <xf numFmtId="4" fontId="11" fillId="0" borderId="2" xfId="3" applyNumberFormat="1" applyFont="1" applyBorder="1"/>
    <xf numFmtId="0" fontId="19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3" fillId="0" borderId="0" xfId="1" applyFont="1" applyAlignment="1"/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wrapText="1"/>
    </xf>
    <xf numFmtId="178" fontId="11" fillId="0" borderId="2" xfId="3" applyNumberFormat="1" applyFont="1" applyBorder="1"/>
    <xf numFmtId="178" fontId="0" fillId="0" borderId="0" xfId="0" applyNumberFormat="1"/>
    <xf numFmtId="0" fontId="7" fillId="0" borderId="0" xfId="2" applyFont="1" applyFill="1"/>
    <xf numFmtId="0" fontId="3" fillId="0" borderId="0" xfId="2" applyFont="1" applyFill="1"/>
    <xf numFmtId="164" fontId="3" fillId="0" borderId="0" xfId="2" applyNumberFormat="1" applyFont="1" applyFill="1"/>
    <xf numFmtId="165" fontId="3" fillId="0" borderId="0" xfId="2" applyNumberFormat="1" applyFont="1" applyFill="1"/>
    <xf numFmtId="0" fontId="3" fillId="0" borderId="2" xfId="2" applyFont="1" applyFill="1" applyBorder="1"/>
    <xf numFmtId="0" fontId="0" fillId="0" borderId="0" xfId="0" applyFill="1"/>
    <xf numFmtId="0" fontId="3" fillId="0" borderId="3" xfId="2" applyFont="1" applyFill="1" applyBorder="1"/>
    <xf numFmtId="0" fontId="3" fillId="0" borderId="3" xfId="2" applyFont="1" applyFill="1" applyBorder="1" applyAlignment="1">
      <alignment horizontal="right"/>
    </xf>
    <xf numFmtId="164" fontId="3" fillId="0" borderId="3" xfId="2" applyNumberFormat="1" applyFont="1" applyFill="1" applyBorder="1" applyAlignment="1">
      <alignment horizontal="right"/>
    </xf>
    <xf numFmtId="0" fontId="3" fillId="0" borderId="0" xfId="2" applyFont="1" applyFill="1" applyAlignment="1">
      <alignment horizontal="right"/>
    </xf>
    <xf numFmtId="9" fontId="3" fillId="0" borderId="0" xfId="2" quotePrefix="1" applyNumberFormat="1" applyFont="1" applyFill="1" applyAlignment="1">
      <alignment horizontal="right"/>
    </xf>
    <xf numFmtId="164" fontId="3" fillId="0" borderId="0" xfId="2" applyNumberFormat="1" applyFont="1" applyFill="1" applyAlignment="1">
      <alignment horizontal="right"/>
    </xf>
    <xf numFmtId="165" fontId="6" fillId="0" borderId="0" xfId="2" applyNumberFormat="1" applyFont="1" applyFill="1" applyBorder="1"/>
    <xf numFmtId="165" fontId="6" fillId="0" borderId="0" xfId="2" applyNumberFormat="1" applyFont="1" applyFill="1"/>
    <xf numFmtId="0" fontId="6" fillId="0" borderId="0" xfId="2" applyFont="1" applyFill="1"/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/>
    <xf numFmtId="164" fontId="3" fillId="0" borderId="0" xfId="2" applyNumberFormat="1" applyFont="1" applyFill="1" applyBorder="1"/>
    <xf numFmtId="164" fontId="3" fillId="0" borderId="0" xfId="2" quotePrefix="1" applyNumberFormat="1" applyFont="1" applyFill="1" applyAlignment="1">
      <alignment horizontal="right"/>
    </xf>
    <xf numFmtId="0" fontId="3" fillId="0" borderId="0" xfId="2" quotePrefix="1" applyFont="1" applyFill="1" applyBorder="1" applyAlignment="1">
      <alignment horizontal="right"/>
    </xf>
    <xf numFmtId="166" fontId="3" fillId="0" borderId="0" xfId="2" quotePrefix="1" applyNumberFormat="1" applyFont="1" applyFill="1" applyAlignment="1">
      <alignment horizontal="right"/>
    </xf>
    <xf numFmtId="9" fontId="3" fillId="0" borderId="0" xfId="2" quotePrefix="1" applyNumberFormat="1" applyFont="1" applyFill="1" applyBorder="1" applyAlignment="1">
      <alignment horizontal="right"/>
    </xf>
    <xf numFmtId="0" fontId="3" fillId="0" borderId="1" xfId="2" applyFont="1" applyFill="1" applyBorder="1"/>
    <xf numFmtId="0" fontId="3" fillId="0" borderId="1" xfId="2" quotePrefix="1" applyFont="1" applyFill="1" applyBorder="1" applyAlignment="1">
      <alignment horizontal="right"/>
    </xf>
    <xf numFmtId="164" fontId="3" fillId="0" borderId="1" xfId="2" applyNumberFormat="1" applyFont="1" applyFill="1" applyBorder="1"/>
    <xf numFmtId="0" fontId="6" fillId="0" borderId="1" xfId="2" applyFont="1" applyFill="1" applyBorder="1"/>
    <xf numFmtId="2" fontId="3" fillId="0" borderId="2" xfId="2" applyNumberFormat="1" applyFont="1" applyFill="1" applyBorder="1"/>
    <xf numFmtId="164" fontId="3" fillId="0" borderId="2" xfId="2" applyNumberFormat="1" applyFont="1" applyFill="1" applyBorder="1"/>
    <xf numFmtId="164" fontId="3" fillId="0" borderId="2" xfId="2" applyNumberFormat="1" applyFont="1" applyFill="1" applyBorder="1" applyAlignment="1">
      <alignment horizontal="right"/>
    </xf>
    <xf numFmtId="165" fontId="3" fillId="0" borderId="2" xfId="2" applyNumberFormat="1" applyFont="1" applyFill="1" applyBorder="1"/>
    <xf numFmtId="0" fontId="9" fillId="0" borderId="0" xfId="2" applyFont="1" applyFill="1"/>
    <xf numFmtId="2" fontId="3" fillId="0" borderId="0" xfId="2" applyNumberFormat="1" applyFont="1" applyFill="1" applyBorder="1"/>
    <xf numFmtId="165" fontId="3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3" fillId="0" borderId="1" xfId="2" applyNumberFormat="1" applyFont="1" applyBorder="1" applyAlignment="1">
      <alignment horizontal="right"/>
    </xf>
    <xf numFmtId="0" fontId="3" fillId="0" borderId="3" xfId="2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11" fillId="2" borderId="0" xfId="0" applyNumberFormat="1" applyFont="1" applyFill="1" applyBorder="1"/>
    <xf numFmtId="2" fontId="3" fillId="2" borderId="0" xfId="0" applyNumberFormat="1" applyFont="1" applyFill="1" applyBorder="1"/>
    <xf numFmtId="0" fontId="24" fillId="0" borderId="0" xfId="0" applyFont="1" applyFill="1" applyBorder="1"/>
    <xf numFmtId="0" fontId="24" fillId="0" borderId="0" xfId="0" applyFont="1" applyBorder="1"/>
    <xf numFmtId="0" fontId="5" fillId="0" borderId="0" xfId="0" applyFont="1" applyBorder="1"/>
    <xf numFmtId="0" fontId="29" fillId="0" borderId="0" xfId="0" applyFont="1" applyBorder="1"/>
    <xf numFmtId="0" fontId="24" fillId="0" borderId="0" xfId="0" applyFont="1" applyFill="1" applyBorder="1"/>
    <xf numFmtId="0" fontId="10" fillId="0" borderId="0" xfId="5" applyFont="1" applyBorder="1"/>
    <xf numFmtId="0" fontId="3" fillId="0" borderId="2" xfId="5" applyBorder="1"/>
    <xf numFmtId="0" fontId="3" fillId="0" borderId="0" xfId="5"/>
    <xf numFmtId="167" fontId="3" fillId="0" borderId="0" xfId="3" applyNumberFormat="1" applyFont="1" applyBorder="1" applyAlignment="1">
      <alignment horizontal="center"/>
    </xf>
    <xf numFmtId="0" fontId="3" fillId="0" borderId="0" xfId="5" applyFont="1" applyAlignment="1">
      <alignment horizontal="right" wrapText="1"/>
    </xf>
    <xf numFmtId="0" fontId="3" fillId="0" borderId="0" xfId="5" applyFont="1" applyBorder="1" applyAlignment="1">
      <alignment horizontal="right"/>
    </xf>
    <xf numFmtId="0" fontId="3" fillId="0" borderId="0" xfId="5" applyBorder="1" applyAlignment="1">
      <alignment horizontal="right"/>
    </xf>
    <xf numFmtId="0" fontId="3" fillId="0" borderId="0" xfId="5" applyFont="1"/>
    <xf numFmtId="0" fontId="3" fillId="0" borderId="0" xfId="5" applyFont="1" applyAlignment="1">
      <alignment horizontal="right"/>
    </xf>
    <xf numFmtId="0" fontId="3" fillId="0" borderId="0" xfId="5" applyAlignment="1">
      <alignment horizontal="right"/>
    </xf>
    <xf numFmtId="167" fontId="11" fillId="0" borderId="0" xfId="3" applyNumberFormat="1" applyFont="1"/>
    <xf numFmtId="0" fontId="3" fillId="0" borderId="0" xfId="5" applyBorder="1"/>
    <xf numFmtId="167" fontId="11" fillId="0" borderId="1" xfId="3" applyNumberFormat="1" applyFont="1" applyBorder="1"/>
    <xf numFmtId="1" fontId="11" fillId="0" borderId="1" xfId="3" applyNumberFormat="1" applyFont="1" applyBorder="1"/>
    <xf numFmtId="3" fontId="11" fillId="0" borderId="1" xfId="3" applyNumberFormat="1" applyFont="1" applyBorder="1"/>
    <xf numFmtId="0" fontId="11" fillId="0" borderId="0" xfId="5" applyFont="1" applyAlignment="1">
      <alignment wrapText="1"/>
    </xf>
    <xf numFmtId="3" fontId="3" fillId="0" borderId="0" xfId="5" applyNumberFormat="1" applyFont="1" applyAlignment="1">
      <alignment wrapText="1"/>
    </xf>
    <xf numFmtId="3" fontId="3" fillId="0" borderId="0" xfId="5" applyNumberFormat="1"/>
    <xf numFmtId="3" fontId="3" fillId="0" borderId="0" xfId="5" applyNumberFormat="1" applyFont="1" applyBorder="1"/>
    <xf numFmtId="0" fontId="3" fillId="0" borderId="0" xfId="5" applyFont="1" applyBorder="1"/>
    <xf numFmtId="0" fontId="11" fillId="0" borderId="0" xfId="5" applyFont="1" applyAlignment="1">
      <alignment horizontal="left" wrapText="1"/>
    </xf>
    <xf numFmtId="3" fontId="3" fillId="0" borderId="2" xfId="5" applyNumberFormat="1" applyFont="1" applyBorder="1" applyAlignment="1">
      <alignment wrapText="1"/>
    </xf>
    <xf numFmtId="3" fontId="3" fillId="0" borderId="2" xfId="5" applyNumberFormat="1" applyBorder="1"/>
    <xf numFmtId="3" fontId="3" fillId="0" borderId="0" xfId="5" applyNumberFormat="1" applyBorder="1"/>
    <xf numFmtId="0" fontId="9" fillId="0" borderId="0" xfId="5" applyFont="1" applyBorder="1"/>
    <xf numFmtId="0" fontId="3" fillId="0" borderId="0" xfId="5" applyFont="1" applyFill="1" applyBorder="1"/>
    <xf numFmtId="0" fontId="25" fillId="0" borderId="0" xfId="5" applyFont="1"/>
    <xf numFmtId="0" fontId="3" fillId="0" borderId="0" xfId="5" applyFont="1" applyFill="1"/>
    <xf numFmtId="0" fontId="3" fillId="0" borderId="0" xfId="5" applyFill="1"/>
    <xf numFmtId="0" fontId="3" fillId="0" borderId="3" xfId="3" applyFont="1" applyFill="1" applyBorder="1" applyAlignment="1">
      <alignment horizontal="right"/>
    </xf>
    <xf numFmtId="0" fontId="3" fillId="0" borderId="3" xfId="5" applyFont="1" applyBorder="1" applyAlignment="1"/>
    <xf numFmtId="1" fontId="3" fillId="0" borderId="0" xfId="3" quotePrefix="1" applyNumberFormat="1" applyFont="1" applyFill="1" applyAlignment="1">
      <alignment horizontal="right"/>
    </xf>
    <xf numFmtId="14" fontId="3" fillId="0" borderId="0" xfId="3" applyNumberFormat="1" applyFont="1" applyAlignment="1">
      <alignment horizontal="right"/>
    </xf>
    <xf numFmtId="49" fontId="3" fillId="0" borderId="0" xfId="3" applyNumberFormat="1" applyFont="1" applyFill="1" applyAlignment="1">
      <alignment horizontal="right"/>
    </xf>
    <xf numFmtId="0" fontId="3" fillId="0" borderId="5" xfId="4" applyFont="1" applyBorder="1" applyAlignment="1">
      <alignment horizontal="right"/>
    </xf>
    <xf numFmtId="0" fontId="3" fillId="0" borderId="5" xfId="4" applyFont="1" applyBorder="1"/>
    <xf numFmtId="168" fontId="3" fillId="0" borderId="0" xfId="3" applyNumberFormat="1" applyFont="1" applyFill="1" applyBorder="1"/>
    <xf numFmtId="0" fontId="12" fillId="0" borderId="0" xfId="5" applyFont="1" applyAlignment="1">
      <alignment horizontal="right" wrapText="1"/>
    </xf>
    <xf numFmtId="3" fontId="12" fillId="0" borderId="0" xfId="3" applyNumberFormat="1" applyFont="1" applyBorder="1" applyAlignment="1">
      <alignment horizontal="right"/>
    </xf>
    <xf numFmtId="0" fontId="11" fillId="0" borderId="0" xfId="5" applyFont="1" applyBorder="1"/>
    <xf numFmtId="3" fontId="11" fillId="0" borderId="1" xfId="5" applyNumberFormat="1" applyFont="1" applyFill="1" applyBorder="1"/>
    <xf numFmtId="3" fontId="12" fillId="0" borderId="1" xfId="3" applyNumberFormat="1" applyFont="1" applyBorder="1" applyAlignment="1">
      <alignment horizontal="right"/>
    </xf>
    <xf numFmtId="3" fontId="3" fillId="0" borderId="0" xfId="5" applyNumberFormat="1" applyFont="1" applyFill="1"/>
    <xf numFmtId="3" fontId="3" fillId="0" borderId="0" xfId="5" applyNumberFormat="1" applyFill="1"/>
    <xf numFmtId="3" fontId="3" fillId="0" borderId="0" xfId="5" applyNumberFormat="1" applyFont="1"/>
    <xf numFmtId="3" fontId="3" fillId="0" borderId="2" xfId="5" applyNumberFormat="1" applyFont="1" applyFill="1" applyBorder="1"/>
    <xf numFmtId="3" fontId="3" fillId="0" borderId="2" xfId="5" applyNumberFormat="1" applyFill="1" applyBorder="1"/>
    <xf numFmtId="3" fontId="3" fillId="0" borderId="2" xfId="5" applyNumberFormat="1" applyFont="1" applyBorder="1"/>
    <xf numFmtId="3" fontId="3" fillId="0" borderId="0" xfId="5" applyNumberFormat="1" applyFont="1" applyFill="1" applyBorder="1"/>
    <xf numFmtId="3" fontId="3" fillId="0" borderId="0" xfId="5" applyNumberFormat="1" applyFill="1" applyBorder="1"/>
    <xf numFmtId="3" fontId="14" fillId="0" borderId="0" xfId="5" applyNumberFormat="1" applyFont="1" applyBorder="1"/>
    <xf numFmtId="0" fontId="25" fillId="0" borderId="0" xfId="5" applyFont="1" applyFill="1"/>
    <xf numFmtId="3" fontId="25" fillId="0" borderId="0" xfId="5" applyNumberFormat="1" applyFont="1" applyFill="1"/>
    <xf numFmtId="3" fontId="25" fillId="0" borderId="0" xfId="5" applyNumberFormat="1" applyFont="1"/>
    <xf numFmtId="3" fontId="39" fillId="0" borderId="0" xfId="3" applyNumberFormat="1" applyFont="1" applyBorder="1" applyAlignment="1">
      <alignment horizontal="left"/>
    </xf>
    <xf numFmtId="3" fontId="11" fillId="0" borderId="0" xfId="3" applyNumberFormat="1" applyFont="1" applyBorder="1" applyAlignment="1">
      <alignment horizontal="right"/>
    </xf>
    <xf numFmtId="2" fontId="6" fillId="0" borderId="0" xfId="4" applyNumberFormat="1"/>
    <xf numFmtId="3" fontId="40" fillId="0" borderId="0" xfId="4" applyNumberFormat="1" applyFont="1" applyBorder="1"/>
    <xf numFmtId="0" fontId="3" fillId="0" borderId="0" xfId="4" applyFont="1" applyBorder="1"/>
    <xf numFmtId="167" fontId="10" fillId="0" borderId="0" xfId="0" applyNumberFormat="1" applyFont="1" applyBorder="1"/>
    <xf numFmtId="0" fontId="6" fillId="0" borderId="3" xfId="2" applyFont="1" applyBorder="1"/>
    <xf numFmtId="0" fontId="6" fillId="0" borderId="1" xfId="2" applyFont="1" applyBorder="1"/>
    <xf numFmtId="0" fontId="6" fillId="0" borderId="1" xfId="2" applyFont="1" applyBorder="1" applyAlignment="1">
      <alignment horizontal="center"/>
    </xf>
    <xf numFmtId="0" fontId="3" fillId="0" borderId="0" xfId="2" applyFont="1"/>
    <xf numFmtId="3" fontId="3" fillId="0" borderId="0" xfId="2" applyNumberFormat="1" applyFont="1"/>
    <xf numFmtId="0" fontId="6" fillId="0" borderId="0" xfId="2" applyFont="1"/>
    <xf numFmtId="3" fontId="14" fillId="0" borderId="0" xfId="2" applyNumberFormat="1" applyFont="1"/>
    <xf numFmtId="0" fontId="3" fillId="3" borderId="0" xfId="2" applyFont="1" applyFill="1"/>
    <xf numFmtId="0" fontId="3" fillId="3" borderId="0" xfId="2" applyFont="1" applyFill="1" applyAlignment="1">
      <alignment wrapText="1"/>
    </xf>
    <xf numFmtId="3" fontId="3" fillId="3" borderId="0" xfId="2" applyNumberFormat="1" applyFont="1" applyFill="1"/>
    <xf numFmtId="0" fontId="3" fillId="3" borderId="12" xfId="2" applyFont="1" applyFill="1" applyBorder="1"/>
    <xf numFmtId="4" fontId="3" fillId="3" borderId="12" xfId="2" applyNumberFormat="1" applyFont="1" applyFill="1" applyBorder="1"/>
    <xf numFmtId="0" fontId="0" fillId="0" borderId="12" xfId="0" applyBorder="1"/>
    <xf numFmtId="0" fontId="39" fillId="3" borderId="0" xfId="2" applyFont="1" applyFill="1"/>
    <xf numFmtId="0" fontId="11" fillId="0" borderId="2" xfId="2" applyFont="1" applyBorder="1"/>
    <xf numFmtId="0" fontId="31" fillId="0" borderId="2" xfId="2" applyFont="1" applyBorder="1"/>
    <xf numFmtId="3" fontId="11" fillId="0" borderId="2" xfId="2" applyNumberFormat="1" applyFont="1" applyBorder="1"/>
    <xf numFmtId="0" fontId="10" fillId="0" borderId="0" xfId="17" applyFont="1"/>
    <xf numFmtId="0" fontId="25" fillId="0" borderId="0" xfId="0" applyFont="1"/>
    <xf numFmtId="0" fontId="25" fillId="0" borderId="0" xfId="0" applyFont="1" applyAlignment="1">
      <alignment horizontal="right"/>
    </xf>
    <xf numFmtId="3" fontId="41" fillId="0" borderId="0" xfId="17" applyNumberFormat="1" applyFont="1"/>
    <xf numFmtId="0" fontId="3" fillId="0" borderId="5" xfId="0" applyFont="1" applyBorder="1"/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right"/>
    </xf>
    <xf numFmtId="0" fontId="39" fillId="0" borderId="0" xfId="0" applyFont="1" applyBorder="1"/>
    <xf numFmtId="49" fontId="3" fillId="0" borderId="0" xfId="0" quotePrefix="1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/>
    <xf numFmtId="0" fontId="3" fillId="0" borderId="0" xfId="0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3" fillId="0" borderId="0" xfId="2" applyFont="1" applyBorder="1" applyAlignment="1"/>
    <xf numFmtId="0" fontId="9" fillId="0" borderId="0" xfId="17" applyFont="1" applyFill="1" applyBorder="1"/>
    <xf numFmtId="3" fontId="3" fillId="0" borderId="0" xfId="0" applyNumberFormat="1" applyFont="1" applyBorder="1" applyAlignment="1"/>
    <xf numFmtId="0" fontId="3" fillId="0" borderId="0" xfId="0" applyFont="1" applyBorder="1" applyAlignment="1"/>
    <xf numFmtId="0" fontId="11" fillId="0" borderId="0" xfId="0" applyFont="1" applyBorder="1"/>
    <xf numFmtId="0" fontId="31" fillId="0" borderId="0" xfId="0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3" fillId="0" borderId="0" xfId="2" applyFont="1" applyAlignment="1"/>
    <xf numFmtId="3" fontId="3" fillId="0" borderId="0" xfId="0" applyNumberFormat="1" applyFont="1" applyAlignment="1"/>
    <xf numFmtId="0" fontId="3" fillId="0" borderId="0" xfId="0" applyFont="1" applyAlignment="1"/>
    <xf numFmtId="0" fontId="3" fillId="0" borderId="0" xfId="17" applyFont="1" applyFill="1" applyBorder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quotePrefix="1" applyFont="1"/>
    <xf numFmtId="0" fontId="25" fillId="0" borderId="0" xfId="2" applyFont="1"/>
    <xf numFmtId="3" fontId="25" fillId="0" borderId="0" xfId="0" applyNumberFormat="1" applyFont="1"/>
    <xf numFmtId="0" fontId="13" fillId="0" borderId="0" xfId="5" applyFont="1"/>
    <xf numFmtId="0" fontId="42" fillId="0" borderId="0" xfId="5" applyFont="1" applyProtection="1"/>
    <xf numFmtId="3" fontId="13" fillId="0" borderId="0" xfId="5" applyNumberFormat="1" applyFont="1" applyProtection="1"/>
    <xf numFmtId="0" fontId="13" fillId="0" borderId="0" xfId="5" applyFont="1" applyBorder="1"/>
    <xf numFmtId="0" fontId="13" fillId="0" borderId="0" xfId="5" applyFont="1" applyBorder="1" applyProtection="1"/>
    <xf numFmtId="3" fontId="13" fillId="0" borderId="0" xfId="5" applyNumberFormat="1" applyFont="1" applyBorder="1" applyProtection="1"/>
    <xf numFmtId="0" fontId="3" fillId="0" borderId="0" xfId="5" applyFont="1" applyBorder="1" applyProtection="1"/>
    <xf numFmtId="3" fontId="43" fillId="0" borderId="0" xfId="5" applyNumberFormat="1" applyFont="1" applyBorder="1" applyProtection="1"/>
    <xf numFmtId="3" fontId="44" fillId="0" borderId="0" xfId="5" applyNumberFormat="1" applyFont="1" applyBorder="1" applyProtection="1">
      <protection locked="0"/>
    </xf>
    <xf numFmtId="3" fontId="3" fillId="0" borderId="0" xfId="5" applyNumberFormat="1" applyFont="1" applyBorder="1" applyProtection="1"/>
    <xf numFmtId="0" fontId="45" fillId="0" borderId="0" xfId="5" applyFont="1"/>
    <xf numFmtId="3" fontId="3" fillId="0" borderId="2" xfId="5" applyNumberFormat="1" applyFont="1" applyBorder="1" applyProtection="1"/>
    <xf numFmtId="0" fontId="46" fillId="0" borderId="0" xfId="5" applyFont="1"/>
    <xf numFmtId="0" fontId="47" fillId="0" borderId="0" xfId="5" applyFont="1" applyAlignment="1"/>
    <xf numFmtId="0" fontId="47" fillId="0" borderId="0" xfId="5" applyFont="1" applyAlignment="1">
      <alignment wrapText="1"/>
    </xf>
    <xf numFmtId="3" fontId="47" fillId="0" borderId="0" xfId="5" applyNumberFormat="1" applyFont="1" applyBorder="1" applyAlignment="1" applyProtection="1"/>
    <xf numFmtId="0" fontId="46" fillId="0" borderId="0" xfId="5" applyFont="1" applyAlignment="1"/>
    <xf numFmtId="0" fontId="46" fillId="0" borderId="0" xfId="5" applyFont="1" applyAlignment="1">
      <alignment wrapText="1"/>
    </xf>
    <xf numFmtId="3" fontId="46" fillId="0" borderId="0" xfId="5" applyNumberFormat="1" applyFont="1" applyBorder="1" applyAlignment="1" applyProtection="1"/>
    <xf numFmtId="0" fontId="47" fillId="0" borderId="0" xfId="5" applyFont="1" applyBorder="1" applyAlignment="1">
      <alignment wrapText="1"/>
    </xf>
    <xf numFmtId="3" fontId="13" fillId="0" borderId="0" xfId="5" applyNumberFormat="1" applyFont="1"/>
    <xf numFmtId="0" fontId="46" fillId="0" borderId="0" xfId="5" applyFont="1" applyBorder="1" applyAlignment="1"/>
    <xf numFmtId="0" fontId="46" fillId="0" borderId="0" xfId="5" applyFont="1" applyBorder="1" applyAlignment="1">
      <alignment wrapText="1"/>
    </xf>
    <xf numFmtId="0" fontId="47" fillId="0" borderId="2" xfId="5" applyFont="1" applyBorder="1" applyAlignment="1"/>
    <xf numFmtId="0" fontId="47" fillId="0" borderId="2" xfId="5" applyFont="1" applyBorder="1" applyAlignment="1">
      <alignment wrapText="1"/>
    </xf>
    <xf numFmtId="3" fontId="47" fillId="0" borderId="2" xfId="5" applyNumberFormat="1" applyFont="1" applyBorder="1" applyAlignment="1" applyProtection="1"/>
    <xf numFmtId="0" fontId="3" fillId="0" borderId="0" xfId="5" applyAlignment="1"/>
    <xf numFmtId="3" fontId="11" fillId="0" borderId="0" xfId="5" applyNumberFormat="1" applyFont="1" applyBorder="1" applyAlignment="1" applyProtection="1"/>
    <xf numFmtId="0" fontId="13" fillId="0" borderId="0" xfId="5" applyFont="1" applyAlignment="1"/>
    <xf numFmtId="0" fontId="13" fillId="3" borderId="0" xfId="5" applyFont="1" applyFill="1"/>
    <xf numFmtId="3" fontId="13" fillId="3" borderId="0" xfId="5" applyNumberFormat="1" applyFont="1" applyFill="1"/>
    <xf numFmtId="0" fontId="3" fillId="3" borderId="0" xfId="5" applyFill="1"/>
    <xf numFmtId="0" fontId="3" fillId="4" borderId="0" xfId="5" applyFill="1"/>
    <xf numFmtId="0" fontId="13" fillId="4" borderId="0" xfId="5" applyFont="1" applyFill="1"/>
    <xf numFmtId="0" fontId="13" fillId="0" borderId="0" xfId="11" applyFont="1"/>
    <xf numFmtId="0" fontId="42" fillId="0" borderId="0" xfId="11" applyFont="1" applyProtection="1"/>
    <xf numFmtId="3" fontId="13" fillId="0" borderId="0" xfId="11" applyNumberFormat="1" applyFont="1" applyProtection="1"/>
    <xf numFmtId="0" fontId="13" fillId="0" borderId="0" xfId="11" applyFont="1" applyBorder="1"/>
    <xf numFmtId="0" fontId="13" fillId="0" borderId="0" xfId="11" applyFont="1" applyBorder="1" applyProtection="1"/>
    <xf numFmtId="3" fontId="13" fillId="0" borderId="0" xfId="11" applyNumberFormat="1" applyFont="1" applyBorder="1" applyProtection="1"/>
    <xf numFmtId="0" fontId="3" fillId="0" borderId="0" xfId="11" applyFont="1" applyBorder="1" applyProtection="1"/>
    <xf numFmtId="3" fontId="43" fillId="0" borderId="0" xfId="11" applyNumberFormat="1" applyFont="1" applyBorder="1" applyProtection="1"/>
    <xf numFmtId="3" fontId="3" fillId="0" borderId="0" xfId="11" applyNumberFormat="1" applyFont="1" applyBorder="1" applyProtection="1">
      <protection locked="0"/>
    </xf>
    <xf numFmtId="3" fontId="3" fillId="0" borderId="0" xfId="11" applyNumberFormat="1" applyFont="1" applyBorder="1" applyProtection="1"/>
    <xf numFmtId="0" fontId="45" fillId="0" borderId="0" xfId="11" applyFont="1"/>
    <xf numFmtId="0" fontId="3" fillId="0" borderId="0" xfId="11"/>
    <xf numFmtId="3" fontId="11" fillId="0" borderId="1" xfId="11" applyNumberFormat="1" applyFont="1" applyBorder="1" applyAlignment="1" applyProtection="1">
      <alignment horizontal="right"/>
    </xf>
    <xf numFmtId="0" fontId="46" fillId="0" borderId="0" xfId="11" applyFont="1" applyProtection="1">
      <protection hidden="1"/>
    </xf>
    <xf numFmtId="0" fontId="3" fillId="0" borderId="0" xfId="11" applyProtection="1">
      <protection hidden="1"/>
    </xf>
    <xf numFmtId="0" fontId="3" fillId="0" borderId="0" xfId="11" applyAlignment="1" applyProtection="1">
      <alignment vertical="top"/>
      <protection hidden="1"/>
    </xf>
    <xf numFmtId="0" fontId="47" fillId="0" borderId="0" xfId="11" applyFont="1" applyAlignment="1" applyProtection="1">
      <alignment vertical="top" wrapText="1"/>
      <protection hidden="1"/>
    </xf>
    <xf numFmtId="0" fontId="3" fillId="0" borderId="0" xfId="19" applyFont="1" applyProtection="1">
      <protection hidden="1"/>
    </xf>
    <xf numFmtId="0" fontId="48" fillId="0" borderId="0" xfId="11" applyFont="1" applyAlignment="1" applyProtection="1">
      <protection hidden="1"/>
    </xf>
    <xf numFmtId="0" fontId="47" fillId="0" borderId="0" xfId="11" applyFont="1" applyProtection="1">
      <protection hidden="1"/>
    </xf>
    <xf numFmtId="178" fontId="3" fillId="0" borderId="0" xfId="11" applyNumberFormat="1" applyFont="1" applyBorder="1" applyProtection="1"/>
    <xf numFmtId="0" fontId="47" fillId="0" borderId="0" xfId="11" applyFont="1" applyAlignment="1" applyProtection="1">
      <protection hidden="1"/>
    </xf>
    <xf numFmtId="174" fontId="3" fillId="0" borderId="0" xfId="6" applyNumberFormat="1" applyFont="1" applyBorder="1" applyProtection="1"/>
    <xf numFmtId="1" fontId="3" fillId="0" borderId="0" xfId="6" applyNumberFormat="1" applyFont="1" applyBorder="1" applyProtection="1"/>
    <xf numFmtId="0" fontId="10" fillId="0" borderId="0" xfId="11" applyFont="1"/>
    <xf numFmtId="4" fontId="3" fillId="0" borderId="0" xfId="11" applyNumberFormat="1" applyFont="1" applyBorder="1" applyProtection="1"/>
    <xf numFmtId="3" fontId="11" fillId="0" borderId="0" xfId="11" applyNumberFormat="1" applyFont="1" applyBorder="1" applyProtection="1"/>
    <xf numFmtId="0" fontId="46" fillId="0" borderId="1" xfId="11" applyFont="1" applyBorder="1" applyProtection="1">
      <protection hidden="1"/>
    </xf>
    <xf numFmtId="3" fontId="11" fillId="0" borderId="1" xfId="11" applyNumberFormat="1" applyFont="1" applyBorder="1" applyProtection="1"/>
    <xf numFmtId="0" fontId="47" fillId="0" borderId="0" xfId="11" applyFont="1"/>
    <xf numFmtId="0" fontId="3" fillId="0" borderId="0" xfId="4" applyFont="1" applyFill="1" applyBorder="1"/>
    <xf numFmtId="0" fontId="6" fillId="0" borderId="0" xfId="19"/>
    <xf numFmtId="0" fontId="6" fillId="0" borderId="0" xfId="19" applyBorder="1"/>
    <xf numFmtId="0" fontId="3" fillId="0" borderId="0" xfId="19" applyFont="1"/>
    <xf numFmtId="0" fontId="3" fillId="0" borderId="0" xfId="19" applyFont="1" applyBorder="1"/>
    <xf numFmtId="0" fontId="13" fillId="3" borderId="0" xfId="11" applyFont="1" applyFill="1"/>
    <xf numFmtId="3" fontId="13" fillId="3" borderId="0" xfId="11" applyNumberFormat="1" applyFont="1" applyFill="1"/>
    <xf numFmtId="0" fontId="13" fillId="4" borderId="0" xfId="11" applyFont="1" applyFill="1"/>
    <xf numFmtId="0" fontId="13" fillId="0" borderId="0" xfId="11" applyFont="1" applyFill="1"/>
    <xf numFmtId="3" fontId="13" fillId="0" borderId="0" xfId="11" applyNumberFormat="1" applyFont="1" applyFill="1"/>
    <xf numFmtId="3" fontId="44" fillId="0" borderId="0" xfId="11" applyNumberFormat="1" applyFont="1" applyBorder="1" applyProtection="1">
      <protection locked="0"/>
    </xf>
    <xf numFmtId="0" fontId="52" fillId="0" borderId="0" xfId="11" applyFont="1"/>
    <xf numFmtId="3" fontId="3" fillId="0" borderId="2" xfId="11" applyNumberFormat="1" applyFont="1" applyBorder="1" applyProtection="1"/>
    <xf numFmtId="0" fontId="13" fillId="0" borderId="2" xfId="11" applyFont="1" applyBorder="1"/>
    <xf numFmtId="0" fontId="46" fillId="0" borderId="0" xfId="11" applyFont="1"/>
    <xf numFmtId="0" fontId="13" fillId="0" borderId="1" xfId="11" applyFont="1" applyBorder="1"/>
    <xf numFmtId="3" fontId="3" fillId="0" borderId="0" xfId="11" applyNumberFormat="1" applyFont="1" applyBorder="1" applyAlignment="1" applyProtection="1">
      <alignment horizontal="right"/>
    </xf>
    <xf numFmtId="0" fontId="3" fillId="0" borderId="0" xfId="11" applyAlignment="1">
      <alignment vertical="top"/>
    </xf>
    <xf numFmtId="0" fontId="47" fillId="0" borderId="0" xfId="11" applyFont="1" applyAlignment="1">
      <alignment vertical="top" wrapText="1"/>
    </xf>
    <xf numFmtId="0" fontId="3" fillId="0" borderId="1" xfId="11" applyBorder="1" applyAlignment="1">
      <alignment vertical="top"/>
    </xf>
    <xf numFmtId="0" fontId="46" fillId="0" borderId="1" xfId="11" applyFont="1" applyBorder="1" applyAlignment="1">
      <alignment vertical="top" wrapText="1"/>
    </xf>
    <xf numFmtId="3" fontId="3" fillId="0" borderId="1" xfId="11" applyNumberFormat="1" applyFont="1" applyBorder="1" applyAlignment="1" applyProtection="1">
      <alignment horizontal="right"/>
    </xf>
    <xf numFmtId="0" fontId="47" fillId="0" borderId="0" xfId="11" applyFont="1" applyAlignment="1"/>
    <xf numFmtId="0" fontId="47" fillId="0" borderId="0" xfId="11" applyFont="1" applyAlignment="1">
      <alignment wrapText="1"/>
    </xf>
    <xf numFmtId="3" fontId="47" fillId="0" borderId="0" xfId="11" applyNumberFormat="1" applyFont="1" applyBorder="1" applyAlignment="1" applyProtection="1"/>
    <xf numFmtId="0" fontId="46" fillId="0" borderId="0" xfId="11" applyFont="1" applyAlignment="1"/>
    <xf numFmtId="0" fontId="47" fillId="0" borderId="1" xfId="11" applyFont="1" applyBorder="1" applyAlignment="1"/>
    <xf numFmtId="0" fontId="47" fillId="0" borderId="1" xfId="11" applyFont="1" applyBorder="1" applyAlignment="1">
      <alignment wrapText="1"/>
    </xf>
    <xf numFmtId="3" fontId="47" fillId="0" borderId="1" xfId="11" applyNumberFormat="1" applyFont="1" applyBorder="1" applyAlignment="1" applyProtection="1"/>
    <xf numFmtId="0" fontId="3" fillId="0" borderId="0" xfId="11" applyAlignment="1"/>
    <xf numFmtId="0" fontId="46" fillId="0" borderId="0" xfId="11" applyFont="1" applyAlignment="1">
      <alignment wrapText="1"/>
    </xf>
    <xf numFmtId="3" fontId="11" fillId="0" borderId="0" xfId="11" applyNumberFormat="1" applyFont="1" applyBorder="1" applyAlignment="1" applyProtection="1"/>
    <xf numFmtId="0" fontId="13" fillId="0" borderId="0" xfId="11" applyFont="1" applyAlignment="1"/>
    <xf numFmtId="3" fontId="3" fillId="0" borderId="0" xfId="11" applyNumberFormat="1" applyFont="1" applyBorder="1" applyAlignment="1" applyProtection="1"/>
    <xf numFmtId="0" fontId="3" fillId="0" borderId="2" xfId="11" applyFont="1" applyBorder="1" applyProtection="1"/>
    <xf numFmtId="0" fontId="11" fillId="0" borderId="0" xfId="11" applyFont="1" applyBorder="1" applyProtection="1"/>
    <xf numFmtId="3" fontId="13" fillId="0" borderId="0" xfId="11" applyNumberFormat="1" applyFont="1" applyBorder="1"/>
    <xf numFmtId="0" fontId="3" fillId="0" borderId="0" xfId="11" applyFont="1"/>
    <xf numFmtId="0" fontId="11" fillId="0" borderId="0" xfId="11" applyFont="1" applyBorder="1"/>
    <xf numFmtId="3" fontId="3" fillId="0" borderId="0" xfId="11" applyNumberFormat="1" applyFont="1" applyBorder="1"/>
    <xf numFmtId="0" fontId="3" fillId="0" borderId="0" xfId="11" applyFont="1" applyBorder="1"/>
    <xf numFmtId="0" fontId="3" fillId="0" borderId="0" xfId="11" applyFont="1" applyFill="1" applyBorder="1"/>
    <xf numFmtId="0" fontId="13" fillId="0" borderId="0" xfId="11" applyFont="1" applyAlignment="1">
      <alignment wrapText="1"/>
    </xf>
    <xf numFmtId="3" fontId="3" fillId="0" borderId="0" xfId="11" applyNumberFormat="1" applyFont="1"/>
    <xf numFmtId="3" fontId="13" fillId="0" borderId="0" xfId="11" applyNumberFormat="1" applyFont="1"/>
    <xf numFmtId="167" fontId="10" fillId="0" borderId="1" xfId="5" applyNumberFormat="1" applyFont="1" applyBorder="1"/>
    <xf numFmtId="1" fontId="3" fillId="0" borderId="0" xfId="5" applyNumberFormat="1"/>
    <xf numFmtId="0" fontId="3" fillId="0" borderId="1" xfId="5" applyBorder="1"/>
    <xf numFmtId="1" fontId="25" fillId="0" borderId="5" xfId="5" applyNumberFormat="1" applyFont="1" applyFill="1" applyBorder="1" applyAlignment="1">
      <alignment horizontal="left"/>
    </xf>
    <xf numFmtId="1" fontId="25" fillId="0" borderId="5" xfId="5" applyNumberFormat="1" applyFont="1" applyFill="1" applyBorder="1"/>
    <xf numFmtId="0" fontId="25" fillId="0" borderId="5" xfId="5" applyFont="1" applyFill="1" applyBorder="1"/>
    <xf numFmtId="3" fontId="25" fillId="0" borderId="5" xfId="5" applyNumberFormat="1" applyFont="1" applyFill="1" applyBorder="1"/>
    <xf numFmtId="3" fontId="53" fillId="0" borderId="5" xfId="5" applyNumberFormat="1" applyFont="1" applyFill="1" applyBorder="1"/>
    <xf numFmtId="1" fontId="25" fillId="0" borderId="0" xfId="5" applyNumberFormat="1" applyFont="1" applyFill="1" applyAlignment="1">
      <alignment horizontal="left"/>
    </xf>
    <xf numFmtId="1" fontId="25" fillId="0" borderId="0" xfId="5" applyNumberFormat="1" applyFont="1" applyFill="1"/>
    <xf numFmtId="0" fontId="25" fillId="0" borderId="0" xfId="5" applyFont="1" applyFill="1" applyAlignment="1">
      <alignment horizontal="left"/>
    </xf>
    <xf numFmtId="3" fontId="25" fillId="0" borderId="0" xfId="5" applyNumberFormat="1" applyFont="1" applyFill="1" applyBorder="1"/>
    <xf numFmtId="3" fontId="25" fillId="0" borderId="0" xfId="5" quotePrefix="1" applyNumberFormat="1" applyFont="1" applyFill="1"/>
    <xf numFmtId="1" fontId="25" fillId="0" borderId="0" xfId="5" applyNumberFormat="1" applyFont="1" applyFill="1" applyBorder="1"/>
    <xf numFmtId="0" fontId="25" fillId="0" borderId="0" xfId="5" applyFont="1" applyFill="1" applyBorder="1"/>
    <xf numFmtId="1" fontId="25" fillId="0" borderId="1" xfId="5" applyNumberFormat="1" applyFont="1" applyFill="1" applyBorder="1" applyAlignment="1">
      <alignment wrapText="1"/>
    </xf>
    <xf numFmtId="3" fontId="27" fillId="0" borderId="0" xfId="5" applyNumberFormat="1" applyFont="1" applyFill="1" applyBorder="1"/>
    <xf numFmtId="0" fontId="25" fillId="0" borderId="1" xfId="5" applyFont="1" applyFill="1" applyBorder="1" applyAlignment="1">
      <alignment wrapText="1"/>
    </xf>
    <xf numFmtId="3" fontId="25" fillId="0" borderId="1" xfId="5" applyNumberFormat="1" applyFont="1" applyFill="1" applyBorder="1" applyAlignment="1">
      <alignment wrapText="1"/>
    </xf>
    <xf numFmtId="3" fontId="27" fillId="0" borderId="1" xfId="5" applyNumberFormat="1" applyFont="1" applyFill="1" applyBorder="1" applyAlignment="1">
      <alignment wrapText="1"/>
    </xf>
    <xf numFmtId="0" fontId="27" fillId="0" borderId="1" xfId="5" applyFont="1" applyFill="1" applyBorder="1" applyAlignment="1">
      <alignment wrapText="1"/>
    </xf>
    <xf numFmtId="0" fontId="25" fillId="0" borderId="1" xfId="5" applyNumberFormat="1" applyFont="1" applyFill="1" applyBorder="1" applyAlignment="1">
      <alignment wrapText="1"/>
    </xf>
    <xf numFmtId="181" fontId="25" fillId="0" borderId="0" xfId="5" applyNumberFormat="1" applyFont="1"/>
    <xf numFmtId="3" fontId="9" fillId="0" borderId="0" xfId="5" applyNumberFormat="1" applyFont="1"/>
    <xf numFmtId="181" fontId="25" fillId="0" borderId="13" xfId="5" applyNumberFormat="1" applyFont="1" applyBorder="1" applyAlignment="1">
      <alignment horizontal="center"/>
    </xf>
    <xf numFmtId="181" fontId="25" fillId="0" borderId="14" xfId="5" applyNumberFormat="1" applyFont="1" applyFill="1" applyBorder="1" applyAlignment="1">
      <alignment horizontal="center"/>
    </xf>
    <xf numFmtId="181" fontId="25" fillId="0" borderId="13" xfId="5" applyNumberFormat="1" applyFont="1" applyFill="1" applyBorder="1" applyAlignment="1">
      <alignment horizontal="center"/>
    </xf>
    <xf numFmtId="181" fontId="25" fillId="0" borderId="15" xfId="5" applyNumberFormat="1" applyFont="1" applyBorder="1" applyAlignment="1">
      <alignment horizontal="center"/>
    </xf>
    <xf numFmtId="181" fontId="25" fillId="0" borderId="0" xfId="5" applyNumberFormat="1" applyFont="1" applyBorder="1"/>
    <xf numFmtId="0" fontId="25" fillId="0" borderId="0" xfId="5" applyFont="1" applyBorder="1"/>
    <xf numFmtId="3" fontId="25" fillId="0" borderId="0" xfId="5" applyNumberFormat="1" applyFont="1" applyBorder="1"/>
    <xf numFmtId="3" fontId="9" fillId="0" borderId="0" xfId="5" applyNumberFormat="1" applyFont="1" applyBorder="1"/>
    <xf numFmtId="181" fontId="25" fillId="0" borderId="0" xfId="5" applyNumberFormat="1" applyFont="1" applyBorder="1" applyAlignment="1">
      <alignment horizontal="center"/>
    </xf>
    <xf numFmtId="181" fontId="25" fillId="0" borderId="14" xfId="5" applyNumberFormat="1" applyFont="1" applyBorder="1" applyAlignment="1">
      <alignment horizontal="center"/>
    </xf>
    <xf numFmtId="181" fontId="25" fillId="0" borderId="13" xfId="5" applyNumberFormat="1" applyFont="1" applyFill="1" applyBorder="1" applyAlignment="1" applyProtection="1">
      <alignment horizontal="center"/>
    </xf>
    <xf numFmtId="181" fontId="25" fillId="0" borderId="13" xfId="5" applyNumberFormat="1" applyFont="1" applyBorder="1" applyAlignment="1" applyProtection="1">
      <alignment horizontal="center"/>
    </xf>
    <xf numFmtId="181" fontId="25" fillId="0" borderId="0" xfId="5" applyNumberFormat="1" applyFont="1" applyFill="1"/>
    <xf numFmtId="181" fontId="25" fillId="0" borderId="0" xfId="5" quotePrefix="1" applyNumberFormat="1" applyFont="1"/>
    <xf numFmtId="181" fontId="25" fillId="0" borderId="0" xfId="5" applyNumberFormat="1" applyFont="1" applyFill="1" applyBorder="1" applyAlignment="1" applyProtection="1">
      <alignment horizontal="center"/>
    </xf>
    <xf numFmtId="181" fontId="25" fillId="0" borderId="0" xfId="5" applyNumberFormat="1" applyFont="1" applyFill="1" applyBorder="1" applyAlignment="1">
      <alignment horizontal="center"/>
    </xf>
    <xf numFmtId="181" fontId="25" fillId="0" borderId="0" xfId="5" applyNumberFormat="1" applyFont="1" applyBorder="1" applyAlignment="1" applyProtection="1">
      <alignment horizontal="center"/>
    </xf>
    <xf numFmtId="181" fontId="25" fillId="0" borderId="0" xfId="5" applyNumberFormat="1" applyFont="1" applyFill="1" applyBorder="1"/>
    <xf numFmtId="0" fontId="25" fillId="0" borderId="0" xfId="5" applyFont="1" applyBorder="1" applyAlignment="1">
      <alignment horizontal="left"/>
    </xf>
    <xf numFmtId="165" fontId="3" fillId="0" borderId="0" xfId="11" applyNumberFormat="1" applyBorder="1"/>
    <xf numFmtId="0" fontId="10" fillId="0" borderId="0" xfId="11" applyFont="1" applyBorder="1"/>
    <xf numFmtId="0" fontId="25" fillId="0" borderId="0" xfId="11" applyFont="1"/>
    <xf numFmtId="165" fontId="3" fillId="0" borderId="0" xfId="11" applyNumberFormat="1" applyBorder="1" applyAlignment="1"/>
    <xf numFmtId="0" fontId="3" fillId="0" borderId="0" xfId="11" applyFont="1" applyBorder="1" applyAlignment="1">
      <alignment horizontal="left"/>
    </xf>
    <xf numFmtId="164" fontId="3" fillId="0" borderId="3" xfId="11" applyNumberFormat="1" applyFont="1" applyBorder="1" applyAlignment="1">
      <alignment horizontal="right"/>
    </xf>
    <xf numFmtId="0" fontId="3" fillId="0" borderId="3" xfId="11" applyFont="1" applyBorder="1" applyAlignment="1">
      <alignment horizontal="right"/>
    </xf>
    <xf numFmtId="0" fontId="3" fillId="0" borderId="0" xfId="11" applyFont="1" applyBorder="1" applyAlignment="1">
      <alignment horizontal="center"/>
    </xf>
    <xf numFmtId="0" fontId="3" fillId="5" borderId="0" xfId="11" applyFont="1" applyFill="1" applyBorder="1" applyAlignment="1">
      <alignment horizontal="center"/>
    </xf>
    <xf numFmtId="164" fontId="3" fillId="0" borderId="0" xfId="11" applyNumberFormat="1" applyFont="1" applyAlignment="1">
      <alignment horizontal="right"/>
    </xf>
    <xf numFmtId="0" fontId="3" fillId="0" borderId="0" xfId="11" applyFont="1" applyBorder="1" applyAlignment="1">
      <alignment horizontal="right"/>
    </xf>
    <xf numFmtId="165" fontId="3" fillId="0" borderId="0" xfId="11" applyNumberFormat="1"/>
    <xf numFmtId="0" fontId="3" fillId="0" borderId="0" xfId="11" applyFont="1" applyAlignment="1">
      <alignment horizontal="right"/>
    </xf>
    <xf numFmtId="164" fontId="3" fillId="0" borderId="0" xfId="11" quotePrefix="1" applyNumberFormat="1" applyFont="1" applyAlignment="1">
      <alignment horizontal="right"/>
    </xf>
    <xf numFmtId="164" fontId="3" fillId="0" borderId="0" xfId="11" applyNumberFormat="1" applyFont="1"/>
    <xf numFmtId="164" fontId="3" fillId="0" borderId="0" xfId="11" applyNumberFormat="1" applyFont="1" applyBorder="1" applyAlignment="1">
      <alignment horizontal="right"/>
    </xf>
    <xf numFmtId="3" fontId="28" fillId="0" borderId="0" xfId="11" applyNumberFormat="1" applyFont="1" applyBorder="1" applyAlignment="1">
      <alignment horizontal="left"/>
    </xf>
    <xf numFmtId="164" fontId="3" fillId="0" borderId="0" xfId="11" applyNumberFormat="1" applyFont="1" applyBorder="1"/>
    <xf numFmtId="164" fontId="3" fillId="0" borderId="0" xfId="11" quotePrefix="1" applyNumberFormat="1" applyFont="1" applyBorder="1" applyAlignment="1">
      <alignment horizontal="right"/>
    </xf>
    <xf numFmtId="9" fontId="3" fillId="0" borderId="0" xfId="11" applyNumberFormat="1" applyFont="1" applyBorder="1" applyAlignment="1">
      <alignment horizontal="right"/>
    </xf>
    <xf numFmtId="0" fontId="3" fillId="0" borderId="0" xfId="11" applyBorder="1"/>
    <xf numFmtId="0" fontId="3" fillId="0" borderId="0" xfId="11" applyFont="1" applyFill="1" applyBorder="1" applyAlignment="1">
      <alignment horizontal="right"/>
    </xf>
    <xf numFmtId="164" fontId="3" fillId="0" borderId="1" xfId="11" applyNumberFormat="1" applyFont="1" applyBorder="1"/>
    <xf numFmtId="164" fontId="3" fillId="0" borderId="1" xfId="11" applyNumberFormat="1" applyFont="1" applyBorder="1" applyAlignment="1">
      <alignment horizontal="right"/>
    </xf>
    <xf numFmtId="0" fontId="3" fillId="0" borderId="1" xfId="11" applyFont="1" applyBorder="1"/>
    <xf numFmtId="0" fontId="3" fillId="0" borderId="1" xfId="11" applyFont="1" applyFill="1" applyBorder="1" applyAlignment="1">
      <alignment horizontal="right"/>
    </xf>
    <xf numFmtId="173" fontId="3" fillId="0" borderId="0" xfId="3" quotePrefix="1" applyNumberFormat="1" applyFont="1"/>
    <xf numFmtId="173" fontId="3" fillId="0" borderId="0" xfId="3" applyNumberFormat="1" applyFont="1"/>
    <xf numFmtId="0" fontId="54" fillId="0" borderId="0" xfId="11" applyFont="1"/>
    <xf numFmtId="167" fontId="3" fillId="0" borderId="0" xfId="11" applyNumberFormat="1" applyFont="1" applyAlignment="1">
      <alignment horizontal="left"/>
    </xf>
    <xf numFmtId="181" fontId="3" fillId="0" borderId="0" xfId="11" applyNumberFormat="1" applyFont="1" applyAlignment="1">
      <alignment horizontal="left"/>
    </xf>
    <xf numFmtId="0" fontId="3" fillId="0" borderId="0" xfId="11" applyFont="1" applyAlignment="1">
      <alignment wrapText="1"/>
    </xf>
    <xf numFmtId="0" fontId="11" fillId="0" borderId="0" xfId="11" applyFont="1" applyAlignment="1">
      <alignment wrapText="1"/>
    </xf>
    <xf numFmtId="3" fontId="25" fillId="0" borderId="0" xfId="11" applyNumberFormat="1" applyFont="1"/>
    <xf numFmtId="0" fontId="3" fillId="0" borderId="0" xfId="11" applyFont="1" applyAlignment="1">
      <alignment horizontal="left" wrapText="1"/>
    </xf>
    <xf numFmtId="167" fontId="3" fillId="0" borderId="0" xfId="11" applyNumberFormat="1" applyFont="1" applyBorder="1" applyAlignment="1">
      <alignment horizontal="left"/>
    </xf>
    <xf numFmtId="181" fontId="3" fillId="0" borderId="0" xfId="11" applyNumberFormat="1" applyFont="1" applyBorder="1" applyAlignment="1">
      <alignment horizontal="left"/>
    </xf>
    <xf numFmtId="0" fontId="3" fillId="0" borderId="2" xfId="11" applyFont="1" applyBorder="1"/>
    <xf numFmtId="3" fontId="3" fillId="0" borderId="2" xfId="11" applyNumberFormat="1" applyFont="1" applyBorder="1"/>
    <xf numFmtId="3" fontId="14" fillId="0" borderId="2" xfId="11" applyNumberFormat="1" applyFont="1" applyBorder="1"/>
    <xf numFmtId="2" fontId="3" fillId="0" borderId="2" xfId="11" applyNumberFormat="1" applyFont="1" applyBorder="1"/>
    <xf numFmtId="3" fontId="28" fillId="0" borderId="0" xfId="5" applyNumberFormat="1" applyFont="1"/>
    <xf numFmtId="0" fontId="3" fillId="5" borderId="0" xfId="5" applyFill="1"/>
    <xf numFmtId="14" fontId="3" fillId="0" borderId="0" xfId="3" applyNumberFormat="1" applyFont="1" applyBorder="1" applyAlignment="1">
      <alignment horizontal="center"/>
    </xf>
    <xf numFmtId="3" fontId="28" fillId="0" borderId="0" xfId="5" applyNumberFormat="1" applyFont="1" applyAlignment="1">
      <alignment horizontal="left"/>
    </xf>
    <xf numFmtId="3" fontId="57" fillId="0" borderId="0" xfId="3" applyNumberFormat="1" applyFont="1" applyFill="1" applyBorder="1" applyAlignment="1">
      <alignment horizontal="center"/>
    </xf>
    <xf numFmtId="0" fontId="54" fillId="0" borderId="0" xfId="5" applyFont="1"/>
    <xf numFmtId="167" fontId="3" fillId="0" borderId="0" xfId="5" applyNumberFormat="1" applyFont="1" applyAlignment="1">
      <alignment horizontal="left"/>
    </xf>
    <xf numFmtId="181" fontId="3" fillId="0" borderId="0" xfId="5" applyNumberFormat="1" applyFont="1" applyAlignment="1">
      <alignment horizontal="left"/>
    </xf>
    <xf numFmtId="0" fontId="3" fillId="0" borderId="0" xfId="5" applyFont="1" applyAlignment="1">
      <alignment wrapText="1"/>
    </xf>
    <xf numFmtId="3" fontId="3" fillId="0" borderId="0" xfId="3" applyNumberFormat="1" applyFont="1" applyBorder="1" applyProtection="1">
      <protection locked="0"/>
    </xf>
    <xf numFmtId="0" fontId="25" fillId="0" borderId="0" xfId="5" applyFont="1" applyAlignment="1">
      <alignment horizontal="right"/>
    </xf>
    <xf numFmtId="3" fontId="25" fillId="0" borderId="0" xfId="5" applyNumberFormat="1" applyFont="1" applyAlignment="1">
      <alignment horizontal="right"/>
    </xf>
    <xf numFmtId="0" fontId="3" fillId="0" borderId="0" xfId="5" applyFont="1" applyAlignment="1">
      <alignment horizontal="left" wrapText="1"/>
    </xf>
    <xf numFmtId="167" fontId="3" fillId="0" borderId="0" xfId="5" applyNumberFormat="1" applyFont="1" applyBorder="1" applyAlignment="1">
      <alignment horizontal="left"/>
    </xf>
    <xf numFmtId="181" fontId="3" fillId="0" borderId="0" xfId="5" applyNumberFormat="1" applyFont="1" applyBorder="1" applyAlignment="1">
      <alignment horizontal="left"/>
    </xf>
    <xf numFmtId="3" fontId="28" fillId="0" borderId="0" xfId="11" applyNumberFormat="1" applyFont="1"/>
    <xf numFmtId="3" fontId="7" fillId="0" borderId="0" xfId="11" applyNumberFormat="1" applyFont="1" applyBorder="1" applyProtection="1">
      <protection locked="0"/>
    </xf>
    <xf numFmtId="3" fontId="30" fillId="0" borderId="0" xfId="11" applyNumberFormat="1" applyFont="1" applyBorder="1"/>
    <xf numFmtId="0" fontId="6" fillId="0" borderId="0" xfId="20" applyNumberFormat="1" applyFont="1" applyBorder="1"/>
    <xf numFmtId="174" fontId="6" fillId="0" borderId="0" xfId="20" applyNumberFormat="1" applyFont="1" applyBorder="1"/>
    <xf numFmtId="0" fontId="6" fillId="0" borderId="0" xfId="20" applyBorder="1"/>
    <xf numFmtId="3" fontId="7" fillId="0" borderId="0" xfId="11" applyNumberFormat="1" applyFont="1" applyBorder="1"/>
    <xf numFmtId="3" fontId="30" fillId="0" borderId="1" xfId="11" applyNumberFormat="1" applyFont="1" applyBorder="1"/>
    <xf numFmtId="3" fontId="31" fillId="0" borderId="5" xfId="11" applyNumberFormat="1" applyFont="1" applyBorder="1" applyAlignment="1">
      <alignment horizontal="left"/>
    </xf>
    <xf numFmtId="3" fontId="31" fillId="0" borderId="1" xfId="11" applyNumberFormat="1" applyFont="1" applyBorder="1"/>
    <xf numFmtId="3" fontId="6" fillId="0" borderId="1" xfId="11" applyNumberFormat="1" applyFont="1" applyBorder="1"/>
    <xf numFmtId="3" fontId="31" fillId="0" borderId="5" xfId="11" applyNumberFormat="1" applyFont="1" applyBorder="1" applyAlignment="1">
      <alignment horizontal="right"/>
    </xf>
    <xf numFmtId="3" fontId="31" fillId="0" borderId="0" xfId="11" applyNumberFormat="1" applyFont="1" applyBorder="1" applyAlignment="1">
      <alignment horizontal="right"/>
    </xf>
    <xf numFmtId="0" fontId="3" fillId="6" borderId="0" xfId="11" applyFill="1"/>
    <xf numFmtId="3" fontId="28" fillId="0" borderId="0" xfId="11" applyNumberFormat="1" applyFont="1" applyAlignment="1">
      <alignment horizontal="left"/>
    </xf>
    <xf numFmtId="1" fontId="28" fillId="5" borderId="0" xfId="11" applyNumberFormat="1" applyFont="1" applyFill="1" applyAlignment="1">
      <alignment horizontal="left"/>
    </xf>
    <xf numFmtId="3" fontId="3" fillId="0" borderId="0" xfId="11" applyNumberFormat="1"/>
    <xf numFmtId="3" fontId="6" fillId="0" borderId="0" xfId="11" applyNumberFormat="1" applyFont="1" applyAlignment="1">
      <alignment horizontal="right"/>
    </xf>
    <xf numFmtId="3" fontId="31" fillId="0" borderId="0" xfId="11" applyNumberFormat="1" applyFont="1" applyAlignment="1">
      <alignment horizontal="right"/>
    </xf>
    <xf numFmtId="3" fontId="6" fillId="0" borderId="0" xfId="11" applyNumberFormat="1" applyFont="1" applyAlignment="1">
      <alignment horizontal="left"/>
    </xf>
    <xf numFmtId="3" fontId="11" fillId="0" borderId="0" xfId="11" applyNumberFormat="1" applyFont="1" applyAlignment="1">
      <alignment horizontal="right"/>
    </xf>
    <xf numFmtId="3" fontId="32" fillId="0" borderId="0" xfId="11" applyNumberFormat="1" applyFont="1"/>
    <xf numFmtId="1" fontId="6" fillId="0" borderId="0" xfId="18" applyNumberFormat="1"/>
    <xf numFmtId="0" fontId="6" fillId="0" borderId="0" xfId="18"/>
    <xf numFmtId="3" fontId="11" fillId="0" borderId="0" xfId="11" applyNumberFormat="1" applyFont="1" applyBorder="1" applyAlignment="1">
      <alignment horizontal="right"/>
    </xf>
    <xf numFmtId="3" fontId="11" fillId="0" borderId="0" xfId="11" applyNumberFormat="1" applyFont="1" applyFill="1" applyBorder="1" applyAlignment="1">
      <alignment horizontal="right"/>
    </xf>
    <xf numFmtId="174" fontId="6" fillId="0" borderId="0" xfId="18" applyNumberFormat="1" applyFill="1" applyBorder="1"/>
    <xf numFmtId="174" fontId="6" fillId="6" borderId="0" xfId="18" applyNumberFormat="1" applyFill="1" applyBorder="1"/>
    <xf numFmtId="3" fontId="3" fillId="0" borderId="0" xfId="11" applyNumberFormat="1" applyBorder="1"/>
    <xf numFmtId="0" fontId="59" fillId="0" borderId="0" xfId="11" applyFont="1"/>
    <xf numFmtId="3" fontId="33" fillId="0" borderId="1" xfId="11" applyNumberFormat="1" applyFont="1" applyBorder="1" applyAlignment="1">
      <alignment horizontal="right"/>
    </xf>
    <xf numFmtId="0" fontId="59" fillId="0" borderId="0" xfId="11" applyFont="1" applyBorder="1"/>
    <xf numFmtId="14" fontId="59" fillId="0" borderId="0" xfId="11" applyNumberFormat="1" applyFont="1" applyBorder="1"/>
    <xf numFmtId="3" fontId="28" fillId="0" borderId="0" xfId="11" applyNumberFormat="1" applyFont="1" applyAlignment="1"/>
    <xf numFmtId="3" fontId="25" fillId="0" borderId="0" xfId="11" applyNumberFormat="1" applyFont="1" applyAlignment="1"/>
    <xf numFmtId="3" fontId="3" fillId="5" borderId="0" xfId="11" applyNumberFormat="1" applyFont="1" applyFill="1"/>
    <xf numFmtId="0" fontId="11" fillId="0" borderId="0" xfId="11" applyFont="1" applyAlignment="1">
      <alignment horizontal="left" wrapText="1"/>
    </xf>
    <xf numFmtId="0" fontId="25" fillId="0" borderId="0" xfId="11" applyFont="1" applyBorder="1"/>
    <xf numFmtId="0" fontId="3" fillId="0" borderId="1" xfId="11" applyBorder="1"/>
    <xf numFmtId="3" fontId="3" fillId="0" borderId="1" xfId="11" applyNumberFormat="1" applyBorder="1"/>
    <xf numFmtId="0" fontId="38" fillId="0" borderId="0" xfId="21" applyFont="1" applyAlignment="1">
      <alignment horizontal="right"/>
    </xf>
    <xf numFmtId="14" fontId="3" fillId="0" borderId="0" xfId="3" quotePrefix="1" applyNumberFormat="1" applyFont="1" applyAlignment="1">
      <alignment horizontal="right"/>
    </xf>
    <xf numFmtId="14" fontId="3" fillId="0" borderId="0" xfId="3" quotePrefix="1" applyNumberFormat="1" applyFont="1" applyAlignment="1">
      <alignment horizontal="right"/>
    </xf>
    <xf numFmtId="0" fontId="61" fillId="0" borderId="0" xfId="23"/>
    <xf numFmtId="3" fontId="11" fillId="0" borderId="0" xfId="23" applyNumberFormat="1" applyFont="1"/>
    <xf numFmtId="3" fontId="11" fillId="0" borderId="0" xfId="3" applyNumberFormat="1" applyFont="1"/>
    <xf numFmtId="174" fontId="11" fillId="0" borderId="0" xfId="3" applyNumberFormat="1" applyFont="1"/>
    <xf numFmtId="3" fontId="14" fillId="0" borderId="0" xfId="23" applyNumberFormat="1" applyFont="1"/>
    <xf numFmtId="3" fontId="14" fillId="0" borderId="0" xfId="23" applyNumberFormat="1" applyFont="1" applyBorder="1"/>
    <xf numFmtId="3" fontId="3" fillId="0" borderId="0" xfId="23" applyNumberFormat="1" applyFont="1"/>
    <xf numFmtId="3" fontId="3" fillId="0" borderId="0" xfId="3" applyNumberFormat="1" applyFont="1" applyBorder="1"/>
    <xf numFmtId="2" fontId="3" fillId="0" borderId="0" xfId="23" applyNumberFormat="1" applyFont="1" applyBorder="1"/>
    <xf numFmtId="3" fontId="3" fillId="0" borderId="0" xfId="3" applyNumberFormat="1" applyFont="1"/>
    <xf numFmtId="174" fontId="3" fillId="0" borderId="0" xfId="3" applyNumberFormat="1" applyFont="1"/>
    <xf numFmtId="174" fontId="3" fillId="0" borderId="0" xfId="3" applyNumberFormat="1" applyFont="1" applyBorder="1"/>
    <xf numFmtId="3" fontId="61" fillId="0" borderId="0" xfId="23" applyNumberFormat="1"/>
    <xf numFmtId="3" fontId="61" fillId="0" borderId="0" xfId="23" applyNumberFormat="1" applyBorder="1"/>
    <xf numFmtId="3" fontId="34" fillId="0" borderId="1" xfId="23" applyNumberFormat="1" applyFont="1" applyBorder="1" applyAlignment="1">
      <alignment horizontal="right"/>
    </xf>
    <xf numFmtId="3" fontId="6" fillId="0" borderId="1" xfId="23" applyNumberFormat="1" applyFont="1" applyBorder="1" applyAlignment="1">
      <alignment horizontal="left"/>
    </xf>
    <xf numFmtId="0" fontId="62" fillId="0" borderId="0" xfId="0" applyFont="1" applyBorder="1"/>
    <xf numFmtId="0" fontId="63" fillId="0" borderId="0" xfId="26" applyAlignment="1" applyProtection="1"/>
    <xf numFmtId="167" fontId="10" fillId="0" borderId="1" xfId="11" applyNumberFormat="1" applyFont="1" applyBorder="1"/>
    <xf numFmtId="1" fontId="3" fillId="0" borderId="0" xfId="11" applyNumberFormat="1"/>
    <xf numFmtId="1" fontId="25" fillId="0" borderId="5" xfId="11" applyNumberFormat="1" applyFont="1" applyFill="1" applyBorder="1" applyAlignment="1">
      <alignment horizontal="left"/>
    </xf>
    <xf numFmtId="1" fontId="25" fillId="0" borderId="5" xfId="11" applyNumberFormat="1" applyFont="1" applyFill="1" applyBorder="1"/>
    <xf numFmtId="0" fontId="25" fillId="0" borderId="0" xfId="11" applyFont="1" applyFill="1" applyBorder="1"/>
    <xf numFmtId="1" fontId="25" fillId="0" borderId="0" xfId="11" applyNumberFormat="1" applyFont="1" applyFill="1" applyAlignment="1">
      <alignment horizontal="left"/>
    </xf>
    <xf numFmtId="1" fontId="25" fillId="0" borderId="0" xfId="11" applyNumberFormat="1" applyFont="1" applyFill="1"/>
    <xf numFmtId="1" fontId="25" fillId="0" borderId="0" xfId="11" applyNumberFormat="1" applyFont="1" applyFill="1" applyBorder="1"/>
    <xf numFmtId="1" fontId="25" fillId="0" borderId="1" xfId="11" applyNumberFormat="1" applyFont="1" applyFill="1" applyBorder="1" applyAlignment="1">
      <alignment wrapText="1"/>
    </xf>
    <xf numFmtId="0" fontId="25" fillId="0" borderId="0" xfId="11" applyFont="1" applyFill="1" applyBorder="1" applyAlignment="1">
      <alignment wrapText="1"/>
    </xf>
    <xf numFmtId="181" fontId="25" fillId="0" borderId="0" xfId="11" applyNumberFormat="1" applyFont="1" applyBorder="1"/>
    <xf numFmtId="181" fontId="25" fillId="0" borderId="0" xfId="11" applyNumberFormat="1" applyFont="1" applyFill="1" applyBorder="1"/>
    <xf numFmtId="181" fontId="25" fillId="0" borderId="0" xfId="11" quotePrefix="1" applyNumberFormat="1" applyFont="1" applyBorder="1"/>
    <xf numFmtId="0" fontId="25" fillId="0" borderId="0" xfId="11" applyFont="1" applyBorder="1" applyAlignment="1">
      <alignment horizontal="left"/>
    </xf>
    <xf numFmtId="181" fontId="25" fillId="0" borderId="0" xfId="11" applyNumberFormat="1" applyFont="1"/>
    <xf numFmtId="14" fontId="3" fillId="0" borderId="4" xfId="3" applyNumberFormat="1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15" fillId="0" borderId="1" xfId="1" applyNumberFormat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49" fontId="0" fillId="0" borderId="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49" fontId="0" fillId="0" borderId="12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7" fontId="3" fillId="0" borderId="4" xfId="3" applyNumberFormat="1" applyFont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3" fillId="0" borderId="4" xfId="5" applyBorder="1" applyAlignment="1">
      <alignment horizontal="center"/>
    </xf>
    <xf numFmtId="0" fontId="3" fillId="0" borderId="3" xfId="3" applyFont="1" applyFill="1" applyBorder="1" applyAlignment="1">
      <alignment horizontal="center"/>
    </xf>
    <xf numFmtId="14" fontId="3" fillId="0" borderId="1" xfId="3" applyNumberFormat="1" applyFont="1" applyFill="1" applyBorder="1" applyAlignment="1">
      <alignment horizontal="center"/>
    </xf>
    <xf numFmtId="0" fontId="3" fillId="0" borderId="1" xfId="5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6" fillId="0" borderId="3" xfId="2" applyFont="1" applyFill="1" applyBorder="1" applyAlignment="1"/>
    <xf numFmtId="164" fontId="3" fillId="0" borderId="4" xfId="2" applyNumberFormat="1" applyFont="1" applyFill="1" applyBorder="1" applyAlignment="1">
      <alignment horizontal="center"/>
    </xf>
    <xf numFmtId="0" fontId="6" fillId="0" borderId="4" xfId="2" applyFont="1" applyFill="1" applyBorder="1" applyAlignment="1"/>
    <xf numFmtId="0" fontId="3" fillId="0" borderId="5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6" fillId="0" borderId="2" xfId="5" applyFont="1" applyBorder="1" applyAlignment="1"/>
    <xf numFmtId="0" fontId="46" fillId="0" borderId="1" xfId="11" applyFont="1" applyBorder="1" applyAlignment="1" applyProtection="1">
      <protection hidden="1"/>
    </xf>
    <xf numFmtId="0" fontId="3" fillId="0" borderId="1" xfId="11" applyBorder="1" applyAlignment="1" applyProtection="1">
      <protection hidden="1"/>
    </xf>
    <xf numFmtId="0" fontId="46" fillId="0" borderId="2" xfId="11" applyFont="1" applyBorder="1" applyAlignment="1"/>
    <xf numFmtId="0" fontId="3" fillId="0" borderId="2" xfId="11" applyBorder="1" applyAlignment="1"/>
    <xf numFmtId="0" fontId="14" fillId="0" borderId="4" xfId="11" applyFont="1" applyBorder="1" applyAlignment="1">
      <alignment horizontal="center"/>
    </xf>
    <xf numFmtId="164" fontId="3" fillId="0" borderId="3" xfId="11" applyNumberFormat="1" applyFont="1" applyBorder="1" applyAlignment="1">
      <alignment horizontal="center"/>
    </xf>
    <xf numFmtId="164" fontId="3" fillId="0" borderId="0" xfId="11" applyNumberFormat="1" applyFont="1" applyAlignment="1">
      <alignment horizontal="center"/>
    </xf>
    <xf numFmtId="164" fontId="15" fillId="0" borderId="1" xfId="11" applyNumberFormat="1" applyFont="1" applyBorder="1" applyAlignment="1">
      <alignment horizontal="center"/>
    </xf>
    <xf numFmtId="0" fontId="6" fillId="0" borderId="0" xfId="2" applyAlignment="1">
      <alignment horizontal="right"/>
    </xf>
  </cellXfs>
  <cellStyles count="27">
    <cellStyle name="Följde hyperlänken" xfId="8"/>
    <cellStyle name="Hyperlänk" xfId="26" builtinId="8"/>
    <cellStyle name="Normal" xfId="0" builtinId="0" customBuiltin="1"/>
    <cellStyle name="Normal 2" xfId="2"/>
    <cellStyle name="Normal 2 2" xfId="24"/>
    <cellStyle name="Normal 3" xfId="11"/>
    <cellStyle name="Normal 4" xfId="5"/>
    <cellStyle name="Normal 5" xfId="1"/>
    <cellStyle name="Normal 6" xfId="14"/>
    <cellStyle name="Normal 6 2" xfId="21"/>
    <cellStyle name="Normal 7" xfId="15"/>
    <cellStyle name="Normal 8" xfId="22"/>
    <cellStyle name="Normal 9" xfId="23"/>
    <cellStyle name="Normal_Blad1" xfId="17"/>
    <cellStyle name="Normal_Byggkost." xfId="18"/>
    <cellStyle name="Normal_Kommuner och landsting, bilagor2005_dec" xfId="19"/>
    <cellStyle name="Normal_Landsting 2005_dec" xfId="4"/>
    <cellStyle name="Normal_NPIKost" xfId="20"/>
    <cellStyle name="Normal_Tabell 2_1" xfId="3"/>
    <cellStyle name="Procent 2" xfId="6"/>
    <cellStyle name="Procent 3" xfId="12"/>
    <cellStyle name="Procent 4" xfId="16"/>
    <cellStyle name="Tusental (0)_1999 (2)" xfId="9"/>
    <cellStyle name="Tusental 2" xfId="7"/>
    <cellStyle name="Tusental 3" xfId="13"/>
    <cellStyle name="Tusental 4" xfId="25"/>
    <cellStyle name="Valuta (0)_1999 (2)" xfId="10"/>
  </cellStyles>
  <dxfs count="17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3790950</xdr:colOff>
          <xdr:row>3</xdr:row>
          <xdr:rowOff>0</xdr:rowOff>
        </xdr:from>
        <xdr:to>
          <xdr:col>2</xdr:col>
          <xdr:colOff>1714500</xdr:colOff>
          <xdr:row>3</xdr:row>
          <xdr:rowOff>219075</xdr:rowOff>
        </xdr:to>
        <xdr:sp macro="" textlink="">
          <xdr:nvSpPr>
            <xdr:cNvPr id="25601" name="ComboBox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3552825</xdr:colOff>
          <xdr:row>3</xdr:row>
          <xdr:rowOff>0</xdr:rowOff>
        </xdr:from>
        <xdr:to>
          <xdr:col>3</xdr:col>
          <xdr:colOff>276225</xdr:colOff>
          <xdr:row>4</xdr:row>
          <xdr:rowOff>28575</xdr:rowOff>
        </xdr:to>
        <xdr:sp macro="" textlink="">
          <xdr:nvSpPr>
            <xdr:cNvPr id="58369" name="ComboBox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771525</xdr:colOff>
          <xdr:row>4</xdr:row>
          <xdr:rowOff>9525</xdr:rowOff>
        </xdr:to>
        <xdr:sp macro="" textlink="">
          <xdr:nvSpPr>
            <xdr:cNvPr id="27649" name="ComboBox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name="Fråga från QryXL_1" connectionId="2" autoFormatId="16" applyNumberFormats="0" applyBorderFormats="0" applyFontFormats="1" applyPatternFormats="1" applyAlignmentFormats="0" applyWidthHeightFormats="0">
  <queryTableRefresh nextId="3">
    <queryTableFields count="2">
      <queryTableField id="1" name="kommun"/>
      <queryTableField id="2" name="namn"/>
    </queryTableFields>
  </queryTableRefresh>
</queryTable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abSelected="1" zoomScaleNormal="100" workbookViewId="0">
      <pane ySplit="9" topLeftCell="A10" activePane="bottomLeft" state="frozen"/>
      <selection pane="bottomLeft" activeCell="A10" sqref="A10"/>
    </sheetView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187</v>
      </c>
      <c r="B1" s="1"/>
      <c r="C1" s="1"/>
    </row>
    <row r="2" spans="1:3" x14ac:dyDescent="0.2">
      <c r="A2" s="1" t="s">
        <v>188</v>
      </c>
      <c r="B2" s="1"/>
      <c r="C2" s="1"/>
    </row>
    <row r="3" spans="1:3" x14ac:dyDescent="0.2"/>
    <row r="4" spans="1:3" ht="26.25" x14ac:dyDescent="0.4">
      <c r="A4" s="107" t="s">
        <v>189</v>
      </c>
      <c r="B4" s="108"/>
    </row>
    <row r="5" spans="1:3" ht="18.75" x14ac:dyDescent="0.3">
      <c r="A5" s="109" t="str">
        <f>"Utjämningsår "&amp;C53&amp;""</f>
        <v>Utjämningsår 2016</v>
      </c>
      <c r="B5" s="108"/>
    </row>
    <row r="6" spans="1:3" ht="18.75" x14ac:dyDescent="0.3">
      <c r="A6" s="109" t="str">
        <f>IF(Innehåll!C54="utfall","Utfall","Preliminärt utfall")</f>
        <v>Utfall</v>
      </c>
      <c r="B6" s="108"/>
    </row>
    <row r="7" spans="1:3" ht="18.75" x14ac:dyDescent="0.3">
      <c r="A7" s="109"/>
      <c r="B7" s="108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110" t="s">
        <v>1</v>
      </c>
      <c r="B10" s="110" t="s">
        <v>189</v>
      </c>
    </row>
    <row r="11" spans="1:3" ht="15" x14ac:dyDescent="0.25">
      <c r="A11" s="110" t="s">
        <v>2</v>
      </c>
      <c r="B11" s="110" t="s">
        <v>199</v>
      </c>
    </row>
    <row r="12" spans="1:3" ht="15" x14ac:dyDescent="0.25">
      <c r="A12" s="110" t="s">
        <v>4</v>
      </c>
      <c r="B12" s="110" t="s">
        <v>200</v>
      </c>
    </row>
    <row r="13" spans="1:3" ht="15" x14ac:dyDescent="0.25">
      <c r="A13" s="110" t="s">
        <v>190</v>
      </c>
      <c r="B13" s="110" t="s">
        <v>201</v>
      </c>
    </row>
    <row r="14" spans="1:3" ht="15" x14ac:dyDescent="0.25">
      <c r="A14" s="110" t="s">
        <v>191</v>
      </c>
      <c r="B14" s="110" t="s">
        <v>202</v>
      </c>
    </row>
    <row r="15" spans="1:3" ht="15" x14ac:dyDescent="0.25">
      <c r="A15" s="110" t="s">
        <v>192</v>
      </c>
      <c r="B15" s="110" t="s">
        <v>203</v>
      </c>
    </row>
    <row r="16" spans="1:3" ht="15" x14ac:dyDescent="0.25">
      <c r="A16" s="110" t="s">
        <v>268</v>
      </c>
      <c r="B16" s="110" t="s">
        <v>269</v>
      </c>
    </row>
    <row r="17" spans="1:2" ht="15" x14ac:dyDescent="0.25">
      <c r="A17" s="110" t="s">
        <v>193</v>
      </c>
      <c r="B17" s="110" t="s">
        <v>204</v>
      </c>
    </row>
    <row r="18" spans="1:2" ht="15" x14ac:dyDescent="0.25">
      <c r="A18" s="110" t="s">
        <v>194</v>
      </c>
      <c r="B18" s="110" t="s">
        <v>205</v>
      </c>
    </row>
    <row r="19" spans="1:2" ht="15" x14ac:dyDescent="0.25">
      <c r="A19" s="110" t="s">
        <v>195</v>
      </c>
      <c r="B19" s="110" t="s">
        <v>206</v>
      </c>
    </row>
    <row r="20" spans="1:2" ht="15" x14ac:dyDescent="0.25">
      <c r="A20" s="110" t="s">
        <v>196</v>
      </c>
      <c r="B20" s="110" t="s">
        <v>207</v>
      </c>
    </row>
    <row r="21" spans="1:2" ht="15" x14ac:dyDescent="0.25">
      <c r="A21" s="110" t="s">
        <v>197</v>
      </c>
      <c r="B21" s="110" t="s">
        <v>113</v>
      </c>
    </row>
    <row r="22" spans="1:2" ht="15" x14ac:dyDescent="0.25">
      <c r="A22" s="110" t="s">
        <v>198</v>
      </c>
      <c r="B22" s="110" t="s">
        <v>210</v>
      </c>
    </row>
    <row r="23" spans="1:2" ht="15" x14ac:dyDescent="0.25">
      <c r="A23" s="110" t="s">
        <v>208</v>
      </c>
      <c r="B23" s="110" t="s">
        <v>211</v>
      </c>
    </row>
    <row r="24" spans="1:2" ht="15" x14ac:dyDescent="0.25">
      <c r="A24" s="265" t="s">
        <v>209</v>
      </c>
      <c r="B24" s="265" t="s">
        <v>669</v>
      </c>
    </row>
    <row r="25" spans="1:2" ht="15" x14ac:dyDescent="0.25">
      <c r="A25" s="265" t="s">
        <v>670</v>
      </c>
      <c r="B25" s="265" t="s">
        <v>671</v>
      </c>
    </row>
    <row r="26" spans="1:2" ht="15" x14ac:dyDescent="0.25">
      <c r="A26" s="265" t="s">
        <v>672</v>
      </c>
      <c r="B26" s="265" t="s">
        <v>673</v>
      </c>
    </row>
    <row r="27" spans="1:2" ht="15" x14ac:dyDescent="0.25">
      <c r="A27" s="265" t="s">
        <v>674</v>
      </c>
      <c r="B27" s="265" t="s">
        <v>675</v>
      </c>
    </row>
    <row r="28" spans="1:2" ht="15" x14ac:dyDescent="0.25">
      <c r="A28" s="110" t="s">
        <v>668</v>
      </c>
      <c r="B28" s="110" t="s">
        <v>3</v>
      </c>
    </row>
    <row r="29" spans="1:2" ht="15" x14ac:dyDescent="0.25">
      <c r="A29" s="266" t="s">
        <v>676</v>
      </c>
      <c r="B29" s="266" t="s">
        <v>677</v>
      </c>
    </row>
    <row r="30" spans="1:2" ht="15" x14ac:dyDescent="0.25">
      <c r="A30" s="110"/>
      <c r="B30" s="110"/>
    </row>
    <row r="31" spans="1:2" ht="15.75" x14ac:dyDescent="0.25">
      <c r="A31" s="268" t="s">
        <v>678</v>
      </c>
      <c r="B31" s="267"/>
    </row>
    <row r="32" spans="1:2" ht="15" x14ac:dyDescent="0.25">
      <c r="A32" s="269" t="s">
        <v>679</v>
      </c>
      <c r="B32" s="269" t="s">
        <v>680</v>
      </c>
    </row>
    <row r="33" spans="1:2" ht="15" x14ac:dyDescent="0.25">
      <c r="A33" s="269" t="s">
        <v>681</v>
      </c>
      <c r="B33" s="269" t="s">
        <v>199</v>
      </c>
    </row>
    <row r="34" spans="1:2" ht="15" x14ac:dyDescent="0.25">
      <c r="A34" s="269" t="s">
        <v>682</v>
      </c>
      <c r="B34" s="269" t="s">
        <v>200</v>
      </c>
    </row>
    <row r="35" spans="1:2" ht="15" x14ac:dyDescent="0.25">
      <c r="A35" s="269"/>
      <c r="B35" s="269"/>
    </row>
    <row r="36" spans="1:2" ht="15" x14ac:dyDescent="0.25">
      <c r="A36" s="269"/>
      <c r="B36" s="269"/>
    </row>
    <row r="37" spans="1:2" ht="15" x14ac:dyDescent="0.25">
      <c r="A37" s="660" t="s">
        <v>1178</v>
      </c>
    </row>
    <row r="38" spans="1:2" x14ac:dyDescent="0.2">
      <c r="A38" t="s">
        <v>1179</v>
      </c>
    </row>
    <row r="39" spans="1:2" x14ac:dyDescent="0.2">
      <c r="A39" t="s">
        <v>1180</v>
      </c>
    </row>
    <row r="40" spans="1:2" x14ac:dyDescent="0.2">
      <c r="A40" t="s">
        <v>1181</v>
      </c>
    </row>
    <row r="41" spans="1:2" x14ac:dyDescent="0.2"/>
    <row r="42" spans="1:2" ht="15" x14ac:dyDescent="0.25">
      <c r="A42" s="660" t="s">
        <v>1182</v>
      </c>
    </row>
    <row r="43" spans="1:2" x14ac:dyDescent="0.2">
      <c r="A43" s="661" t="s">
        <v>1183</v>
      </c>
    </row>
    <row r="44" spans="1:2" ht="15" x14ac:dyDescent="0.25">
      <c r="A44" s="266"/>
      <c r="B44" s="266"/>
    </row>
    <row r="45" spans="1:2" ht="15" hidden="1" x14ac:dyDescent="0.25">
      <c r="A45" s="269"/>
      <c r="B45" s="269"/>
    </row>
    <row r="46" spans="1:2" ht="15" hidden="1" x14ac:dyDescent="0.25">
      <c r="A46" s="269"/>
      <c r="B46" s="269"/>
    </row>
    <row r="47" spans="1:2" ht="15" hidden="1" x14ac:dyDescent="0.25">
      <c r="A47" s="269"/>
      <c r="B47" s="269"/>
    </row>
    <row r="48" spans="1:2" ht="15" hidden="1" x14ac:dyDescent="0.25">
      <c r="A48" s="269"/>
      <c r="B48" s="269"/>
    </row>
    <row r="49" spans="1:12" ht="15" hidden="1" x14ac:dyDescent="0.25">
      <c r="A49" s="269"/>
      <c r="B49" s="269"/>
    </row>
    <row r="50" spans="1:12" ht="15" hidden="1" x14ac:dyDescent="0.25">
      <c r="A50" s="269"/>
      <c r="B50" s="269"/>
    </row>
    <row r="51" spans="1:12" hidden="1" x14ac:dyDescent="0.2"/>
    <row r="52" spans="1:12" ht="15.75" hidden="1" x14ac:dyDescent="0.25">
      <c r="A52" s="2" t="s">
        <v>72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8" hidden="1" customHeight="1" x14ac:dyDescent="0.2">
      <c r="A53" t="s">
        <v>5</v>
      </c>
      <c r="C53" s="23" t="s">
        <v>345</v>
      </c>
    </row>
    <row r="54" spans="1:12" hidden="1" x14ac:dyDescent="0.2">
      <c r="A54" t="s">
        <v>50</v>
      </c>
      <c r="C54" s="23" t="s">
        <v>346</v>
      </c>
    </row>
    <row r="55" spans="1:12" hidden="1" x14ac:dyDescent="0.2">
      <c r="A55" t="s">
        <v>7</v>
      </c>
      <c r="C55" s="23" t="s">
        <v>347</v>
      </c>
    </row>
    <row r="56" spans="1:12" ht="19.5" hidden="1" customHeight="1" x14ac:dyDescent="0.2">
      <c r="A56" t="s">
        <v>6</v>
      </c>
      <c r="C56" s="23" t="s">
        <v>348</v>
      </c>
    </row>
    <row r="57" spans="1:12" hidden="1" x14ac:dyDescent="0.2">
      <c r="A57" t="s">
        <v>8</v>
      </c>
      <c r="C57" s="23" t="s">
        <v>348</v>
      </c>
    </row>
    <row r="58" spans="1:12" ht="19.5" hidden="1" customHeight="1" x14ac:dyDescent="0.2">
      <c r="A58" t="s">
        <v>9</v>
      </c>
      <c r="C58" s="23" t="s">
        <v>349</v>
      </c>
    </row>
    <row r="59" spans="1:12" hidden="1" x14ac:dyDescent="0.2">
      <c r="A59" t="s">
        <v>10</v>
      </c>
      <c r="C59" s="23" t="s">
        <v>350</v>
      </c>
    </row>
    <row r="60" spans="1:12" hidden="1" x14ac:dyDescent="0.2">
      <c r="A60" t="s">
        <v>11</v>
      </c>
      <c r="C60" s="23" t="s">
        <v>351</v>
      </c>
    </row>
    <row r="61" spans="1:12" ht="19.5" hidden="1" customHeight="1" x14ac:dyDescent="0.2">
      <c r="A61" t="s">
        <v>14</v>
      </c>
      <c r="C61" s="23" t="s">
        <v>352</v>
      </c>
    </row>
    <row r="62" spans="1:12" hidden="1" x14ac:dyDescent="0.2">
      <c r="A62" t="s">
        <v>12</v>
      </c>
      <c r="C62" s="23" t="s">
        <v>350</v>
      </c>
    </row>
    <row r="63" spans="1:12" hidden="1" x14ac:dyDescent="0.2">
      <c r="A63" t="s">
        <v>13</v>
      </c>
      <c r="C63" s="23" t="s">
        <v>351</v>
      </c>
    </row>
    <row r="64" spans="1:12" ht="19.5" hidden="1" customHeight="1" x14ac:dyDescent="0.2">
      <c r="A64" t="s">
        <v>15</v>
      </c>
      <c r="C64" s="23" t="s">
        <v>353</v>
      </c>
    </row>
    <row r="65" spans="1:3" hidden="1" x14ac:dyDescent="0.2">
      <c r="A65" t="s">
        <v>16</v>
      </c>
      <c r="C65" s="23" t="s">
        <v>351</v>
      </c>
    </row>
    <row r="66" spans="1:3" ht="19.5" hidden="1" customHeight="1" x14ac:dyDescent="0.2">
      <c r="A66" t="s">
        <v>18</v>
      </c>
      <c r="C66" s="23" t="s">
        <v>353</v>
      </c>
    </row>
    <row r="67" spans="1:3" hidden="1" x14ac:dyDescent="0.2">
      <c r="A67" t="s">
        <v>17</v>
      </c>
      <c r="C67" s="23" t="s">
        <v>351</v>
      </c>
    </row>
    <row r="68" spans="1:3" ht="19.5" hidden="1" customHeight="1" x14ac:dyDescent="0.2">
      <c r="A68" t="str">
        <f>"Uppräkningsfaktor för skatteunderlaget "&amp;C53</f>
        <v>Uppräkningsfaktor för skatteunderlaget 2016</v>
      </c>
      <c r="C68" s="23" t="s">
        <v>354</v>
      </c>
    </row>
    <row r="69" spans="1:3" hidden="1" x14ac:dyDescent="0.2">
      <c r="A69" t="str">
        <f>"Uppräkningsfaktor för skatteunderlaget "&amp;C53+1</f>
        <v>Uppräkningsfaktor för skatteunderlaget 2017</v>
      </c>
      <c r="C69" s="23" t="s">
        <v>355</v>
      </c>
    </row>
    <row r="70" spans="1:3" ht="19.5" hidden="1" customHeight="1" x14ac:dyDescent="0.2">
      <c r="A70" t="s">
        <v>212</v>
      </c>
      <c r="C70" s="23" t="s">
        <v>356</v>
      </c>
    </row>
    <row r="71" spans="1:3" hidden="1" x14ac:dyDescent="0.2">
      <c r="A71" t="s">
        <v>213</v>
      </c>
      <c r="C71" s="23" t="s">
        <v>356</v>
      </c>
    </row>
    <row r="72" spans="1:3" hidden="1" x14ac:dyDescent="0.2">
      <c r="C72" s="23" t="s">
        <v>357</v>
      </c>
    </row>
    <row r="73" spans="1:3" hidden="1" x14ac:dyDescent="0.2"/>
    <row r="74" spans="1:3" hidden="1" x14ac:dyDescent="0.2"/>
    <row r="75" spans="1:3" hidden="1" x14ac:dyDescent="0.2"/>
    <row r="76" spans="1:3" hidden="1" x14ac:dyDescent="0.2"/>
    <row r="77" spans="1:3" hidden="1" x14ac:dyDescent="0.2"/>
    <row r="78" spans="1:3" hidden="1" x14ac:dyDescent="0.2"/>
  </sheetData>
  <hyperlinks>
    <hyperlink ref="A43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6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4.5703125" customWidth="1"/>
    <col min="3" max="3" width="12.5703125" customWidth="1"/>
    <col min="4" max="4" width="14.85546875" customWidth="1"/>
    <col min="5" max="5" width="12.7109375" customWidth="1"/>
    <col min="6" max="6" width="9.140625" style="73" customWidth="1"/>
    <col min="7" max="7" width="14.5703125" style="73" customWidth="1"/>
    <col min="8" max="8" width="16.42578125" style="73" customWidth="1"/>
    <col min="9" max="9" width="12" style="73" customWidth="1"/>
    <col min="10" max="10" width="12.5703125" customWidth="1"/>
    <col min="11" max="11" width="4.5703125" customWidth="1"/>
    <col min="12" max="15" width="9.140625" hidden="1" customWidth="1"/>
    <col min="16" max="22" width="0" hidden="1" customWidth="1"/>
    <col min="23" max="16384" width="9.140625" hidden="1"/>
  </cols>
  <sheetData>
    <row r="1" spans="1:18" ht="11.25" customHeight="1" x14ac:dyDescent="0.2"/>
    <row r="2" spans="1:18" ht="16.5" thickBot="1" x14ac:dyDescent="0.3">
      <c r="A2" s="71" t="str">
        <f>"Tabell 8  Barn och ungdomar med utländsk bakgrund, utjämningsåret "&amp;Innehåll!C53</f>
        <v>Tabell 8  Barn och ungdomar med utländsk bakgrund, utjämningsåret 2016</v>
      </c>
      <c r="B2" s="70"/>
      <c r="C2" s="71"/>
      <c r="D2" s="70"/>
      <c r="E2" s="70"/>
      <c r="F2" s="72"/>
      <c r="G2" s="72"/>
      <c r="H2" s="72"/>
      <c r="I2" s="72"/>
      <c r="J2" s="70"/>
    </row>
    <row r="3" spans="1:18" ht="31.5" customHeight="1" x14ac:dyDescent="0.25">
      <c r="A3" s="12"/>
      <c r="B3" s="66"/>
      <c r="C3" s="12"/>
      <c r="D3" s="66"/>
      <c r="E3" s="66"/>
      <c r="F3" s="189"/>
      <c r="G3" s="688" t="s">
        <v>283</v>
      </c>
      <c r="H3" s="688"/>
      <c r="I3" s="688"/>
      <c r="J3" s="66"/>
    </row>
    <row r="4" spans="1:18" s="66" customFormat="1" ht="114.75" x14ac:dyDescent="0.2">
      <c r="A4" s="202" t="s">
        <v>275</v>
      </c>
      <c r="B4" s="106" t="s">
        <v>79</v>
      </c>
      <c r="C4" s="106" t="str">
        <f>"Folkmängd 31/12 -"&amp;Innehåll!C53-2</f>
        <v>Folkmängd 31/12 -2014</v>
      </c>
      <c r="D4" s="106" t="s">
        <v>273</v>
      </c>
      <c r="E4" s="106" t="s">
        <v>274</v>
      </c>
      <c r="F4" s="106" t="s">
        <v>281</v>
      </c>
      <c r="G4" s="106" t="s">
        <v>282</v>
      </c>
      <c r="H4" s="106" t="s">
        <v>277</v>
      </c>
      <c r="I4" s="106" t="s">
        <v>276</v>
      </c>
      <c r="J4" s="106" t="s">
        <v>284</v>
      </c>
    </row>
    <row r="5" spans="1:18" s="74" customFormat="1" x14ac:dyDescent="0.2">
      <c r="B5" s="199" t="s">
        <v>92</v>
      </c>
      <c r="C5" s="199" t="s">
        <v>93</v>
      </c>
      <c r="D5" s="199" t="s">
        <v>94</v>
      </c>
      <c r="E5" s="199" t="s">
        <v>95</v>
      </c>
      <c r="F5" s="200" t="s">
        <v>96</v>
      </c>
      <c r="G5" s="200" t="s">
        <v>118</v>
      </c>
      <c r="H5" s="200" t="s">
        <v>98</v>
      </c>
      <c r="I5" s="200" t="s">
        <v>99</v>
      </c>
      <c r="J5" s="199" t="s">
        <v>100</v>
      </c>
    </row>
    <row r="6" spans="1:18" s="74" customFormat="1" x14ac:dyDescent="0.2">
      <c r="A6" s="105"/>
      <c r="B6" s="106" t="s">
        <v>278</v>
      </c>
      <c r="C6" s="82"/>
      <c r="D6" s="106" t="s">
        <v>279</v>
      </c>
      <c r="E6" s="82"/>
      <c r="F6" s="84"/>
      <c r="G6" s="84" t="s">
        <v>280</v>
      </c>
      <c r="H6" s="84"/>
      <c r="I6" s="84"/>
      <c r="J6" s="82"/>
    </row>
    <row r="7" spans="1:18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2.75" x14ac:dyDescent="0.2">
      <c r="A8" s="122" t="s">
        <v>360</v>
      </c>
      <c r="B8" s="122">
        <v>746</v>
      </c>
      <c r="C8" s="122">
        <v>88901</v>
      </c>
      <c r="D8" s="140">
        <v>11.7175782744158</v>
      </c>
      <c r="E8" s="122">
        <v>75</v>
      </c>
      <c r="F8" s="140">
        <v>5.2583312439070298</v>
      </c>
      <c r="G8" s="140">
        <v>16.975909518322801</v>
      </c>
      <c r="H8" s="122">
        <v>12818</v>
      </c>
      <c r="I8" s="122">
        <v>75507</v>
      </c>
      <c r="J8" s="122">
        <v>13028</v>
      </c>
      <c r="K8" s="122"/>
      <c r="L8" s="122"/>
      <c r="M8" s="122"/>
      <c r="N8" s="178"/>
      <c r="O8" s="122"/>
      <c r="P8" s="122"/>
      <c r="Q8" s="122"/>
      <c r="R8" s="122"/>
    </row>
    <row r="9" spans="1:18" ht="12.75" x14ac:dyDescent="0.2">
      <c r="A9" s="122" t="s">
        <v>361</v>
      </c>
      <c r="B9" s="122">
        <v>0</v>
      </c>
      <c r="C9" s="122">
        <v>32295</v>
      </c>
      <c r="D9" s="140">
        <v>0</v>
      </c>
      <c r="E9" s="122">
        <v>75</v>
      </c>
      <c r="F9" s="140">
        <v>5.2583312439070298</v>
      </c>
      <c r="G9" s="140">
        <v>0</v>
      </c>
      <c r="H9" s="122">
        <v>0</v>
      </c>
      <c r="I9" s="122">
        <v>0</v>
      </c>
      <c r="J9" s="122">
        <v>1366</v>
      </c>
      <c r="K9" s="122"/>
      <c r="L9" s="122"/>
      <c r="M9" s="122"/>
      <c r="N9" s="178"/>
      <c r="O9" s="122"/>
      <c r="P9" s="122"/>
      <c r="Q9" s="122"/>
      <c r="R9" s="122"/>
    </row>
    <row r="10" spans="1:18" ht="12.75" x14ac:dyDescent="0.2">
      <c r="A10" s="122" t="s">
        <v>362</v>
      </c>
      <c r="B10" s="122">
        <v>0</v>
      </c>
      <c r="C10" s="122">
        <v>26698</v>
      </c>
      <c r="D10" s="140">
        <v>0</v>
      </c>
      <c r="E10" s="122">
        <v>75</v>
      </c>
      <c r="F10" s="140">
        <v>5.2583312439070298</v>
      </c>
      <c r="G10" s="140">
        <v>0</v>
      </c>
      <c r="H10" s="122">
        <v>0</v>
      </c>
      <c r="I10" s="122">
        <v>0</v>
      </c>
      <c r="J10" s="122">
        <v>862</v>
      </c>
      <c r="K10" s="122"/>
      <c r="L10" s="122"/>
      <c r="M10" s="122"/>
      <c r="N10" s="178"/>
      <c r="O10" s="122"/>
      <c r="P10" s="122"/>
      <c r="Q10" s="122"/>
      <c r="R10" s="122"/>
    </row>
    <row r="11" spans="1:18" ht="12.75" x14ac:dyDescent="0.2">
      <c r="A11" s="122" t="s">
        <v>363</v>
      </c>
      <c r="B11" s="122">
        <v>253</v>
      </c>
      <c r="C11" s="122">
        <v>82407</v>
      </c>
      <c r="D11" s="140">
        <v>5.0225990557880396</v>
      </c>
      <c r="E11" s="122">
        <v>75</v>
      </c>
      <c r="F11" s="140">
        <v>5.2583312439070298</v>
      </c>
      <c r="G11" s="140">
        <v>10.2809302996951</v>
      </c>
      <c r="H11" s="122">
        <v>5698</v>
      </c>
      <c r="I11" s="122">
        <v>55423</v>
      </c>
      <c r="J11" s="122">
        <v>6557</v>
      </c>
      <c r="K11" s="122"/>
      <c r="L11" s="122"/>
      <c r="M11" s="122"/>
      <c r="N11" s="178"/>
      <c r="O11" s="122"/>
      <c r="P11" s="122"/>
      <c r="Q11" s="122"/>
      <c r="R11" s="122"/>
    </row>
    <row r="12" spans="1:18" ht="12.75" x14ac:dyDescent="0.2">
      <c r="A12" s="122" t="s">
        <v>364</v>
      </c>
      <c r="B12" s="122">
        <v>328</v>
      </c>
      <c r="C12" s="122">
        <v>104185</v>
      </c>
      <c r="D12" s="140">
        <v>7.8235031649903997</v>
      </c>
      <c r="E12" s="122">
        <v>75</v>
      </c>
      <c r="F12" s="140">
        <v>5.2583312439070298</v>
      </c>
      <c r="G12" s="140">
        <v>13.0818344088974</v>
      </c>
      <c r="H12" s="122">
        <v>7622</v>
      </c>
      <c r="I12" s="122">
        <v>58264</v>
      </c>
      <c r="J12" s="122">
        <v>9461</v>
      </c>
      <c r="K12" s="122"/>
      <c r="L12" s="122"/>
      <c r="M12" s="122"/>
      <c r="N12" s="178"/>
      <c r="O12" s="122"/>
      <c r="P12" s="122"/>
      <c r="Q12" s="122"/>
      <c r="R12" s="122"/>
    </row>
    <row r="13" spans="1:18" ht="12.75" x14ac:dyDescent="0.2">
      <c r="A13" s="122" t="s">
        <v>365</v>
      </c>
      <c r="B13" s="122">
        <v>274</v>
      </c>
      <c r="C13" s="122">
        <v>70701</v>
      </c>
      <c r="D13" s="140">
        <v>3.95370643125952</v>
      </c>
      <c r="E13" s="122">
        <v>75</v>
      </c>
      <c r="F13" s="140">
        <v>5.2583312439070298</v>
      </c>
      <c r="G13" s="140">
        <v>9.2120376751665507</v>
      </c>
      <c r="H13" s="122">
        <v>6015</v>
      </c>
      <c r="I13" s="122">
        <v>65295</v>
      </c>
      <c r="J13" s="122">
        <v>6015</v>
      </c>
      <c r="K13" s="122"/>
      <c r="L13" s="122"/>
      <c r="M13" s="122"/>
      <c r="N13" s="178"/>
      <c r="O13" s="122"/>
      <c r="P13" s="122"/>
      <c r="Q13" s="122"/>
      <c r="R13" s="122"/>
    </row>
    <row r="14" spans="1:18" ht="12.75" x14ac:dyDescent="0.2">
      <c r="A14" s="122" t="s">
        <v>366</v>
      </c>
      <c r="B14" s="122">
        <v>0</v>
      </c>
      <c r="C14" s="122">
        <v>45465</v>
      </c>
      <c r="D14" s="140">
        <v>0</v>
      </c>
      <c r="E14" s="122">
        <v>75</v>
      </c>
      <c r="F14" s="140">
        <v>5.2583312439070298</v>
      </c>
      <c r="G14" s="140">
        <v>0</v>
      </c>
      <c r="H14" s="122">
        <v>0</v>
      </c>
      <c r="I14" s="122">
        <v>0</v>
      </c>
      <c r="J14" s="122">
        <v>1949</v>
      </c>
      <c r="K14" s="122"/>
      <c r="L14" s="122"/>
      <c r="M14" s="122"/>
      <c r="N14" s="178"/>
      <c r="O14" s="122"/>
      <c r="P14" s="122"/>
      <c r="Q14" s="122"/>
      <c r="R14" s="122"/>
    </row>
    <row r="15" spans="1:18" ht="12.75" x14ac:dyDescent="0.2">
      <c r="A15" s="122" t="s">
        <v>367</v>
      </c>
      <c r="B15" s="122">
        <v>94</v>
      </c>
      <c r="C15" s="122">
        <v>96217</v>
      </c>
      <c r="D15" s="140">
        <v>2.4100479806253601</v>
      </c>
      <c r="E15" s="122">
        <v>75</v>
      </c>
      <c r="F15" s="140">
        <v>5.2583312439070298</v>
      </c>
      <c r="G15" s="140">
        <v>7.6683792245323898</v>
      </c>
      <c r="H15" s="122">
        <v>3821</v>
      </c>
      <c r="I15" s="122">
        <v>49828</v>
      </c>
      <c r="J15" s="122">
        <v>5399</v>
      </c>
      <c r="K15" s="122"/>
      <c r="L15" s="122"/>
      <c r="M15" s="122"/>
      <c r="N15" s="178"/>
      <c r="O15" s="122"/>
      <c r="P15" s="122"/>
      <c r="Q15" s="122"/>
      <c r="R15" s="122"/>
    </row>
    <row r="16" spans="1:18" ht="12.75" x14ac:dyDescent="0.2">
      <c r="A16" s="122" t="s">
        <v>368</v>
      </c>
      <c r="B16" s="122">
        <v>0</v>
      </c>
      <c r="C16" s="122">
        <v>57568</v>
      </c>
      <c r="D16" s="140">
        <v>0</v>
      </c>
      <c r="E16" s="122">
        <v>75</v>
      </c>
      <c r="F16" s="140">
        <v>5.2583312439070298</v>
      </c>
      <c r="G16" s="140">
        <v>0</v>
      </c>
      <c r="H16" s="122">
        <v>0</v>
      </c>
      <c r="I16" s="122">
        <v>0</v>
      </c>
      <c r="J16" s="122">
        <v>1499</v>
      </c>
      <c r="K16" s="122"/>
      <c r="L16" s="122"/>
      <c r="M16" s="122"/>
      <c r="N16" s="178"/>
      <c r="O16" s="122"/>
      <c r="P16" s="122"/>
      <c r="Q16" s="122"/>
      <c r="R16" s="122"/>
    </row>
    <row r="17" spans="1:18" ht="12.75" x14ac:dyDescent="0.2">
      <c r="A17" s="122" t="s">
        <v>369</v>
      </c>
      <c r="B17" s="122">
        <v>0</v>
      </c>
      <c r="C17" s="122">
        <v>9815</v>
      </c>
      <c r="D17" s="140">
        <v>0</v>
      </c>
      <c r="E17" s="122">
        <v>75</v>
      </c>
      <c r="F17" s="140">
        <v>5.2583312439070298</v>
      </c>
      <c r="G17" s="140">
        <v>0</v>
      </c>
      <c r="H17" s="122">
        <v>0</v>
      </c>
      <c r="I17" s="122">
        <v>0</v>
      </c>
      <c r="J17" s="122">
        <v>233</v>
      </c>
      <c r="K17" s="122"/>
      <c r="L17" s="122"/>
      <c r="M17" s="122"/>
      <c r="N17" s="178"/>
      <c r="O17" s="122"/>
      <c r="P17" s="122"/>
      <c r="Q17" s="122"/>
      <c r="R17" s="122"/>
    </row>
    <row r="18" spans="1:18" ht="12.75" x14ac:dyDescent="0.2">
      <c r="A18" s="122" t="s">
        <v>370</v>
      </c>
      <c r="B18" s="122">
        <v>2</v>
      </c>
      <c r="C18" s="122">
        <v>27041</v>
      </c>
      <c r="D18" s="140">
        <v>5.52123553508546E-2</v>
      </c>
      <c r="E18" s="122">
        <v>75</v>
      </c>
      <c r="F18" s="140">
        <v>5.2583312439070298</v>
      </c>
      <c r="G18" s="140">
        <v>5.3135435992578799</v>
      </c>
      <c r="H18" s="122">
        <v>716</v>
      </c>
      <c r="I18" s="122">
        <v>13475</v>
      </c>
      <c r="J18" s="122">
        <v>1134</v>
      </c>
      <c r="K18" s="122"/>
      <c r="L18" s="122"/>
      <c r="M18" s="122"/>
      <c r="N18" s="178"/>
      <c r="O18" s="122"/>
      <c r="P18" s="122"/>
      <c r="Q18" s="122"/>
      <c r="R18" s="122"/>
    </row>
    <row r="19" spans="1:18" ht="12.75" x14ac:dyDescent="0.2">
      <c r="A19" s="122" t="s">
        <v>371</v>
      </c>
      <c r="B19" s="122">
        <v>74</v>
      </c>
      <c r="C19" s="122">
        <v>16140</v>
      </c>
      <c r="D19" s="140">
        <v>1.0369733992066601</v>
      </c>
      <c r="E19" s="122">
        <v>75</v>
      </c>
      <c r="F19" s="140">
        <v>5.2583312439070298</v>
      </c>
      <c r="G19" s="140">
        <v>6.2953046431136901</v>
      </c>
      <c r="H19" s="122">
        <v>964</v>
      </c>
      <c r="I19" s="122">
        <v>15313</v>
      </c>
      <c r="J19" s="122">
        <v>964</v>
      </c>
      <c r="K19" s="122"/>
      <c r="L19" s="122"/>
      <c r="M19" s="122"/>
      <c r="N19" s="178"/>
      <c r="O19" s="122"/>
      <c r="P19" s="122"/>
      <c r="Q19" s="122"/>
      <c r="R19" s="122"/>
    </row>
    <row r="20" spans="1:18" ht="12.75" x14ac:dyDescent="0.2">
      <c r="A20" s="122" t="s">
        <v>372</v>
      </c>
      <c r="B20" s="122">
        <v>281</v>
      </c>
      <c r="C20" s="122">
        <v>44085</v>
      </c>
      <c r="D20" s="140">
        <v>6.4684224903543299</v>
      </c>
      <c r="E20" s="122">
        <v>75</v>
      </c>
      <c r="F20" s="140">
        <v>5.2583312439070298</v>
      </c>
      <c r="G20" s="140">
        <v>11.726753734261401</v>
      </c>
      <c r="H20" s="122">
        <v>2999</v>
      </c>
      <c r="I20" s="122">
        <v>25574</v>
      </c>
      <c r="J20" s="122">
        <v>3534</v>
      </c>
      <c r="K20" s="122"/>
      <c r="L20" s="122"/>
      <c r="M20" s="122"/>
      <c r="N20" s="178"/>
      <c r="O20" s="122"/>
      <c r="P20" s="122"/>
      <c r="Q20" s="122"/>
      <c r="R20" s="122"/>
    </row>
    <row r="21" spans="1:18" ht="12.75" x14ac:dyDescent="0.2">
      <c r="A21" s="122" t="s">
        <v>373</v>
      </c>
      <c r="B21" s="122">
        <v>170</v>
      </c>
      <c r="C21" s="122">
        <v>69325</v>
      </c>
      <c r="D21" s="140">
        <v>2.4847347260678698</v>
      </c>
      <c r="E21" s="122">
        <v>75</v>
      </c>
      <c r="F21" s="140">
        <v>5.2583312439070298</v>
      </c>
      <c r="G21" s="140">
        <v>7.7430659699749</v>
      </c>
      <c r="H21" s="122">
        <v>4905</v>
      </c>
      <c r="I21" s="122">
        <v>63347</v>
      </c>
      <c r="J21" s="122">
        <v>4905</v>
      </c>
      <c r="K21" s="122"/>
      <c r="L21" s="122"/>
      <c r="M21" s="122"/>
      <c r="N21" s="178"/>
      <c r="O21" s="122"/>
      <c r="P21" s="122"/>
      <c r="Q21" s="122"/>
      <c r="R21" s="122"/>
    </row>
    <row r="22" spans="1:18" ht="12.75" x14ac:dyDescent="0.2">
      <c r="A22" s="122" t="s">
        <v>374</v>
      </c>
      <c r="B22" s="122">
        <v>89</v>
      </c>
      <c r="C22" s="122">
        <v>74041</v>
      </c>
      <c r="D22" s="140">
        <v>1.3147755130315</v>
      </c>
      <c r="E22" s="122">
        <v>75</v>
      </c>
      <c r="F22" s="140">
        <v>5.2583312439070298</v>
      </c>
      <c r="G22" s="140">
        <v>6.5731067569385297</v>
      </c>
      <c r="H22" s="122">
        <v>4398</v>
      </c>
      <c r="I22" s="122">
        <v>66909</v>
      </c>
      <c r="J22" s="122">
        <v>4398</v>
      </c>
      <c r="K22" s="122"/>
      <c r="L22" s="122"/>
      <c r="M22" s="122"/>
      <c r="N22" s="178"/>
      <c r="O22" s="122"/>
      <c r="P22" s="122"/>
      <c r="Q22" s="122"/>
      <c r="R22" s="122"/>
    </row>
    <row r="23" spans="1:18" ht="12.75" x14ac:dyDescent="0.2">
      <c r="A23" s="122" t="s">
        <v>375</v>
      </c>
      <c r="B23" s="122">
        <v>243</v>
      </c>
      <c r="C23" s="122">
        <v>911989</v>
      </c>
      <c r="D23" s="140">
        <v>7.4105732449700197</v>
      </c>
      <c r="E23" s="122">
        <v>75</v>
      </c>
      <c r="F23" s="140">
        <v>5.2583312439070298</v>
      </c>
      <c r="G23" s="140">
        <v>12.6689044888771</v>
      </c>
      <c r="H23" s="122">
        <v>50423</v>
      </c>
      <c r="I23" s="122">
        <v>398006</v>
      </c>
      <c r="J23" s="122">
        <v>65452</v>
      </c>
      <c r="K23" s="122"/>
      <c r="L23" s="122"/>
      <c r="M23" s="122"/>
      <c r="N23" s="178"/>
      <c r="O23" s="122"/>
      <c r="P23" s="122"/>
      <c r="Q23" s="122"/>
      <c r="R23" s="122"/>
    </row>
    <row r="24" spans="1:18" ht="12.75" x14ac:dyDescent="0.2">
      <c r="A24" s="122" t="s">
        <v>376</v>
      </c>
      <c r="B24" s="122">
        <v>218</v>
      </c>
      <c r="C24" s="122">
        <v>44090</v>
      </c>
      <c r="D24" s="140">
        <v>3.3997462705407702</v>
      </c>
      <c r="E24" s="122">
        <v>75</v>
      </c>
      <c r="F24" s="140">
        <v>5.2583312439070298</v>
      </c>
      <c r="G24" s="140">
        <v>8.6580775144478004</v>
      </c>
      <c r="H24" s="122">
        <v>3266</v>
      </c>
      <c r="I24" s="122">
        <v>37722</v>
      </c>
      <c r="J24" s="122">
        <v>3266</v>
      </c>
      <c r="K24" s="122"/>
      <c r="L24" s="122"/>
      <c r="M24" s="122"/>
      <c r="N24" s="178"/>
      <c r="O24" s="122"/>
      <c r="P24" s="122"/>
      <c r="Q24" s="122"/>
      <c r="R24" s="122"/>
    </row>
    <row r="25" spans="1:18" ht="12.75" x14ac:dyDescent="0.2">
      <c r="A25" s="122" t="s">
        <v>377</v>
      </c>
      <c r="B25" s="122">
        <v>488</v>
      </c>
      <c r="C25" s="122">
        <v>92235</v>
      </c>
      <c r="D25" s="140">
        <v>8.8438740210341198</v>
      </c>
      <c r="E25" s="122">
        <v>75</v>
      </c>
      <c r="F25" s="140">
        <v>5.2583312439070298</v>
      </c>
      <c r="G25" s="140">
        <v>14.1022052649411</v>
      </c>
      <c r="H25" s="122">
        <v>9573</v>
      </c>
      <c r="I25" s="122">
        <v>67883</v>
      </c>
      <c r="J25" s="122">
        <v>10150</v>
      </c>
      <c r="K25" s="122"/>
      <c r="L25" s="122"/>
      <c r="M25" s="122"/>
      <c r="N25" s="178"/>
      <c r="O25" s="122"/>
      <c r="P25" s="122"/>
      <c r="Q25" s="122"/>
      <c r="R25" s="122"/>
    </row>
    <row r="26" spans="1:18" ht="12.75" x14ac:dyDescent="0.2">
      <c r="A26" s="122" t="s">
        <v>378</v>
      </c>
      <c r="B26" s="122">
        <v>0</v>
      </c>
      <c r="C26" s="122">
        <v>45390</v>
      </c>
      <c r="D26" s="140">
        <v>0</v>
      </c>
      <c r="E26" s="122">
        <v>75</v>
      </c>
      <c r="F26" s="140">
        <v>5.2583312439070298</v>
      </c>
      <c r="G26" s="140">
        <v>0</v>
      </c>
      <c r="H26" s="122">
        <v>0</v>
      </c>
      <c r="I26" s="122">
        <v>0</v>
      </c>
      <c r="J26" s="122">
        <v>2217</v>
      </c>
      <c r="K26" s="122"/>
      <c r="L26" s="122"/>
      <c r="M26" s="122"/>
      <c r="N26" s="178"/>
      <c r="O26" s="122"/>
      <c r="P26" s="122"/>
      <c r="Q26" s="122"/>
      <c r="R26" s="122"/>
    </row>
    <row r="27" spans="1:18" ht="12.75" x14ac:dyDescent="0.2">
      <c r="A27" s="122" t="s">
        <v>379</v>
      </c>
      <c r="B27" s="122">
        <v>0</v>
      </c>
      <c r="C27" s="122">
        <v>67334</v>
      </c>
      <c r="D27" s="140">
        <v>0</v>
      </c>
      <c r="E27" s="122">
        <v>75</v>
      </c>
      <c r="F27" s="140">
        <v>5.2583312439070298</v>
      </c>
      <c r="G27" s="140">
        <v>0</v>
      </c>
      <c r="H27" s="122">
        <v>0</v>
      </c>
      <c r="I27" s="122">
        <v>0</v>
      </c>
      <c r="J27" s="122">
        <v>2984</v>
      </c>
      <c r="K27" s="122"/>
      <c r="L27" s="122"/>
      <c r="M27" s="122"/>
      <c r="N27" s="178"/>
      <c r="O27" s="122"/>
      <c r="P27" s="122"/>
      <c r="Q27" s="122"/>
      <c r="R27" s="122"/>
    </row>
    <row r="28" spans="1:18" ht="12.75" x14ac:dyDescent="0.2">
      <c r="A28" s="122" t="s">
        <v>380</v>
      </c>
      <c r="B28" s="122">
        <v>169</v>
      </c>
      <c r="C28" s="122">
        <v>41816</v>
      </c>
      <c r="D28" s="140">
        <v>2.9171084371117302</v>
      </c>
      <c r="E28" s="122">
        <v>75</v>
      </c>
      <c r="F28" s="140">
        <v>5.2583312439070298</v>
      </c>
      <c r="G28" s="140">
        <v>8.1754396810187604</v>
      </c>
      <c r="H28" s="122">
        <v>2645</v>
      </c>
      <c r="I28" s="122">
        <v>32353</v>
      </c>
      <c r="J28" s="122">
        <v>2949</v>
      </c>
      <c r="K28" s="122"/>
      <c r="L28" s="122"/>
      <c r="M28" s="122"/>
      <c r="N28" s="178"/>
      <c r="O28" s="122"/>
      <c r="P28" s="122"/>
      <c r="Q28" s="122"/>
      <c r="R28" s="122"/>
    </row>
    <row r="29" spans="1:18" ht="12.75" x14ac:dyDescent="0.2">
      <c r="A29" s="122" t="s">
        <v>381</v>
      </c>
      <c r="B29" s="122">
        <v>170</v>
      </c>
      <c r="C29" s="122">
        <v>25287</v>
      </c>
      <c r="D29" s="140">
        <v>2.4651408705658602</v>
      </c>
      <c r="E29" s="122">
        <v>75</v>
      </c>
      <c r="F29" s="140">
        <v>5.2583312439070298</v>
      </c>
      <c r="G29" s="140">
        <v>7.7234721144728899</v>
      </c>
      <c r="H29" s="122">
        <v>1792</v>
      </c>
      <c r="I29" s="122">
        <v>23202</v>
      </c>
      <c r="J29" s="122">
        <v>1792</v>
      </c>
      <c r="K29" s="122"/>
      <c r="L29" s="122"/>
      <c r="M29" s="122"/>
      <c r="N29" s="178"/>
      <c r="O29" s="122"/>
      <c r="P29" s="122"/>
      <c r="Q29" s="122"/>
      <c r="R29" s="122"/>
    </row>
    <row r="30" spans="1:18" ht="12.75" x14ac:dyDescent="0.2">
      <c r="A30" s="122" t="s">
        <v>382</v>
      </c>
      <c r="B30" s="122">
        <v>0</v>
      </c>
      <c r="C30" s="122">
        <v>31969</v>
      </c>
      <c r="D30" s="140">
        <v>0</v>
      </c>
      <c r="E30" s="122">
        <v>75</v>
      </c>
      <c r="F30" s="140">
        <v>5.2583312439070298</v>
      </c>
      <c r="G30" s="140">
        <v>0</v>
      </c>
      <c r="H30" s="122">
        <v>0</v>
      </c>
      <c r="I30" s="122">
        <v>0</v>
      </c>
      <c r="J30" s="122">
        <v>1298</v>
      </c>
      <c r="K30" s="122"/>
      <c r="L30" s="122"/>
      <c r="M30" s="122"/>
      <c r="N30" s="178"/>
      <c r="O30" s="122"/>
      <c r="P30" s="122"/>
      <c r="Q30" s="122"/>
      <c r="R30" s="122"/>
    </row>
    <row r="31" spans="1:18" ht="12.75" x14ac:dyDescent="0.2">
      <c r="A31" s="122" t="s">
        <v>383</v>
      </c>
      <c r="B31" s="122">
        <v>0</v>
      </c>
      <c r="C31" s="122">
        <v>11329</v>
      </c>
      <c r="D31" s="140">
        <v>0</v>
      </c>
      <c r="E31" s="122">
        <v>75</v>
      </c>
      <c r="F31" s="140">
        <v>5.2583312439070298</v>
      </c>
      <c r="G31" s="140">
        <v>0</v>
      </c>
      <c r="H31" s="122">
        <v>0</v>
      </c>
      <c r="I31" s="122">
        <v>0</v>
      </c>
      <c r="J31" s="122">
        <v>354</v>
      </c>
      <c r="K31" s="122"/>
      <c r="L31" s="122"/>
      <c r="M31" s="122"/>
      <c r="N31" s="178"/>
      <c r="O31" s="122"/>
      <c r="P31" s="122"/>
      <c r="Q31" s="122"/>
      <c r="R31" s="122"/>
    </row>
    <row r="32" spans="1:18" ht="12.75" x14ac:dyDescent="0.2">
      <c r="A32" s="122" t="s">
        <v>384</v>
      </c>
      <c r="B32" s="122">
        <v>0</v>
      </c>
      <c r="C32" s="122">
        <v>40541</v>
      </c>
      <c r="D32" s="140">
        <v>0</v>
      </c>
      <c r="E32" s="122">
        <v>75</v>
      </c>
      <c r="F32" s="140">
        <v>5.2583312439070298</v>
      </c>
      <c r="G32" s="140">
        <v>0</v>
      </c>
      <c r="H32" s="122">
        <v>0</v>
      </c>
      <c r="I32" s="122">
        <v>0</v>
      </c>
      <c r="J32" s="122">
        <v>1255</v>
      </c>
      <c r="K32" s="122"/>
      <c r="L32" s="122"/>
      <c r="M32" s="122"/>
      <c r="N32" s="178"/>
      <c r="O32" s="122"/>
      <c r="P32" s="122"/>
      <c r="Q32" s="122"/>
      <c r="R32" s="122"/>
    </row>
    <row r="33" spans="1:18" ht="12.75" x14ac:dyDescent="0.2">
      <c r="A33" s="122" t="s">
        <v>385</v>
      </c>
      <c r="B33" s="122">
        <v>0</v>
      </c>
      <c r="C33" s="122">
        <v>41180</v>
      </c>
      <c r="D33" s="140">
        <v>0</v>
      </c>
      <c r="E33" s="122">
        <v>75</v>
      </c>
      <c r="F33" s="140">
        <v>5.2583312439070298</v>
      </c>
      <c r="G33" s="140">
        <v>0</v>
      </c>
      <c r="H33" s="122">
        <v>0</v>
      </c>
      <c r="I33" s="122">
        <v>0</v>
      </c>
      <c r="J33" s="122">
        <v>1560</v>
      </c>
      <c r="K33" s="122"/>
      <c r="L33" s="122"/>
      <c r="M33" s="122"/>
      <c r="N33" s="178"/>
      <c r="O33" s="122"/>
      <c r="P33" s="122"/>
      <c r="Q33" s="122"/>
      <c r="R33" s="122"/>
    </row>
    <row r="34" spans="1:18" ht="14.25" customHeight="1" x14ac:dyDescent="0.2">
      <c r="A34" s="19" t="s">
        <v>386</v>
      </c>
      <c r="B34" s="122"/>
      <c r="C34" s="122"/>
      <c r="D34" s="140"/>
      <c r="E34" s="19"/>
      <c r="F34" s="140"/>
      <c r="G34" s="140"/>
      <c r="H34" s="122"/>
      <c r="I34" s="122"/>
      <c r="J34" s="122"/>
      <c r="K34" s="122"/>
      <c r="L34" s="122"/>
      <c r="M34" s="122"/>
      <c r="N34" s="178"/>
      <c r="O34" s="122"/>
      <c r="P34" s="122"/>
      <c r="Q34" s="122"/>
      <c r="R34" s="122"/>
    </row>
    <row r="35" spans="1:18" ht="12.75" x14ac:dyDescent="0.2">
      <c r="A35" s="122" t="s">
        <v>387</v>
      </c>
      <c r="B35" s="122">
        <v>0</v>
      </c>
      <c r="C35" s="122">
        <v>41163</v>
      </c>
      <c r="D35" s="140">
        <v>0</v>
      </c>
      <c r="E35" s="122">
        <v>75</v>
      </c>
      <c r="F35" s="140">
        <v>5.2583312439070298</v>
      </c>
      <c r="G35" s="140">
        <v>0</v>
      </c>
      <c r="H35" s="122">
        <v>0</v>
      </c>
      <c r="I35" s="122">
        <v>0</v>
      </c>
      <c r="J35" s="122">
        <v>1361</v>
      </c>
      <c r="K35" s="122"/>
      <c r="L35" s="122"/>
      <c r="M35" s="122"/>
      <c r="N35" s="178"/>
      <c r="O35" s="122"/>
      <c r="P35" s="122"/>
      <c r="Q35" s="122"/>
      <c r="R35" s="122"/>
    </row>
    <row r="36" spans="1:18" ht="12.75" x14ac:dyDescent="0.2">
      <c r="A36" s="122" t="s">
        <v>388</v>
      </c>
      <c r="B36" s="122">
        <v>0</v>
      </c>
      <c r="C36" s="122">
        <v>13490</v>
      </c>
      <c r="D36" s="140">
        <v>0</v>
      </c>
      <c r="E36" s="122">
        <v>75</v>
      </c>
      <c r="F36" s="140">
        <v>5.2583312439070298</v>
      </c>
      <c r="G36" s="140">
        <v>0</v>
      </c>
      <c r="H36" s="122">
        <v>0</v>
      </c>
      <c r="I36" s="122">
        <v>0</v>
      </c>
      <c r="J36" s="122">
        <v>359</v>
      </c>
      <c r="K36" s="122"/>
      <c r="L36" s="122"/>
      <c r="M36" s="122"/>
      <c r="N36" s="178"/>
      <c r="O36" s="122"/>
      <c r="P36" s="122"/>
      <c r="Q36" s="122"/>
      <c r="R36" s="122"/>
    </row>
    <row r="37" spans="1:18" ht="12.75" x14ac:dyDescent="0.2">
      <c r="A37" s="122" t="s">
        <v>389</v>
      </c>
      <c r="B37" s="122">
        <v>0</v>
      </c>
      <c r="C37" s="122">
        <v>20034</v>
      </c>
      <c r="D37" s="140">
        <v>0</v>
      </c>
      <c r="E37" s="122">
        <v>75</v>
      </c>
      <c r="F37" s="140">
        <v>5.2583312439070298</v>
      </c>
      <c r="G37" s="140">
        <v>0</v>
      </c>
      <c r="H37" s="122">
        <v>0</v>
      </c>
      <c r="I37" s="122">
        <v>0</v>
      </c>
      <c r="J37" s="122">
        <v>745</v>
      </c>
      <c r="K37" s="122"/>
      <c r="L37" s="122"/>
      <c r="M37" s="122"/>
      <c r="N37" s="178"/>
      <c r="O37" s="122"/>
      <c r="P37" s="122"/>
      <c r="Q37" s="122"/>
      <c r="R37" s="122"/>
    </row>
    <row r="38" spans="1:18" ht="12.75" x14ac:dyDescent="0.2">
      <c r="A38" s="122" t="s">
        <v>390</v>
      </c>
      <c r="B38" s="122">
        <v>0</v>
      </c>
      <c r="C38" s="122">
        <v>16105</v>
      </c>
      <c r="D38" s="140">
        <v>0</v>
      </c>
      <c r="E38" s="122">
        <v>75</v>
      </c>
      <c r="F38" s="140">
        <v>5.2583312439070298</v>
      </c>
      <c r="G38" s="140">
        <v>0</v>
      </c>
      <c r="H38" s="122">
        <v>0</v>
      </c>
      <c r="I38" s="122">
        <v>0</v>
      </c>
      <c r="J38" s="122">
        <v>570</v>
      </c>
      <c r="K38" s="122"/>
      <c r="L38" s="122"/>
      <c r="M38" s="122"/>
      <c r="N38" s="178"/>
      <c r="O38" s="122"/>
      <c r="P38" s="122"/>
      <c r="Q38" s="122"/>
      <c r="R38" s="122"/>
    </row>
    <row r="39" spans="1:18" ht="12.75" x14ac:dyDescent="0.2">
      <c r="A39" s="122" t="s">
        <v>391</v>
      </c>
      <c r="B39" s="122">
        <v>4</v>
      </c>
      <c r="C39" s="122">
        <v>20245</v>
      </c>
      <c r="D39" s="140">
        <v>0.19841197833438001</v>
      </c>
      <c r="E39" s="122">
        <v>75</v>
      </c>
      <c r="F39" s="140">
        <v>5.2583312439070298</v>
      </c>
      <c r="G39" s="140">
        <v>5.4567432222414096</v>
      </c>
      <c r="H39" s="122">
        <v>316</v>
      </c>
      <c r="I39" s="122">
        <v>5791</v>
      </c>
      <c r="J39" s="122">
        <v>580</v>
      </c>
      <c r="K39" s="122"/>
      <c r="L39" s="122"/>
      <c r="M39" s="122"/>
      <c r="N39" s="178"/>
      <c r="O39" s="122"/>
      <c r="P39" s="122"/>
      <c r="Q39" s="122"/>
      <c r="R39" s="122"/>
    </row>
    <row r="40" spans="1:18" ht="12.75" x14ac:dyDescent="0.2">
      <c r="A40" s="122" t="s">
        <v>386</v>
      </c>
      <c r="B40" s="122">
        <v>106</v>
      </c>
      <c r="C40" s="122">
        <v>207362</v>
      </c>
      <c r="D40" s="140">
        <v>2.5112870636670501</v>
      </c>
      <c r="E40" s="122">
        <v>75</v>
      </c>
      <c r="F40" s="140">
        <v>5.2583312439070298</v>
      </c>
      <c r="G40" s="140">
        <v>7.7696183075740803</v>
      </c>
      <c r="H40" s="122">
        <v>9099</v>
      </c>
      <c r="I40" s="122">
        <v>117110</v>
      </c>
      <c r="J40" s="122">
        <v>11422</v>
      </c>
      <c r="K40" s="122"/>
      <c r="L40" s="122"/>
      <c r="M40" s="122"/>
      <c r="N40" s="178"/>
      <c r="O40" s="122"/>
      <c r="P40" s="122"/>
      <c r="Q40" s="122"/>
      <c r="R40" s="122"/>
    </row>
    <row r="41" spans="1:18" ht="12.75" x14ac:dyDescent="0.2">
      <c r="A41" s="122" t="s">
        <v>392</v>
      </c>
      <c r="B41" s="122">
        <v>0</v>
      </c>
      <c r="C41" s="122">
        <v>9169</v>
      </c>
      <c r="D41" s="140">
        <v>0</v>
      </c>
      <c r="E41" s="122">
        <v>75</v>
      </c>
      <c r="F41" s="140">
        <v>5.2583312439070298</v>
      </c>
      <c r="G41" s="140">
        <v>0</v>
      </c>
      <c r="H41" s="122">
        <v>0</v>
      </c>
      <c r="I41" s="122">
        <v>0</v>
      </c>
      <c r="J41" s="122">
        <v>249</v>
      </c>
      <c r="K41" s="122"/>
      <c r="L41" s="122"/>
      <c r="M41" s="122"/>
      <c r="N41" s="178"/>
      <c r="O41" s="122"/>
      <c r="P41" s="122"/>
      <c r="Q41" s="122"/>
      <c r="R41" s="122"/>
    </row>
    <row r="42" spans="1:18" ht="12.75" x14ac:dyDescent="0.2">
      <c r="A42" s="122" t="s">
        <v>393</v>
      </c>
      <c r="B42" s="122">
        <v>0</v>
      </c>
      <c r="C42" s="122">
        <v>21374</v>
      </c>
      <c r="D42" s="140">
        <v>0</v>
      </c>
      <c r="E42" s="122">
        <v>75</v>
      </c>
      <c r="F42" s="140">
        <v>5.2583312439070298</v>
      </c>
      <c r="G42" s="140">
        <v>0</v>
      </c>
      <c r="H42" s="122">
        <v>0</v>
      </c>
      <c r="I42" s="122">
        <v>0</v>
      </c>
      <c r="J42" s="122">
        <v>375</v>
      </c>
      <c r="K42" s="122"/>
      <c r="L42" s="122"/>
      <c r="M42" s="122"/>
      <c r="N42" s="178"/>
      <c r="O42" s="122"/>
      <c r="P42" s="122"/>
      <c r="Q42" s="122"/>
      <c r="R42" s="122"/>
    </row>
    <row r="43" spans="1:18" ht="14.25" customHeight="1" x14ac:dyDescent="0.2">
      <c r="A43" s="19" t="s">
        <v>394</v>
      </c>
      <c r="B43" s="122"/>
      <c r="C43" s="122"/>
      <c r="D43" s="140"/>
      <c r="E43" s="19"/>
      <c r="F43" s="140"/>
      <c r="G43" s="140"/>
      <c r="H43" s="122"/>
      <c r="I43" s="122"/>
      <c r="J43" s="122"/>
      <c r="K43" s="122"/>
      <c r="L43" s="122"/>
      <c r="M43" s="122"/>
      <c r="N43" s="178"/>
      <c r="O43" s="122"/>
      <c r="P43" s="122"/>
      <c r="Q43" s="122"/>
      <c r="R43" s="122"/>
    </row>
    <row r="44" spans="1:18" ht="12.75" x14ac:dyDescent="0.2">
      <c r="A44" s="122" t="s">
        <v>395</v>
      </c>
      <c r="B44" s="122">
        <v>171</v>
      </c>
      <c r="C44" s="122">
        <v>100923</v>
      </c>
      <c r="D44" s="140">
        <v>3.6245971246635</v>
      </c>
      <c r="E44" s="122">
        <v>75</v>
      </c>
      <c r="F44" s="140">
        <v>5.2583312439070298</v>
      </c>
      <c r="G44" s="140">
        <v>8.8829283685705303</v>
      </c>
      <c r="H44" s="122">
        <v>5630</v>
      </c>
      <c r="I44" s="122">
        <v>63380</v>
      </c>
      <c r="J44" s="122">
        <v>6254</v>
      </c>
      <c r="K44" s="122"/>
      <c r="L44" s="122"/>
      <c r="M44" s="122"/>
      <c r="N44" s="178"/>
      <c r="O44" s="122"/>
      <c r="P44" s="122"/>
      <c r="Q44" s="122"/>
      <c r="R44" s="122"/>
    </row>
    <row r="45" spans="1:18" ht="12.75" x14ac:dyDescent="0.2">
      <c r="A45" s="122" t="s">
        <v>396</v>
      </c>
      <c r="B45" s="122">
        <v>114</v>
      </c>
      <c r="C45" s="122">
        <v>16242</v>
      </c>
      <c r="D45" s="140">
        <v>3.0031193696271701</v>
      </c>
      <c r="E45" s="122">
        <v>75</v>
      </c>
      <c r="F45" s="140">
        <v>5.2583312439070298</v>
      </c>
      <c r="G45" s="140">
        <v>8.2614506135341994</v>
      </c>
      <c r="H45" s="122">
        <v>680</v>
      </c>
      <c r="I45" s="122">
        <v>8231</v>
      </c>
      <c r="J45" s="122">
        <v>824</v>
      </c>
      <c r="K45" s="122"/>
      <c r="L45" s="122"/>
      <c r="M45" s="122"/>
      <c r="N45" s="178"/>
      <c r="O45" s="122"/>
      <c r="P45" s="122"/>
      <c r="Q45" s="122"/>
      <c r="R45" s="122"/>
    </row>
    <row r="46" spans="1:18" ht="12.75" x14ac:dyDescent="0.2">
      <c r="A46" s="122" t="s">
        <v>397</v>
      </c>
      <c r="B46" s="122">
        <v>0</v>
      </c>
      <c r="C46" s="122">
        <v>10513</v>
      </c>
      <c r="D46" s="140">
        <v>0</v>
      </c>
      <c r="E46" s="122">
        <v>75</v>
      </c>
      <c r="F46" s="140">
        <v>5.2583312439070298</v>
      </c>
      <c r="G46" s="140">
        <v>0</v>
      </c>
      <c r="H46" s="122">
        <v>0</v>
      </c>
      <c r="I46" s="122">
        <v>0</v>
      </c>
      <c r="J46" s="122">
        <v>296</v>
      </c>
      <c r="K46" s="122"/>
      <c r="L46" s="122"/>
      <c r="M46" s="122"/>
      <c r="N46" s="178"/>
      <c r="O46" s="122"/>
      <c r="P46" s="122"/>
      <c r="Q46" s="122"/>
      <c r="R46" s="122"/>
    </row>
    <row r="47" spans="1:18" ht="12.75" x14ac:dyDescent="0.2">
      <c r="A47" s="122" t="s">
        <v>398</v>
      </c>
      <c r="B47" s="122">
        <v>51</v>
      </c>
      <c r="C47" s="122">
        <v>33268</v>
      </c>
      <c r="D47" s="140">
        <v>0.73021578123127895</v>
      </c>
      <c r="E47" s="122">
        <v>75</v>
      </c>
      <c r="F47" s="140">
        <v>5.2583312439070298</v>
      </c>
      <c r="G47" s="140">
        <v>5.9885470251383097</v>
      </c>
      <c r="H47" s="122">
        <v>1851</v>
      </c>
      <c r="I47" s="122">
        <v>30909</v>
      </c>
      <c r="J47" s="122">
        <v>1869</v>
      </c>
      <c r="K47" s="122"/>
      <c r="L47" s="122"/>
      <c r="M47" s="122"/>
      <c r="N47" s="178"/>
      <c r="O47" s="122"/>
      <c r="P47" s="122"/>
      <c r="Q47" s="122"/>
      <c r="R47" s="122"/>
    </row>
    <row r="48" spans="1:18" ht="12.75" x14ac:dyDescent="0.2">
      <c r="A48" s="122" t="s">
        <v>399</v>
      </c>
      <c r="B48" s="122">
        <v>3</v>
      </c>
      <c r="C48" s="122">
        <v>53508</v>
      </c>
      <c r="D48" s="140">
        <v>9.7162754246248498E-2</v>
      </c>
      <c r="E48" s="122">
        <v>75</v>
      </c>
      <c r="F48" s="140">
        <v>5.2583312439070298</v>
      </c>
      <c r="G48" s="140">
        <v>5.3554939981532801</v>
      </c>
      <c r="H48" s="122">
        <v>1218</v>
      </c>
      <c r="I48" s="122">
        <v>22743</v>
      </c>
      <c r="J48" s="122">
        <v>2005</v>
      </c>
      <c r="K48" s="122"/>
      <c r="L48" s="122"/>
      <c r="M48" s="122"/>
      <c r="N48" s="178"/>
      <c r="O48" s="122"/>
      <c r="P48" s="122"/>
      <c r="Q48" s="122"/>
      <c r="R48" s="122"/>
    </row>
    <row r="49" spans="1:18" ht="12.75" x14ac:dyDescent="0.2">
      <c r="A49" s="122" t="s">
        <v>400</v>
      </c>
      <c r="B49" s="122">
        <v>0</v>
      </c>
      <c r="C49" s="122">
        <v>11551</v>
      </c>
      <c r="D49" s="140">
        <v>0</v>
      </c>
      <c r="E49" s="122">
        <v>75</v>
      </c>
      <c r="F49" s="140">
        <v>5.2583312439070298</v>
      </c>
      <c r="G49" s="140">
        <v>0</v>
      </c>
      <c r="H49" s="122">
        <v>0</v>
      </c>
      <c r="I49" s="122">
        <v>0</v>
      </c>
      <c r="J49" s="122">
        <v>405</v>
      </c>
      <c r="K49" s="122"/>
      <c r="L49" s="122"/>
      <c r="M49" s="122"/>
      <c r="N49" s="178"/>
      <c r="O49" s="122"/>
      <c r="P49" s="122"/>
      <c r="Q49" s="122"/>
      <c r="R49" s="122"/>
    </row>
    <row r="50" spans="1:18" ht="12.75" x14ac:dyDescent="0.2">
      <c r="A50" s="122" t="s">
        <v>401</v>
      </c>
      <c r="B50" s="122">
        <v>0</v>
      </c>
      <c r="C50" s="122">
        <v>33878</v>
      </c>
      <c r="D50" s="140">
        <v>0</v>
      </c>
      <c r="E50" s="122">
        <v>75</v>
      </c>
      <c r="F50" s="140">
        <v>5.2583312439070298</v>
      </c>
      <c r="G50" s="140">
        <v>0</v>
      </c>
      <c r="H50" s="122">
        <v>0</v>
      </c>
      <c r="I50" s="122">
        <v>0</v>
      </c>
      <c r="J50" s="122">
        <v>1026</v>
      </c>
      <c r="K50" s="122"/>
      <c r="L50" s="122"/>
      <c r="M50" s="122"/>
      <c r="N50" s="178"/>
      <c r="O50" s="122"/>
      <c r="P50" s="122"/>
      <c r="Q50" s="122"/>
      <c r="R50" s="122"/>
    </row>
    <row r="51" spans="1:18" ht="12.75" x14ac:dyDescent="0.2">
      <c r="A51" s="122" t="s">
        <v>402</v>
      </c>
      <c r="B51" s="122">
        <v>0</v>
      </c>
      <c r="C51" s="122">
        <v>11864</v>
      </c>
      <c r="D51" s="140">
        <v>0</v>
      </c>
      <c r="E51" s="122">
        <v>75</v>
      </c>
      <c r="F51" s="140">
        <v>5.2583312439070298</v>
      </c>
      <c r="G51" s="140">
        <v>0</v>
      </c>
      <c r="H51" s="122">
        <v>0</v>
      </c>
      <c r="I51" s="122">
        <v>0</v>
      </c>
      <c r="J51" s="122">
        <v>316</v>
      </c>
      <c r="K51" s="122"/>
      <c r="L51" s="122"/>
      <c r="M51" s="122"/>
      <c r="N51" s="178"/>
      <c r="O51" s="122"/>
      <c r="P51" s="122"/>
      <c r="Q51" s="122"/>
      <c r="R51" s="122"/>
    </row>
    <row r="52" spans="1:18" ht="12.75" x14ac:dyDescent="0.2">
      <c r="A52" s="122" t="s">
        <v>403</v>
      </c>
      <c r="B52" s="122">
        <v>0</v>
      </c>
      <c r="C52" s="122">
        <v>8919</v>
      </c>
      <c r="D52" s="140">
        <v>0</v>
      </c>
      <c r="E52" s="122">
        <v>75</v>
      </c>
      <c r="F52" s="140">
        <v>5.2583312439070298</v>
      </c>
      <c r="G52" s="140">
        <v>0</v>
      </c>
      <c r="H52" s="122">
        <v>0</v>
      </c>
      <c r="I52" s="122">
        <v>0</v>
      </c>
      <c r="J52" s="122">
        <v>235</v>
      </c>
      <c r="K52" s="122"/>
      <c r="L52" s="122"/>
      <c r="M52" s="122"/>
      <c r="N52" s="178"/>
      <c r="O52" s="122"/>
      <c r="P52" s="122"/>
      <c r="Q52" s="122"/>
      <c r="R52" s="122"/>
    </row>
    <row r="53" spans="1:18" ht="14.25" customHeight="1" x14ac:dyDescent="0.2">
      <c r="A53" s="19" t="s">
        <v>404</v>
      </c>
      <c r="B53" s="122"/>
      <c r="C53" s="122"/>
      <c r="D53" s="140"/>
      <c r="E53" s="19"/>
      <c r="F53" s="140"/>
      <c r="G53" s="140"/>
      <c r="H53" s="122"/>
      <c r="I53" s="122"/>
      <c r="J53" s="122"/>
      <c r="K53" s="122"/>
      <c r="L53" s="122"/>
      <c r="M53" s="122"/>
      <c r="N53" s="178"/>
      <c r="O53" s="122"/>
      <c r="P53" s="122"/>
      <c r="Q53" s="122"/>
      <c r="R53" s="122"/>
    </row>
    <row r="54" spans="1:18" ht="12.75" x14ac:dyDescent="0.2">
      <c r="A54" s="122" t="s">
        <v>405</v>
      </c>
      <c r="B54" s="122">
        <v>0</v>
      </c>
      <c r="C54" s="122">
        <v>5322</v>
      </c>
      <c r="D54" s="140">
        <v>0</v>
      </c>
      <c r="E54" s="122">
        <v>75</v>
      </c>
      <c r="F54" s="140">
        <v>5.2583312439070298</v>
      </c>
      <c r="G54" s="140">
        <v>0</v>
      </c>
      <c r="H54" s="122">
        <v>0</v>
      </c>
      <c r="I54" s="122">
        <v>0</v>
      </c>
      <c r="J54" s="122">
        <v>90</v>
      </c>
      <c r="K54" s="122"/>
      <c r="L54" s="122"/>
      <c r="M54" s="122"/>
      <c r="N54" s="178"/>
      <c r="O54" s="122"/>
      <c r="P54" s="122"/>
      <c r="Q54" s="122"/>
      <c r="R54" s="122"/>
    </row>
    <row r="55" spans="1:18" ht="12.75" x14ac:dyDescent="0.2">
      <c r="A55" s="122" t="s">
        <v>406</v>
      </c>
      <c r="B55" s="122">
        <v>0</v>
      </c>
      <c r="C55" s="122">
        <v>21150</v>
      </c>
      <c r="D55" s="140">
        <v>0</v>
      </c>
      <c r="E55" s="122">
        <v>75</v>
      </c>
      <c r="F55" s="140">
        <v>5.2583312439070298</v>
      </c>
      <c r="G55" s="140">
        <v>0</v>
      </c>
      <c r="H55" s="122">
        <v>0</v>
      </c>
      <c r="I55" s="122">
        <v>0</v>
      </c>
      <c r="J55" s="122">
        <v>647</v>
      </c>
      <c r="K55" s="122"/>
      <c r="L55" s="122"/>
      <c r="M55" s="122"/>
      <c r="N55" s="178"/>
      <c r="O55" s="122"/>
      <c r="P55" s="122"/>
      <c r="Q55" s="122"/>
      <c r="R55" s="122"/>
    </row>
    <row r="56" spans="1:18" ht="12.75" x14ac:dyDescent="0.2">
      <c r="A56" s="122" t="s">
        <v>407</v>
      </c>
      <c r="B56" s="122">
        <v>0</v>
      </c>
      <c r="C56" s="122">
        <v>9795</v>
      </c>
      <c r="D56" s="140">
        <v>0</v>
      </c>
      <c r="E56" s="122">
        <v>75</v>
      </c>
      <c r="F56" s="140">
        <v>5.2583312439070298</v>
      </c>
      <c r="G56" s="140">
        <v>0</v>
      </c>
      <c r="H56" s="122">
        <v>0</v>
      </c>
      <c r="I56" s="122">
        <v>0</v>
      </c>
      <c r="J56" s="122">
        <v>195</v>
      </c>
      <c r="K56" s="122"/>
      <c r="L56" s="122"/>
      <c r="M56" s="122"/>
      <c r="N56" s="178"/>
      <c r="O56" s="122"/>
      <c r="P56" s="122"/>
      <c r="Q56" s="122"/>
      <c r="R56" s="122"/>
    </row>
    <row r="57" spans="1:18" ht="12.75" x14ac:dyDescent="0.2">
      <c r="A57" s="122" t="s">
        <v>408</v>
      </c>
      <c r="B57" s="122">
        <v>144</v>
      </c>
      <c r="C57" s="122">
        <v>151881</v>
      </c>
      <c r="D57" s="140">
        <v>7.2727725681761797</v>
      </c>
      <c r="E57" s="122">
        <v>75</v>
      </c>
      <c r="F57" s="140">
        <v>5.2583312439070298</v>
      </c>
      <c r="G57" s="140">
        <v>12.531103812083201</v>
      </c>
      <c r="H57" s="122">
        <v>5036</v>
      </c>
      <c r="I57" s="122">
        <v>40188</v>
      </c>
      <c r="J57" s="122">
        <v>8002</v>
      </c>
      <c r="K57" s="122"/>
      <c r="L57" s="122"/>
      <c r="M57" s="122"/>
      <c r="N57" s="178"/>
      <c r="O57" s="122"/>
      <c r="P57" s="122"/>
      <c r="Q57" s="122"/>
      <c r="R57" s="122"/>
    </row>
    <row r="58" spans="1:18" ht="12.75" x14ac:dyDescent="0.2">
      <c r="A58" s="122" t="s">
        <v>409</v>
      </c>
      <c r="B58" s="122">
        <v>0</v>
      </c>
      <c r="C58" s="122">
        <v>26428</v>
      </c>
      <c r="D58" s="140">
        <v>0</v>
      </c>
      <c r="E58" s="122">
        <v>75</v>
      </c>
      <c r="F58" s="140">
        <v>5.2583312439070298</v>
      </c>
      <c r="G58" s="140">
        <v>0</v>
      </c>
      <c r="H58" s="122">
        <v>0</v>
      </c>
      <c r="I58" s="122">
        <v>0</v>
      </c>
      <c r="J58" s="122">
        <v>703</v>
      </c>
      <c r="K58" s="122"/>
      <c r="L58" s="122"/>
      <c r="M58" s="122"/>
      <c r="N58" s="178"/>
      <c r="O58" s="122"/>
      <c r="P58" s="122"/>
      <c r="Q58" s="122"/>
      <c r="R58" s="122"/>
    </row>
    <row r="59" spans="1:18" ht="12.75" x14ac:dyDescent="0.2">
      <c r="A59" s="122" t="s">
        <v>410</v>
      </c>
      <c r="B59" s="122">
        <v>0</v>
      </c>
      <c r="C59" s="122">
        <v>42556</v>
      </c>
      <c r="D59" s="140">
        <v>0</v>
      </c>
      <c r="E59" s="122">
        <v>75</v>
      </c>
      <c r="F59" s="140">
        <v>5.2583312439070298</v>
      </c>
      <c r="G59" s="140">
        <v>0</v>
      </c>
      <c r="H59" s="122">
        <v>0</v>
      </c>
      <c r="I59" s="122">
        <v>0</v>
      </c>
      <c r="J59" s="122">
        <v>1571</v>
      </c>
      <c r="K59" s="122"/>
      <c r="L59" s="122"/>
      <c r="M59" s="122"/>
      <c r="N59" s="178"/>
      <c r="O59" s="122"/>
      <c r="P59" s="122"/>
      <c r="Q59" s="122"/>
      <c r="R59" s="122"/>
    </row>
    <row r="60" spans="1:18" ht="12.75" x14ac:dyDescent="0.2">
      <c r="A60" s="122" t="s">
        <v>411</v>
      </c>
      <c r="B60" s="122">
        <v>142</v>
      </c>
      <c r="C60" s="122">
        <v>135283</v>
      </c>
      <c r="D60" s="140">
        <v>2.7780525463971499</v>
      </c>
      <c r="E60" s="122">
        <v>75</v>
      </c>
      <c r="F60" s="140">
        <v>5.2583312439070298</v>
      </c>
      <c r="G60" s="140">
        <v>8.0363837903041802</v>
      </c>
      <c r="H60" s="122">
        <v>7395</v>
      </c>
      <c r="I60" s="122">
        <v>92019</v>
      </c>
      <c r="J60" s="122">
        <v>8403</v>
      </c>
      <c r="K60" s="122"/>
      <c r="L60" s="122"/>
      <c r="M60" s="122"/>
      <c r="N60" s="178"/>
      <c r="O60" s="122"/>
      <c r="P60" s="122"/>
      <c r="Q60" s="122"/>
      <c r="R60" s="122"/>
    </row>
    <row r="61" spans="1:18" ht="12.75" x14ac:dyDescent="0.2">
      <c r="A61" s="122" t="s">
        <v>412</v>
      </c>
      <c r="B61" s="122">
        <v>0</v>
      </c>
      <c r="C61" s="122">
        <v>14268</v>
      </c>
      <c r="D61" s="140">
        <v>0</v>
      </c>
      <c r="E61" s="122">
        <v>75</v>
      </c>
      <c r="F61" s="140">
        <v>5.2583312439070298</v>
      </c>
      <c r="G61" s="140">
        <v>0</v>
      </c>
      <c r="H61" s="122">
        <v>0</v>
      </c>
      <c r="I61" s="122">
        <v>0</v>
      </c>
      <c r="J61" s="122">
        <v>258</v>
      </c>
      <c r="K61" s="122"/>
      <c r="L61" s="122"/>
      <c r="M61" s="122"/>
      <c r="N61" s="178"/>
      <c r="O61" s="122"/>
      <c r="P61" s="122"/>
      <c r="Q61" s="122"/>
      <c r="R61" s="122"/>
    </row>
    <row r="62" spans="1:18" ht="12.75" x14ac:dyDescent="0.2">
      <c r="A62" s="122" t="s">
        <v>413</v>
      </c>
      <c r="B62" s="122">
        <v>0</v>
      </c>
      <c r="C62" s="122">
        <v>7393</v>
      </c>
      <c r="D62" s="140">
        <v>0</v>
      </c>
      <c r="E62" s="122">
        <v>75</v>
      </c>
      <c r="F62" s="140">
        <v>5.2583312439070298</v>
      </c>
      <c r="G62" s="140">
        <v>0</v>
      </c>
      <c r="H62" s="122">
        <v>0</v>
      </c>
      <c r="I62" s="122">
        <v>0</v>
      </c>
      <c r="J62" s="122">
        <v>148</v>
      </c>
      <c r="K62" s="122"/>
      <c r="L62" s="122"/>
      <c r="M62" s="122"/>
      <c r="N62" s="178"/>
      <c r="O62" s="122"/>
      <c r="P62" s="122"/>
      <c r="Q62" s="122"/>
      <c r="R62" s="122"/>
    </row>
    <row r="63" spans="1:18" ht="12.75" x14ac:dyDescent="0.2">
      <c r="A63" s="122" t="s">
        <v>414</v>
      </c>
      <c r="B63" s="122">
        <v>0</v>
      </c>
      <c r="C63" s="122">
        <v>7657</v>
      </c>
      <c r="D63" s="140">
        <v>0</v>
      </c>
      <c r="E63" s="122">
        <v>75</v>
      </c>
      <c r="F63" s="140">
        <v>5.2583312439070298</v>
      </c>
      <c r="G63" s="140">
        <v>0</v>
      </c>
      <c r="H63" s="122">
        <v>0</v>
      </c>
      <c r="I63" s="122">
        <v>0</v>
      </c>
      <c r="J63" s="122">
        <v>143</v>
      </c>
      <c r="K63" s="122"/>
      <c r="L63" s="122"/>
      <c r="M63" s="122"/>
      <c r="N63" s="178"/>
      <c r="O63" s="122"/>
      <c r="P63" s="122"/>
      <c r="Q63" s="122"/>
      <c r="R63" s="122"/>
    </row>
    <row r="64" spans="1:18" ht="12.75" x14ac:dyDescent="0.2">
      <c r="A64" s="122" t="s">
        <v>415</v>
      </c>
      <c r="B64" s="122">
        <v>0</v>
      </c>
      <c r="C64" s="122">
        <v>3660</v>
      </c>
      <c r="D64" s="140">
        <v>0</v>
      </c>
      <c r="E64" s="122">
        <v>75</v>
      </c>
      <c r="F64" s="140">
        <v>5.2583312439070298</v>
      </c>
      <c r="G64" s="140">
        <v>0</v>
      </c>
      <c r="H64" s="122">
        <v>0</v>
      </c>
      <c r="I64" s="122">
        <v>0</v>
      </c>
      <c r="J64" s="122">
        <v>61</v>
      </c>
      <c r="K64" s="122"/>
      <c r="L64" s="122"/>
      <c r="M64" s="122"/>
      <c r="N64" s="178"/>
      <c r="O64" s="122"/>
      <c r="P64" s="122"/>
      <c r="Q64" s="122"/>
      <c r="R64" s="122"/>
    </row>
    <row r="65" spans="1:18" ht="12.75" x14ac:dyDescent="0.2">
      <c r="A65" s="122" t="s">
        <v>416</v>
      </c>
      <c r="B65" s="122">
        <v>0</v>
      </c>
      <c r="C65" s="122">
        <v>11472</v>
      </c>
      <c r="D65" s="140">
        <v>0</v>
      </c>
      <c r="E65" s="122">
        <v>75</v>
      </c>
      <c r="F65" s="140">
        <v>5.2583312439070298</v>
      </c>
      <c r="G65" s="140">
        <v>0</v>
      </c>
      <c r="H65" s="122">
        <v>0</v>
      </c>
      <c r="I65" s="122">
        <v>0</v>
      </c>
      <c r="J65" s="122">
        <v>231</v>
      </c>
      <c r="K65" s="122"/>
      <c r="L65" s="122"/>
      <c r="M65" s="122"/>
      <c r="N65" s="178"/>
      <c r="O65" s="122"/>
      <c r="P65" s="122"/>
      <c r="Q65" s="122"/>
      <c r="R65" s="122"/>
    </row>
    <row r="66" spans="1:18" ht="12.75" x14ac:dyDescent="0.2">
      <c r="A66" s="122" t="s">
        <v>417</v>
      </c>
      <c r="B66" s="122">
        <v>0</v>
      </c>
      <c r="C66" s="122">
        <v>5240</v>
      </c>
      <c r="D66" s="140">
        <v>0</v>
      </c>
      <c r="E66" s="122">
        <v>75</v>
      </c>
      <c r="F66" s="140">
        <v>5.2583312439070298</v>
      </c>
      <c r="G66" s="140">
        <v>0</v>
      </c>
      <c r="H66" s="122">
        <v>0</v>
      </c>
      <c r="I66" s="122">
        <v>0</v>
      </c>
      <c r="J66" s="122">
        <v>145</v>
      </c>
      <c r="K66" s="122"/>
      <c r="L66" s="122"/>
      <c r="M66" s="122"/>
      <c r="N66" s="178"/>
      <c r="O66" s="122"/>
      <c r="P66" s="122"/>
      <c r="Q66" s="122"/>
      <c r="R66" s="122"/>
    </row>
    <row r="67" spans="1:18" ht="14.25" customHeight="1" x14ac:dyDescent="0.2">
      <c r="A67" s="19" t="s">
        <v>418</v>
      </c>
      <c r="B67" s="122"/>
      <c r="C67" s="122"/>
      <c r="D67" s="140"/>
      <c r="E67" s="19"/>
      <c r="F67" s="140"/>
      <c r="G67" s="140"/>
      <c r="H67" s="122"/>
      <c r="I67" s="122"/>
      <c r="J67" s="122"/>
      <c r="K67" s="122"/>
      <c r="L67" s="122"/>
      <c r="M67" s="122"/>
      <c r="N67" s="178"/>
      <c r="O67" s="122"/>
      <c r="P67" s="122"/>
      <c r="Q67" s="122"/>
      <c r="R67" s="122"/>
    </row>
    <row r="68" spans="1:18" ht="12.75" x14ac:dyDescent="0.2">
      <c r="A68" s="122" t="s">
        <v>419</v>
      </c>
      <c r="B68" s="122">
        <v>0</v>
      </c>
      <c r="C68" s="122">
        <v>6426</v>
      </c>
      <c r="D68" s="140">
        <v>0</v>
      </c>
      <c r="E68" s="122">
        <v>75</v>
      </c>
      <c r="F68" s="140">
        <v>5.2583312439070298</v>
      </c>
      <c r="G68" s="140">
        <v>0</v>
      </c>
      <c r="H68" s="122">
        <v>0</v>
      </c>
      <c r="I68" s="122">
        <v>0</v>
      </c>
      <c r="J68" s="122">
        <v>203</v>
      </c>
      <c r="K68" s="122"/>
      <c r="L68" s="122"/>
      <c r="M68" s="122"/>
      <c r="N68" s="178"/>
      <c r="O68" s="122"/>
      <c r="P68" s="122"/>
      <c r="Q68" s="122"/>
      <c r="R68" s="122"/>
    </row>
    <row r="69" spans="1:18" ht="12.75" x14ac:dyDescent="0.2">
      <c r="A69" s="122" t="s">
        <v>420</v>
      </c>
      <c r="B69" s="122">
        <v>0</v>
      </c>
      <c r="C69" s="122">
        <v>16598</v>
      </c>
      <c r="D69" s="140">
        <v>0</v>
      </c>
      <c r="E69" s="122">
        <v>75</v>
      </c>
      <c r="F69" s="140">
        <v>5.2583312439070298</v>
      </c>
      <c r="G69" s="140">
        <v>0</v>
      </c>
      <c r="H69" s="122">
        <v>0</v>
      </c>
      <c r="I69" s="122">
        <v>0</v>
      </c>
      <c r="J69" s="122">
        <v>431</v>
      </c>
      <c r="K69" s="122"/>
      <c r="L69" s="122"/>
      <c r="M69" s="122"/>
      <c r="N69" s="178"/>
      <c r="O69" s="122"/>
      <c r="P69" s="122"/>
      <c r="Q69" s="122"/>
      <c r="R69" s="122"/>
    </row>
    <row r="70" spans="1:18" ht="12.75" x14ac:dyDescent="0.2">
      <c r="A70" s="122" t="s">
        <v>421</v>
      </c>
      <c r="B70" s="122">
        <v>179</v>
      </c>
      <c r="C70" s="122">
        <v>28737</v>
      </c>
      <c r="D70" s="140">
        <v>3.1671022821045298</v>
      </c>
      <c r="E70" s="122">
        <v>75</v>
      </c>
      <c r="F70" s="140">
        <v>5.2583312439070298</v>
      </c>
      <c r="G70" s="140">
        <v>8.4254335260115596</v>
      </c>
      <c r="H70" s="122">
        <v>1822</v>
      </c>
      <c r="I70" s="122">
        <v>21625</v>
      </c>
      <c r="J70" s="122">
        <v>1992</v>
      </c>
      <c r="K70" s="122"/>
      <c r="L70" s="122"/>
      <c r="M70" s="122"/>
      <c r="N70" s="178"/>
      <c r="O70" s="122"/>
      <c r="P70" s="122"/>
      <c r="Q70" s="122"/>
      <c r="R70" s="122"/>
    </row>
    <row r="71" spans="1:18" ht="12.75" x14ac:dyDescent="0.2">
      <c r="A71" s="122" t="s">
        <v>422</v>
      </c>
      <c r="B71" s="122">
        <v>238</v>
      </c>
      <c r="C71" s="122">
        <v>9509</v>
      </c>
      <c r="D71" s="140">
        <v>4.3470835026367496</v>
      </c>
      <c r="E71" s="122">
        <v>75</v>
      </c>
      <c r="F71" s="140">
        <v>5.2583312439070298</v>
      </c>
      <c r="G71" s="140">
        <v>9.6054147465437794</v>
      </c>
      <c r="H71" s="122">
        <v>667</v>
      </c>
      <c r="I71" s="122">
        <v>6944</v>
      </c>
      <c r="J71" s="122">
        <v>742</v>
      </c>
      <c r="K71" s="122"/>
      <c r="L71" s="122"/>
      <c r="M71" s="122"/>
      <c r="N71" s="178"/>
      <c r="O71" s="122"/>
      <c r="P71" s="122"/>
      <c r="Q71" s="122"/>
      <c r="R71" s="122"/>
    </row>
    <row r="72" spans="1:18" ht="12.75" x14ac:dyDescent="0.2">
      <c r="A72" s="122" t="s">
        <v>423</v>
      </c>
      <c r="B72" s="122">
        <v>0</v>
      </c>
      <c r="C72" s="122">
        <v>11110</v>
      </c>
      <c r="D72" s="140">
        <v>0</v>
      </c>
      <c r="E72" s="122">
        <v>75</v>
      </c>
      <c r="F72" s="140">
        <v>5.2583312439070298</v>
      </c>
      <c r="G72" s="140">
        <v>0</v>
      </c>
      <c r="H72" s="122">
        <v>0</v>
      </c>
      <c r="I72" s="122">
        <v>0</v>
      </c>
      <c r="J72" s="122">
        <v>285</v>
      </c>
      <c r="K72" s="122"/>
      <c r="L72" s="122"/>
      <c r="M72" s="122"/>
      <c r="N72" s="178"/>
      <c r="O72" s="122"/>
      <c r="P72" s="122"/>
      <c r="Q72" s="122"/>
      <c r="R72" s="122"/>
    </row>
    <row r="73" spans="1:18" ht="12.75" x14ac:dyDescent="0.2">
      <c r="A73" s="122" t="s">
        <v>424</v>
      </c>
      <c r="B73" s="122">
        <v>131</v>
      </c>
      <c r="C73" s="122">
        <v>132140</v>
      </c>
      <c r="D73" s="140">
        <v>4.6208386007399103</v>
      </c>
      <c r="E73" s="122">
        <v>75</v>
      </c>
      <c r="F73" s="140">
        <v>5.2583312439070298</v>
      </c>
      <c r="G73" s="140">
        <v>9.87916984464694</v>
      </c>
      <c r="H73" s="122">
        <v>4922</v>
      </c>
      <c r="I73" s="122">
        <v>49822</v>
      </c>
      <c r="J73" s="122">
        <v>7239</v>
      </c>
      <c r="K73" s="122"/>
      <c r="L73" s="122"/>
      <c r="M73" s="122"/>
      <c r="N73" s="178"/>
      <c r="O73" s="122"/>
      <c r="P73" s="122"/>
      <c r="Q73" s="122"/>
      <c r="R73" s="122"/>
    </row>
    <row r="74" spans="1:18" ht="12.75" x14ac:dyDescent="0.2">
      <c r="A74" s="122" t="s">
        <v>425</v>
      </c>
      <c r="B74" s="122">
        <v>0</v>
      </c>
      <c r="C74" s="122">
        <v>7109</v>
      </c>
      <c r="D74" s="140">
        <v>0</v>
      </c>
      <c r="E74" s="122">
        <v>75</v>
      </c>
      <c r="F74" s="140">
        <v>5.2583312439070298</v>
      </c>
      <c r="G74" s="140">
        <v>0</v>
      </c>
      <c r="H74" s="122">
        <v>0</v>
      </c>
      <c r="I74" s="122">
        <v>0</v>
      </c>
      <c r="J74" s="122">
        <v>213</v>
      </c>
      <c r="K74" s="122"/>
      <c r="L74" s="122"/>
      <c r="M74" s="122"/>
      <c r="N74" s="178"/>
      <c r="O74" s="122"/>
      <c r="P74" s="122"/>
      <c r="Q74" s="122"/>
      <c r="R74" s="122"/>
    </row>
    <row r="75" spans="1:18" ht="12.75" x14ac:dyDescent="0.2">
      <c r="A75" s="122" t="s">
        <v>426</v>
      </c>
      <c r="B75" s="122">
        <v>50</v>
      </c>
      <c r="C75" s="122">
        <v>29907</v>
      </c>
      <c r="D75" s="140">
        <v>1.0964251108493299</v>
      </c>
      <c r="E75" s="122">
        <v>75</v>
      </c>
      <c r="F75" s="140">
        <v>5.2583312439070298</v>
      </c>
      <c r="G75" s="140">
        <v>6.3547563547563604</v>
      </c>
      <c r="H75" s="122">
        <v>1145</v>
      </c>
      <c r="I75" s="122">
        <v>18018</v>
      </c>
      <c r="J75" s="122">
        <v>1362</v>
      </c>
      <c r="K75" s="122"/>
      <c r="L75" s="122"/>
      <c r="M75" s="122"/>
      <c r="N75" s="178"/>
      <c r="O75" s="122"/>
      <c r="P75" s="122"/>
      <c r="Q75" s="122"/>
      <c r="R75" s="122"/>
    </row>
    <row r="76" spans="1:18" ht="12.75" x14ac:dyDescent="0.2">
      <c r="A76" s="122" t="s">
        <v>427</v>
      </c>
      <c r="B76" s="122">
        <v>35</v>
      </c>
      <c r="C76" s="122">
        <v>11100</v>
      </c>
      <c r="D76" s="140">
        <v>0.84989947547080602</v>
      </c>
      <c r="E76" s="122">
        <v>75</v>
      </c>
      <c r="F76" s="140">
        <v>5.2583312439070298</v>
      </c>
      <c r="G76" s="140">
        <v>6.1082307193778398</v>
      </c>
      <c r="H76" s="122">
        <v>377</v>
      </c>
      <c r="I76" s="122">
        <v>6172</v>
      </c>
      <c r="J76" s="122">
        <v>475</v>
      </c>
      <c r="K76" s="122"/>
      <c r="L76" s="122"/>
      <c r="M76" s="122"/>
      <c r="N76" s="178"/>
      <c r="O76" s="122"/>
      <c r="P76" s="122"/>
      <c r="Q76" s="122"/>
      <c r="R76" s="122"/>
    </row>
    <row r="77" spans="1:18" ht="12.75" x14ac:dyDescent="0.2">
      <c r="A77" s="122" t="s">
        <v>428</v>
      </c>
      <c r="B77" s="122">
        <v>0</v>
      </c>
      <c r="C77" s="122">
        <v>18416</v>
      </c>
      <c r="D77" s="140">
        <v>0</v>
      </c>
      <c r="E77" s="122">
        <v>75</v>
      </c>
      <c r="F77" s="140">
        <v>5.2583312439070298</v>
      </c>
      <c r="G77" s="140">
        <v>0</v>
      </c>
      <c r="H77" s="122">
        <v>0</v>
      </c>
      <c r="I77" s="122">
        <v>0</v>
      </c>
      <c r="J77" s="122">
        <v>648</v>
      </c>
      <c r="K77" s="122"/>
      <c r="L77" s="122"/>
      <c r="M77" s="122"/>
      <c r="N77" s="178"/>
      <c r="O77" s="122"/>
      <c r="P77" s="122"/>
      <c r="Q77" s="122"/>
      <c r="R77" s="122"/>
    </row>
    <row r="78" spans="1:18" ht="12.75" x14ac:dyDescent="0.2">
      <c r="A78" s="122" t="s">
        <v>429</v>
      </c>
      <c r="B78" s="122">
        <v>79</v>
      </c>
      <c r="C78" s="122">
        <v>13229</v>
      </c>
      <c r="D78" s="140">
        <v>1.3106002474941501</v>
      </c>
      <c r="E78" s="122">
        <v>75</v>
      </c>
      <c r="F78" s="140">
        <v>5.2583312439070298</v>
      </c>
      <c r="G78" s="140">
        <v>6.5689314914011803</v>
      </c>
      <c r="H78" s="122">
        <v>699</v>
      </c>
      <c r="I78" s="122">
        <v>10641</v>
      </c>
      <c r="J78" s="122">
        <v>750</v>
      </c>
      <c r="K78" s="122"/>
      <c r="L78" s="122"/>
      <c r="M78" s="122"/>
      <c r="N78" s="178"/>
      <c r="O78" s="122"/>
      <c r="P78" s="122"/>
      <c r="Q78" s="122"/>
      <c r="R78" s="122"/>
    </row>
    <row r="79" spans="1:18" ht="12.75" x14ac:dyDescent="0.2">
      <c r="A79" s="122" t="s">
        <v>430</v>
      </c>
      <c r="B79" s="122">
        <v>4</v>
      </c>
      <c r="C79" s="122">
        <v>26647</v>
      </c>
      <c r="D79" s="140">
        <v>0.120641861227444</v>
      </c>
      <c r="E79" s="122">
        <v>75</v>
      </c>
      <c r="F79" s="140">
        <v>5.2583312439070298</v>
      </c>
      <c r="G79" s="140">
        <v>5.3789731051344702</v>
      </c>
      <c r="H79" s="122">
        <v>682</v>
      </c>
      <c r="I79" s="122">
        <v>12679</v>
      </c>
      <c r="J79" s="122">
        <v>989</v>
      </c>
      <c r="K79" s="122"/>
      <c r="L79" s="122"/>
      <c r="M79" s="122"/>
      <c r="N79" s="178"/>
      <c r="O79" s="122"/>
      <c r="P79" s="122"/>
      <c r="Q79" s="122"/>
      <c r="R79" s="122"/>
    </row>
    <row r="80" spans="1:18" ht="12.75" x14ac:dyDescent="0.2">
      <c r="A80" s="122" t="s">
        <v>431</v>
      </c>
      <c r="B80" s="122">
        <v>133</v>
      </c>
      <c r="C80" s="122">
        <v>33334</v>
      </c>
      <c r="D80" s="140">
        <v>2.55141373523545</v>
      </c>
      <c r="E80" s="122">
        <v>75</v>
      </c>
      <c r="F80" s="140">
        <v>5.2583312439070298</v>
      </c>
      <c r="G80" s="140">
        <v>7.8097449791424802</v>
      </c>
      <c r="H80" s="122">
        <v>1816</v>
      </c>
      <c r="I80" s="122">
        <v>23253</v>
      </c>
      <c r="J80" s="122">
        <v>2104</v>
      </c>
      <c r="K80" s="122"/>
      <c r="L80" s="122"/>
      <c r="M80" s="122"/>
      <c r="N80" s="178"/>
      <c r="O80" s="122"/>
      <c r="P80" s="122"/>
      <c r="Q80" s="122"/>
      <c r="R80" s="122"/>
    </row>
    <row r="81" spans="1:18" ht="14.25" customHeight="1" x14ac:dyDescent="0.2">
      <c r="A81" s="19" t="s">
        <v>432</v>
      </c>
      <c r="B81" s="122"/>
      <c r="C81" s="122"/>
      <c r="D81" s="140"/>
      <c r="E81" s="19"/>
      <c r="F81" s="140"/>
      <c r="G81" s="140"/>
      <c r="H81" s="122"/>
      <c r="I81" s="122"/>
      <c r="J81" s="122"/>
      <c r="K81" s="122"/>
      <c r="L81" s="122"/>
      <c r="M81" s="122"/>
      <c r="N81" s="178"/>
      <c r="O81" s="122"/>
      <c r="P81" s="122"/>
      <c r="Q81" s="122"/>
      <c r="R81" s="122"/>
    </row>
    <row r="82" spans="1:18" ht="12.75" x14ac:dyDescent="0.2">
      <c r="A82" s="122" t="s">
        <v>433</v>
      </c>
      <c r="B82" s="122">
        <v>68</v>
      </c>
      <c r="C82" s="122">
        <v>19503</v>
      </c>
      <c r="D82" s="140">
        <v>1.8395094421142499</v>
      </c>
      <c r="E82" s="122">
        <v>75</v>
      </c>
      <c r="F82" s="140">
        <v>5.2583312439070298</v>
      </c>
      <c r="G82" s="140">
        <v>7.0978406860212804</v>
      </c>
      <c r="H82" s="122">
        <v>687</v>
      </c>
      <c r="I82" s="122">
        <v>9679</v>
      </c>
      <c r="J82" s="122">
        <v>872</v>
      </c>
      <c r="K82" s="122"/>
      <c r="L82" s="122"/>
      <c r="M82" s="122"/>
      <c r="N82" s="178"/>
      <c r="O82" s="122"/>
      <c r="P82" s="122"/>
      <c r="Q82" s="122"/>
      <c r="R82" s="122"/>
    </row>
    <row r="83" spans="1:18" ht="12.75" x14ac:dyDescent="0.2">
      <c r="A83" s="122" t="s">
        <v>434</v>
      </c>
      <c r="B83" s="122">
        <v>86</v>
      </c>
      <c r="C83" s="122">
        <v>8256</v>
      </c>
      <c r="D83" s="140">
        <v>3.3556354345757802</v>
      </c>
      <c r="E83" s="122">
        <v>75</v>
      </c>
      <c r="F83" s="140">
        <v>5.2583312439070298</v>
      </c>
      <c r="G83" s="140">
        <v>8.6139666784828108</v>
      </c>
      <c r="H83" s="122">
        <v>243</v>
      </c>
      <c r="I83" s="122">
        <v>2821</v>
      </c>
      <c r="J83" s="122">
        <v>383</v>
      </c>
      <c r="K83" s="122"/>
      <c r="L83" s="122"/>
      <c r="M83" s="122"/>
      <c r="N83" s="178"/>
      <c r="O83" s="122"/>
      <c r="P83" s="122"/>
      <c r="Q83" s="122"/>
      <c r="R83" s="122"/>
    </row>
    <row r="84" spans="1:18" ht="12.75" x14ac:dyDescent="0.2">
      <c r="A84" s="122" t="s">
        <v>435</v>
      </c>
      <c r="B84" s="122">
        <v>40</v>
      </c>
      <c r="C84" s="122">
        <v>27522</v>
      </c>
      <c r="D84" s="140">
        <v>1.42714948789523</v>
      </c>
      <c r="E84" s="122">
        <v>75</v>
      </c>
      <c r="F84" s="140">
        <v>5.2583312439070298</v>
      </c>
      <c r="G84" s="140">
        <v>6.6854807318022598</v>
      </c>
      <c r="H84" s="122">
        <v>687</v>
      </c>
      <c r="I84" s="122">
        <v>10276</v>
      </c>
      <c r="J84" s="122">
        <v>1196</v>
      </c>
      <c r="K84" s="122"/>
      <c r="L84" s="122"/>
      <c r="M84" s="122"/>
      <c r="N84" s="178"/>
      <c r="O84" s="122"/>
      <c r="P84" s="122"/>
      <c r="Q84" s="122"/>
      <c r="R84" s="122"/>
    </row>
    <row r="85" spans="1:18" ht="12.75" x14ac:dyDescent="0.2">
      <c r="A85" s="122" t="s">
        <v>436</v>
      </c>
      <c r="B85" s="122">
        <v>0</v>
      </c>
      <c r="C85" s="122">
        <v>9549</v>
      </c>
      <c r="D85" s="140">
        <v>0</v>
      </c>
      <c r="E85" s="122">
        <v>75</v>
      </c>
      <c r="F85" s="140">
        <v>5.2583312439070298</v>
      </c>
      <c r="G85" s="140">
        <v>0</v>
      </c>
      <c r="H85" s="122">
        <v>0</v>
      </c>
      <c r="I85" s="122">
        <v>0</v>
      </c>
      <c r="J85" s="122">
        <v>393</v>
      </c>
      <c r="K85" s="122"/>
      <c r="L85" s="122"/>
      <c r="M85" s="122"/>
      <c r="N85" s="178"/>
      <c r="O85" s="122"/>
      <c r="P85" s="122"/>
      <c r="Q85" s="122"/>
      <c r="R85" s="122"/>
    </row>
    <row r="86" spans="1:18" ht="12.75" x14ac:dyDescent="0.2">
      <c r="A86" s="122" t="s">
        <v>437</v>
      </c>
      <c r="B86" s="122">
        <v>0</v>
      </c>
      <c r="C86" s="122">
        <v>12198</v>
      </c>
      <c r="D86" s="140">
        <v>0</v>
      </c>
      <c r="E86" s="122">
        <v>75</v>
      </c>
      <c r="F86" s="140">
        <v>5.2583312439070298</v>
      </c>
      <c r="G86" s="140">
        <v>0</v>
      </c>
      <c r="H86" s="122">
        <v>0</v>
      </c>
      <c r="I86" s="122">
        <v>0</v>
      </c>
      <c r="J86" s="122">
        <v>350</v>
      </c>
      <c r="K86" s="122"/>
      <c r="L86" s="122"/>
      <c r="M86" s="122"/>
      <c r="N86" s="178"/>
      <c r="O86" s="122"/>
      <c r="P86" s="122"/>
      <c r="Q86" s="122"/>
      <c r="R86" s="122"/>
    </row>
    <row r="87" spans="1:18" ht="12.75" x14ac:dyDescent="0.2">
      <c r="A87" s="122" t="s">
        <v>438</v>
      </c>
      <c r="B87" s="122">
        <v>0</v>
      </c>
      <c r="C87" s="122">
        <v>9222</v>
      </c>
      <c r="D87" s="140">
        <v>0</v>
      </c>
      <c r="E87" s="122">
        <v>75</v>
      </c>
      <c r="F87" s="140">
        <v>5.2583312439070298</v>
      </c>
      <c r="G87" s="140">
        <v>0</v>
      </c>
      <c r="H87" s="122">
        <v>0</v>
      </c>
      <c r="I87" s="122">
        <v>0</v>
      </c>
      <c r="J87" s="122">
        <v>339</v>
      </c>
      <c r="K87" s="122"/>
      <c r="L87" s="122"/>
      <c r="M87" s="122"/>
      <c r="N87" s="178"/>
      <c r="O87" s="122"/>
      <c r="P87" s="122"/>
      <c r="Q87" s="122"/>
      <c r="R87" s="122"/>
    </row>
    <row r="88" spans="1:18" ht="12.75" x14ac:dyDescent="0.2">
      <c r="A88" s="122" t="s">
        <v>439</v>
      </c>
      <c r="B88" s="122">
        <v>130</v>
      </c>
      <c r="C88" s="122">
        <v>86970</v>
      </c>
      <c r="D88" s="140">
        <v>3.4297898245586498</v>
      </c>
      <c r="E88" s="122">
        <v>75</v>
      </c>
      <c r="F88" s="140">
        <v>5.2583312439070298</v>
      </c>
      <c r="G88" s="140">
        <v>8.68812106846568</v>
      </c>
      <c r="H88" s="122">
        <v>3812</v>
      </c>
      <c r="I88" s="122">
        <v>43876</v>
      </c>
      <c r="J88" s="122">
        <v>4891</v>
      </c>
      <c r="K88" s="122"/>
      <c r="L88" s="122"/>
      <c r="M88" s="122"/>
      <c r="N88" s="178"/>
      <c r="O88" s="122"/>
      <c r="P88" s="122"/>
      <c r="Q88" s="122"/>
      <c r="R88" s="122"/>
    </row>
    <row r="89" spans="1:18" ht="12.75" x14ac:dyDescent="0.2">
      <c r="A89" s="122" t="s">
        <v>440</v>
      </c>
      <c r="B89" s="122">
        <v>30</v>
      </c>
      <c r="C89" s="122">
        <v>15908</v>
      </c>
      <c r="D89" s="140">
        <v>0.75091374838880998</v>
      </c>
      <c r="E89" s="122">
        <v>75</v>
      </c>
      <c r="F89" s="140">
        <v>5.2583312439070298</v>
      </c>
      <c r="G89" s="140">
        <v>6.00924499229584</v>
      </c>
      <c r="H89" s="122">
        <v>507</v>
      </c>
      <c r="I89" s="122">
        <v>8437</v>
      </c>
      <c r="J89" s="122">
        <v>676</v>
      </c>
      <c r="K89" s="122"/>
      <c r="L89" s="122"/>
      <c r="M89" s="122"/>
      <c r="N89" s="178"/>
      <c r="O89" s="122"/>
      <c r="P89" s="122"/>
      <c r="Q89" s="122"/>
      <c r="R89" s="122"/>
    </row>
    <row r="90" spans="1:18" ht="14.25" customHeight="1" x14ac:dyDescent="0.2">
      <c r="A90" s="19" t="s">
        <v>441</v>
      </c>
      <c r="B90" s="122"/>
      <c r="C90" s="122"/>
      <c r="D90" s="140"/>
      <c r="E90" s="19"/>
      <c r="F90" s="140"/>
      <c r="G90" s="140"/>
      <c r="H90" s="122"/>
      <c r="I90" s="122"/>
      <c r="J90" s="122"/>
      <c r="K90" s="122"/>
      <c r="L90" s="122"/>
      <c r="M90" s="122"/>
      <c r="N90" s="178"/>
      <c r="O90" s="122"/>
      <c r="P90" s="122"/>
      <c r="Q90" s="122"/>
      <c r="R90" s="122"/>
    </row>
    <row r="91" spans="1:18" ht="12.75" x14ac:dyDescent="0.2">
      <c r="A91" s="122" t="s">
        <v>442</v>
      </c>
      <c r="B91" s="122">
        <v>0</v>
      </c>
      <c r="C91" s="122">
        <v>10681</v>
      </c>
      <c r="D91" s="140">
        <v>0</v>
      </c>
      <c r="E91" s="122">
        <v>75</v>
      </c>
      <c r="F91" s="140">
        <v>5.2583312439070298</v>
      </c>
      <c r="G91" s="140">
        <v>0</v>
      </c>
      <c r="H91" s="122">
        <v>0</v>
      </c>
      <c r="I91" s="122">
        <v>0</v>
      </c>
      <c r="J91" s="122">
        <v>229</v>
      </c>
      <c r="K91" s="122"/>
      <c r="L91" s="122"/>
      <c r="M91" s="122"/>
      <c r="N91" s="178"/>
      <c r="O91" s="122"/>
      <c r="P91" s="122"/>
      <c r="Q91" s="122"/>
      <c r="R91" s="122"/>
    </row>
    <row r="92" spans="1:18" ht="12.75" x14ac:dyDescent="0.2">
      <c r="A92" s="122" t="s">
        <v>443</v>
      </c>
      <c r="B92" s="122">
        <v>5</v>
      </c>
      <c r="C92" s="122">
        <v>9009</v>
      </c>
      <c r="D92" s="140">
        <v>0.16548996078089601</v>
      </c>
      <c r="E92" s="122">
        <v>75</v>
      </c>
      <c r="F92" s="140">
        <v>5.2583312439070298</v>
      </c>
      <c r="G92" s="140">
        <v>5.4238212046879299</v>
      </c>
      <c r="H92" s="122">
        <v>199</v>
      </c>
      <c r="I92" s="122">
        <v>3669</v>
      </c>
      <c r="J92" s="122">
        <v>299</v>
      </c>
      <c r="K92" s="122"/>
      <c r="L92" s="122"/>
      <c r="M92" s="122"/>
      <c r="N92" s="178"/>
      <c r="O92" s="122"/>
      <c r="P92" s="122"/>
      <c r="Q92" s="122"/>
      <c r="R92" s="122"/>
    </row>
    <row r="93" spans="1:18" ht="12.75" x14ac:dyDescent="0.2">
      <c r="A93" s="122" t="s">
        <v>444</v>
      </c>
      <c r="B93" s="122">
        <v>29</v>
      </c>
      <c r="C93" s="122">
        <v>13738</v>
      </c>
      <c r="D93" s="140">
        <v>1.0167021339300899</v>
      </c>
      <c r="E93" s="122">
        <v>75</v>
      </c>
      <c r="F93" s="140">
        <v>5.2583312439070298</v>
      </c>
      <c r="G93" s="140">
        <v>6.2750333778371203</v>
      </c>
      <c r="H93" s="122">
        <v>329</v>
      </c>
      <c r="I93" s="122">
        <v>5243</v>
      </c>
      <c r="J93" s="122">
        <v>453</v>
      </c>
      <c r="K93" s="122"/>
      <c r="L93" s="122"/>
      <c r="M93" s="122"/>
      <c r="N93" s="178"/>
      <c r="O93" s="122"/>
      <c r="P93" s="122"/>
      <c r="Q93" s="122"/>
      <c r="R93" s="122"/>
    </row>
    <row r="94" spans="1:18" ht="12.75" x14ac:dyDescent="0.2">
      <c r="A94" s="122" t="s">
        <v>445</v>
      </c>
      <c r="B94" s="122">
        <v>0</v>
      </c>
      <c r="C94" s="122">
        <v>5782</v>
      </c>
      <c r="D94" s="140">
        <v>0</v>
      </c>
      <c r="E94" s="122">
        <v>75</v>
      </c>
      <c r="F94" s="140">
        <v>5.2583312439070298</v>
      </c>
      <c r="G94" s="140">
        <v>0</v>
      </c>
      <c r="H94" s="122">
        <v>0</v>
      </c>
      <c r="I94" s="122">
        <v>0</v>
      </c>
      <c r="J94" s="122">
        <v>204</v>
      </c>
      <c r="K94" s="122"/>
      <c r="L94" s="122"/>
      <c r="M94" s="122"/>
      <c r="N94" s="178"/>
      <c r="O94" s="122"/>
      <c r="P94" s="122"/>
      <c r="Q94" s="122"/>
      <c r="R94" s="122"/>
    </row>
    <row r="95" spans="1:18" ht="12.75" x14ac:dyDescent="0.2">
      <c r="A95" s="122" t="s">
        <v>441</v>
      </c>
      <c r="B95" s="122">
        <v>39</v>
      </c>
      <c r="C95" s="122">
        <v>64676</v>
      </c>
      <c r="D95" s="140">
        <v>3.1309931308596801</v>
      </c>
      <c r="E95" s="122">
        <v>75</v>
      </c>
      <c r="F95" s="140">
        <v>5.2583312439070298</v>
      </c>
      <c r="G95" s="140">
        <v>8.3893243747667103</v>
      </c>
      <c r="H95" s="122">
        <v>899</v>
      </c>
      <c r="I95" s="122">
        <v>10716</v>
      </c>
      <c r="J95" s="122">
        <v>2382</v>
      </c>
      <c r="K95" s="122"/>
      <c r="L95" s="122"/>
      <c r="M95" s="122"/>
      <c r="N95" s="178"/>
      <c r="O95" s="122"/>
      <c r="P95" s="122"/>
      <c r="Q95" s="122"/>
      <c r="R95" s="122"/>
    </row>
    <row r="96" spans="1:18" ht="12.75" x14ac:dyDescent="0.2">
      <c r="A96" s="122" t="s">
        <v>446</v>
      </c>
      <c r="B96" s="122">
        <v>0</v>
      </c>
      <c r="C96" s="122">
        <v>13057</v>
      </c>
      <c r="D96" s="140">
        <v>0</v>
      </c>
      <c r="E96" s="122">
        <v>75</v>
      </c>
      <c r="F96" s="140">
        <v>5.2583312439070298</v>
      </c>
      <c r="G96" s="140">
        <v>0</v>
      </c>
      <c r="H96" s="122">
        <v>0</v>
      </c>
      <c r="I96" s="122">
        <v>0</v>
      </c>
      <c r="J96" s="122">
        <v>336</v>
      </c>
      <c r="K96" s="122"/>
      <c r="L96" s="122"/>
      <c r="M96" s="122"/>
      <c r="N96" s="178"/>
      <c r="O96" s="122"/>
      <c r="P96" s="122"/>
      <c r="Q96" s="122"/>
      <c r="R96" s="122"/>
    </row>
    <row r="97" spans="1:18" ht="12.75" x14ac:dyDescent="0.2">
      <c r="A97" s="122" t="s">
        <v>447</v>
      </c>
      <c r="B97" s="122">
        <v>0</v>
      </c>
      <c r="C97" s="122">
        <v>14498</v>
      </c>
      <c r="D97" s="140">
        <v>0</v>
      </c>
      <c r="E97" s="122">
        <v>75</v>
      </c>
      <c r="F97" s="140">
        <v>5.2583312439070298</v>
      </c>
      <c r="G97" s="140">
        <v>0</v>
      </c>
      <c r="H97" s="122">
        <v>0</v>
      </c>
      <c r="I97" s="122">
        <v>0</v>
      </c>
      <c r="J97" s="122">
        <v>274</v>
      </c>
      <c r="K97" s="122"/>
      <c r="L97" s="122"/>
      <c r="M97" s="122"/>
      <c r="N97" s="178"/>
      <c r="O97" s="122"/>
      <c r="P97" s="122"/>
      <c r="Q97" s="122"/>
      <c r="R97" s="122"/>
    </row>
    <row r="98" spans="1:18" ht="12.75" x14ac:dyDescent="0.2">
      <c r="A98" s="122" t="s">
        <v>448</v>
      </c>
      <c r="B98" s="122">
        <v>0</v>
      </c>
      <c r="C98" s="122">
        <v>19714</v>
      </c>
      <c r="D98" s="140">
        <v>0</v>
      </c>
      <c r="E98" s="122">
        <v>75</v>
      </c>
      <c r="F98" s="140">
        <v>5.2583312439070298</v>
      </c>
      <c r="G98" s="140">
        <v>0</v>
      </c>
      <c r="H98" s="122">
        <v>0</v>
      </c>
      <c r="I98" s="122">
        <v>0</v>
      </c>
      <c r="J98" s="122">
        <v>630</v>
      </c>
      <c r="K98" s="122"/>
      <c r="L98" s="122"/>
      <c r="M98" s="122"/>
      <c r="N98" s="178"/>
      <c r="O98" s="122"/>
      <c r="P98" s="122"/>
      <c r="Q98" s="122"/>
      <c r="R98" s="122"/>
    </row>
    <row r="99" spans="1:18" ht="12.75" x14ac:dyDescent="0.2">
      <c r="A99" s="122" t="s">
        <v>449</v>
      </c>
      <c r="B99" s="122">
        <v>0</v>
      </c>
      <c r="C99" s="122">
        <v>26301</v>
      </c>
      <c r="D99" s="140">
        <v>0</v>
      </c>
      <c r="E99" s="122">
        <v>75</v>
      </c>
      <c r="F99" s="140">
        <v>5.2583312439070298</v>
      </c>
      <c r="G99" s="140">
        <v>0</v>
      </c>
      <c r="H99" s="122">
        <v>0</v>
      </c>
      <c r="I99" s="122">
        <v>0</v>
      </c>
      <c r="J99" s="122">
        <v>968</v>
      </c>
      <c r="K99" s="122"/>
      <c r="L99" s="122"/>
      <c r="M99" s="122"/>
      <c r="N99" s="178"/>
      <c r="O99" s="122"/>
      <c r="P99" s="122"/>
      <c r="Q99" s="122"/>
      <c r="R99" s="122"/>
    </row>
    <row r="100" spans="1:18" ht="12.75" x14ac:dyDescent="0.2">
      <c r="A100" s="122" t="s">
        <v>450</v>
      </c>
      <c r="B100" s="122">
        <v>0</v>
      </c>
      <c r="C100" s="122">
        <v>6925</v>
      </c>
      <c r="D100" s="140">
        <v>0</v>
      </c>
      <c r="E100" s="122">
        <v>75</v>
      </c>
      <c r="F100" s="140">
        <v>5.2583312439070298</v>
      </c>
      <c r="G100" s="140">
        <v>0</v>
      </c>
      <c r="H100" s="122">
        <v>0</v>
      </c>
      <c r="I100" s="122">
        <v>0</v>
      </c>
      <c r="J100" s="122">
        <v>184</v>
      </c>
      <c r="K100" s="122"/>
      <c r="L100" s="122"/>
      <c r="M100" s="122"/>
      <c r="N100" s="178"/>
      <c r="O100" s="122"/>
      <c r="P100" s="122"/>
      <c r="Q100" s="122"/>
      <c r="R100" s="122"/>
    </row>
    <row r="101" spans="1:18" ht="12.75" x14ac:dyDescent="0.2">
      <c r="A101" s="122" t="s">
        <v>451</v>
      </c>
      <c r="B101" s="122">
        <v>0</v>
      </c>
      <c r="C101" s="122">
        <v>15297</v>
      </c>
      <c r="D101" s="140">
        <v>0</v>
      </c>
      <c r="E101" s="122">
        <v>75</v>
      </c>
      <c r="F101" s="140">
        <v>5.2583312439070298</v>
      </c>
      <c r="G101" s="140">
        <v>0</v>
      </c>
      <c r="H101" s="122">
        <v>0</v>
      </c>
      <c r="I101" s="122">
        <v>0</v>
      </c>
      <c r="J101" s="122">
        <v>489</v>
      </c>
      <c r="K101" s="122"/>
      <c r="L101" s="122"/>
      <c r="M101" s="122"/>
      <c r="N101" s="178"/>
      <c r="O101" s="122"/>
      <c r="P101" s="122"/>
      <c r="Q101" s="122"/>
      <c r="R101" s="122"/>
    </row>
    <row r="102" spans="1:18" ht="12.75" x14ac:dyDescent="0.2">
      <c r="A102" s="122" t="s">
        <v>452</v>
      </c>
      <c r="B102" s="122">
        <v>0</v>
      </c>
      <c r="C102" s="122">
        <v>35920</v>
      </c>
      <c r="D102" s="140">
        <v>0</v>
      </c>
      <c r="E102" s="122">
        <v>75</v>
      </c>
      <c r="F102" s="140">
        <v>5.2583312439070298</v>
      </c>
      <c r="G102" s="140">
        <v>0</v>
      </c>
      <c r="H102" s="122">
        <v>0</v>
      </c>
      <c r="I102" s="122">
        <v>0</v>
      </c>
      <c r="J102" s="122">
        <v>954</v>
      </c>
      <c r="K102" s="122"/>
      <c r="L102" s="122"/>
      <c r="M102" s="122"/>
      <c r="N102" s="178"/>
      <c r="O102" s="122"/>
      <c r="P102" s="122"/>
      <c r="Q102" s="122"/>
      <c r="R102" s="122"/>
    </row>
    <row r="103" spans="1:18" ht="14.25" customHeight="1" x14ac:dyDescent="0.2">
      <c r="A103" s="19" t="s">
        <v>453</v>
      </c>
      <c r="B103" s="122"/>
      <c r="C103" s="122"/>
      <c r="D103" s="140"/>
      <c r="E103" s="19"/>
      <c r="F103" s="140"/>
      <c r="G103" s="140"/>
      <c r="H103" s="122"/>
      <c r="I103" s="122"/>
      <c r="J103" s="122"/>
      <c r="K103" s="122"/>
      <c r="L103" s="122"/>
      <c r="M103" s="122"/>
      <c r="N103" s="178"/>
      <c r="O103" s="122"/>
      <c r="P103" s="122"/>
      <c r="Q103" s="122"/>
      <c r="R103" s="122"/>
    </row>
    <row r="104" spans="1:18" ht="12.75" x14ac:dyDescent="0.2">
      <c r="A104" s="122" t="s">
        <v>454</v>
      </c>
      <c r="B104" s="122">
        <v>0</v>
      </c>
      <c r="C104" s="122">
        <v>57255</v>
      </c>
      <c r="D104" s="140">
        <v>0</v>
      </c>
      <c r="E104" s="122">
        <v>75</v>
      </c>
      <c r="F104" s="140">
        <v>5.2583312439070298</v>
      </c>
      <c r="G104" s="140">
        <v>0</v>
      </c>
      <c r="H104" s="122">
        <v>0</v>
      </c>
      <c r="I104" s="122">
        <v>0</v>
      </c>
      <c r="J104" s="122">
        <v>995</v>
      </c>
      <c r="K104" s="122"/>
      <c r="L104" s="122"/>
      <c r="M104" s="122"/>
      <c r="N104" s="178"/>
      <c r="O104" s="122"/>
      <c r="P104" s="122"/>
      <c r="Q104" s="122"/>
      <c r="R104" s="122"/>
    </row>
    <row r="105" spans="1:18" ht="14.25" customHeight="1" x14ac:dyDescent="0.2">
      <c r="A105" s="19" t="s">
        <v>455</v>
      </c>
      <c r="B105" s="122"/>
      <c r="C105" s="122"/>
      <c r="D105" s="140"/>
      <c r="E105" s="19"/>
      <c r="F105" s="140"/>
      <c r="G105" s="140"/>
      <c r="H105" s="122"/>
      <c r="I105" s="122"/>
      <c r="J105" s="122"/>
      <c r="K105" s="122"/>
      <c r="L105" s="122"/>
      <c r="M105" s="122"/>
      <c r="N105" s="178"/>
      <c r="O105" s="122"/>
      <c r="P105" s="122"/>
      <c r="Q105" s="122"/>
      <c r="R105" s="122"/>
    </row>
    <row r="106" spans="1:18" ht="12.75" x14ac:dyDescent="0.2">
      <c r="A106" s="122" t="s">
        <v>456</v>
      </c>
      <c r="B106" s="122">
        <v>0</v>
      </c>
      <c r="C106" s="122">
        <v>31598</v>
      </c>
      <c r="D106" s="140">
        <v>0</v>
      </c>
      <c r="E106" s="122">
        <v>75</v>
      </c>
      <c r="F106" s="140">
        <v>5.2583312439070298</v>
      </c>
      <c r="G106" s="140">
        <v>0</v>
      </c>
      <c r="H106" s="122">
        <v>0</v>
      </c>
      <c r="I106" s="122">
        <v>0</v>
      </c>
      <c r="J106" s="122">
        <v>922</v>
      </c>
      <c r="K106" s="122"/>
      <c r="L106" s="122"/>
      <c r="M106" s="122"/>
      <c r="N106" s="178"/>
      <c r="O106" s="122"/>
      <c r="P106" s="122"/>
      <c r="Q106" s="122"/>
      <c r="R106" s="122"/>
    </row>
    <row r="107" spans="1:18" ht="12.75" x14ac:dyDescent="0.2">
      <c r="A107" s="122" t="s">
        <v>457</v>
      </c>
      <c r="B107" s="122">
        <v>33</v>
      </c>
      <c r="C107" s="122">
        <v>64348</v>
      </c>
      <c r="D107" s="140">
        <v>1.15463277201369</v>
      </c>
      <c r="E107" s="122">
        <v>75</v>
      </c>
      <c r="F107" s="140">
        <v>5.2583312439070298</v>
      </c>
      <c r="G107" s="140">
        <v>6.4129640159207204</v>
      </c>
      <c r="H107" s="122">
        <v>1579</v>
      </c>
      <c r="I107" s="122">
        <v>24622</v>
      </c>
      <c r="J107" s="122">
        <v>2371</v>
      </c>
      <c r="K107" s="122"/>
      <c r="L107" s="122"/>
      <c r="M107" s="122"/>
      <c r="N107" s="178"/>
      <c r="O107" s="122"/>
      <c r="P107" s="122"/>
      <c r="Q107" s="122"/>
      <c r="R107" s="122"/>
    </row>
    <row r="108" spans="1:18" ht="12.75" x14ac:dyDescent="0.2">
      <c r="A108" s="122" t="s">
        <v>458</v>
      </c>
      <c r="B108" s="122">
        <v>0</v>
      </c>
      <c r="C108" s="122">
        <v>13031</v>
      </c>
      <c r="D108" s="140">
        <v>0</v>
      </c>
      <c r="E108" s="122">
        <v>75</v>
      </c>
      <c r="F108" s="140">
        <v>5.2583312439070298</v>
      </c>
      <c r="G108" s="140">
        <v>0</v>
      </c>
      <c r="H108" s="122">
        <v>0</v>
      </c>
      <c r="I108" s="122">
        <v>0</v>
      </c>
      <c r="J108" s="122">
        <v>584</v>
      </c>
      <c r="K108" s="122"/>
      <c r="L108" s="122"/>
      <c r="M108" s="122"/>
      <c r="N108" s="178"/>
      <c r="O108" s="122"/>
      <c r="P108" s="122"/>
      <c r="Q108" s="122"/>
      <c r="R108" s="122"/>
    </row>
    <row r="109" spans="1:18" ht="12.75" x14ac:dyDescent="0.2">
      <c r="A109" s="122" t="s">
        <v>459</v>
      </c>
      <c r="B109" s="122">
        <v>0</v>
      </c>
      <c r="C109" s="122">
        <v>28221</v>
      </c>
      <c r="D109" s="140">
        <v>0</v>
      </c>
      <c r="E109" s="122">
        <v>75</v>
      </c>
      <c r="F109" s="140">
        <v>5.2583312439070298</v>
      </c>
      <c r="G109" s="140">
        <v>0</v>
      </c>
      <c r="H109" s="122">
        <v>0</v>
      </c>
      <c r="I109" s="122">
        <v>0</v>
      </c>
      <c r="J109" s="122">
        <v>871</v>
      </c>
      <c r="K109" s="122"/>
      <c r="L109" s="122"/>
      <c r="M109" s="122"/>
      <c r="N109" s="178"/>
      <c r="O109" s="122"/>
      <c r="P109" s="122"/>
      <c r="Q109" s="122"/>
      <c r="R109" s="122"/>
    </row>
    <row r="110" spans="1:18" ht="12.75" x14ac:dyDescent="0.2">
      <c r="A110" s="122" t="s">
        <v>460</v>
      </c>
      <c r="B110" s="122">
        <v>0</v>
      </c>
      <c r="C110" s="122">
        <v>16959</v>
      </c>
      <c r="D110" s="140">
        <v>0</v>
      </c>
      <c r="E110" s="122">
        <v>75</v>
      </c>
      <c r="F110" s="140">
        <v>5.2583312439070298</v>
      </c>
      <c r="G110" s="140">
        <v>0</v>
      </c>
      <c r="H110" s="122">
        <v>0</v>
      </c>
      <c r="I110" s="122">
        <v>0</v>
      </c>
      <c r="J110" s="122">
        <v>524</v>
      </c>
      <c r="K110" s="122"/>
      <c r="L110" s="122"/>
      <c r="M110" s="122"/>
      <c r="N110" s="178"/>
      <c r="O110" s="122"/>
      <c r="P110" s="122"/>
      <c r="Q110" s="122"/>
      <c r="R110" s="122"/>
    </row>
    <row r="111" spans="1:18" ht="14.25" customHeight="1" x14ac:dyDescent="0.2">
      <c r="A111" s="19" t="s">
        <v>461</v>
      </c>
      <c r="B111" s="122"/>
      <c r="C111" s="122"/>
      <c r="D111" s="140"/>
      <c r="E111" s="19"/>
      <c r="F111" s="140"/>
      <c r="G111" s="140"/>
      <c r="H111" s="122"/>
      <c r="I111" s="122"/>
      <c r="J111" s="122"/>
      <c r="K111" s="122"/>
      <c r="L111" s="122"/>
      <c r="M111" s="122"/>
      <c r="N111" s="178"/>
      <c r="O111" s="122"/>
      <c r="P111" s="122"/>
      <c r="Q111" s="122"/>
      <c r="R111" s="122"/>
    </row>
    <row r="112" spans="1:18" ht="12.75" x14ac:dyDescent="0.2">
      <c r="A112" s="122" t="s">
        <v>462</v>
      </c>
      <c r="B112" s="122">
        <v>117</v>
      </c>
      <c r="C112" s="122">
        <v>14894</v>
      </c>
      <c r="D112" s="140">
        <v>2.0761309252401099</v>
      </c>
      <c r="E112" s="122">
        <v>75</v>
      </c>
      <c r="F112" s="140">
        <v>5.2583312439070298</v>
      </c>
      <c r="G112" s="140">
        <v>7.3344621691471303</v>
      </c>
      <c r="H112" s="122">
        <v>823</v>
      </c>
      <c r="I112" s="122">
        <v>11221</v>
      </c>
      <c r="J112" s="122">
        <v>919</v>
      </c>
      <c r="K112" s="122"/>
      <c r="L112" s="122"/>
      <c r="M112" s="122"/>
      <c r="N112" s="178"/>
      <c r="O112" s="122"/>
      <c r="P112" s="122"/>
      <c r="Q112" s="122"/>
      <c r="R112" s="122"/>
    </row>
    <row r="113" spans="1:18" ht="12.75" x14ac:dyDescent="0.2">
      <c r="A113" s="122" t="s">
        <v>463</v>
      </c>
      <c r="B113" s="122">
        <v>0</v>
      </c>
      <c r="C113" s="122">
        <v>12400</v>
      </c>
      <c r="D113" s="140">
        <v>0</v>
      </c>
      <c r="E113" s="122">
        <v>75</v>
      </c>
      <c r="F113" s="140">
        <v>5.2583312439070298</v>
      </c>
      <c r="G113" s="140">
        <v>0</v>
      </c>
      <c r="H113" s="122">
        <v>0</v>
      </c>
      <c r="I113" s="122">
        <v>0</v>
      </c>
      <c r="J113" s="122">
        <v>374</v>
      </c>
      <c r="K113" s="122"/>
      <c r="L113" s="122"/>
      <c r="M113" s="122"/>
      <c r="N113" s="178"/>
      <c r="O113" s="122"/>
      <c r="P113" s="122"/>
      <c r="Q113" s="122"/>
      <c r="R113" s="122"/>
    </row>
    <row r="114" spans="1:18" ht="12.75" x14ac:dyDescent="0.2">
      <c r="A114" s="122" t="s">
        <v>464</v>
      </c>
      <c r="B114" s="122">
        <v>437</v>
      </c>
      <c r="C114" s="122">
        <v>17211</v>
      </c>
      <c r="D114" s="140">
        <v>6.0809382454624004</v>
      </c>
      <c r="E114" s="122">
        <v>75</v>
      </c>
      <c r="F114" s="140">
        <v>5.2583312439070298</v>
      </c>
      <c r="G114" s="140">
        <v>11.3392694893694</v>
      </c>
      <c r="H114" s="122">
        <v>1872</v>
      </c>
      <c r="I114" s="122">
        <v>16509</v>
      </c>
      <c r="J114" s="122">
        <v>1872</v>
      </c>
      <c r="K114" s="122"/>
      <c r="L114" s="122"/>
      <c r="M114" s="122"/>
      <c r="N114" s="178"/>
      <c r="O114" s="122"/>
      <c r="P114" s="122"/>
      <c r="Q114" s="122"/>
      <c r="R114" s="122"/>
    </row>
    <row r="115" spans="1:18" ht="12.75" x14ac:dyDescent="0.2">
      <c r="A115" s="122" t="s">
        <v>465</v>
      </c>
      <c r="B115" s="122">
        <v>0</v>
      </c>
      <c r="C115" s="122">
        <v>14419</v>
      </c>
      <c r="D115" s="140">
        <v>0</v>
      </c>
      <c r="E115" s="122">
        <v>75</v>
      </c>
      <c r="F115" s="140">
        <v>5.2583312439070298</v>
      </c>
      <c r="G115" s="140">
        <v>0</v>
      </c>
      <c r="H115" s="122">
        <v>0</v>
      </c>
      <c r="I115" s="122">
        <v>0</v>
      </c>
      <c r="J115" s="122">
        <v>448</v>
      </c>
      <c r="K115" s="122"/>
      <c r="L115" s="122"/>
      <c r="M115" s="122"/>
      <c r="N115" s="178"/>
      <c r="O115" s="122"/>
      <c r="P115" s="122"/>
      <c r="Q115" s="122"/>
      <c r="R115" s="122"/>
    </row>
    <row r="116" spans="1:18" ht="12.75" x14ac:dyDescent="0.2">
      <c r="A116" s="122" t="s">
        <v>466</v>
      </c>
      <c r="B116" s="122">
        <v>77</v>
      </c>
      <c r="C116" s="122">
        <v>32179</v>
      </c>
      <c r="D116" s="140">
        <v>1.56166781540345</v>
      </c>
      <c r="E116" s="122">
        <v>75</v>
      </c>
      <c r="F116" s="140">
        <v>5.2583312439070298</v>
      </c>
      <c r="G116" s="140">
        <v>6.8199990593104696</v>
      </c>
      <c r="H116" s="122">
        <v>1450</v>
      </c>
      <c r="I116" s="122">
        <v>21261</v>
      </c>
      <c r="J116" s="122">
        <v>1733</v>
      </c>
      <c r="K116" s="122"/>
      <c r="L116" s="122"/>
      <c r="M116" s="122"/>
      <c r="N116" s="178"/>
      <c r="O116" s="122"/>
      <c r="P116" s="122"/>
      <c r="Q116" s="122"/>
      <c r="R116" s="122"/>
    </row>
    <row r="117" spans="1:18" ht="12.75" x14ac:dyDescent="0.2">
      <c r="A117" s="122" t="s">
        <v>467</v>
      </c>
      <c r="B117" s="122">
        <v>208</v>
      </c>
      <c r="C117" s="122">
        <v>135344</v>
      </c>
      <c r="D117" s="140">
        <v>4.6987750622184903</v>
      </c>
      <c r="E117" s="122">
        <v>75</v>
      </c>
      <c r="F117" s="140">
        <v>5.2583312439070298</v>
      </c>
      <c r="G117" s="140">
        <v>9.9571063061255192</v>
      </c>
      <c r="H117" s="122">
        <v>7939</v>
      </c>
      <c r="I117" s="122">
        <v>79732</v>
      </c>
      <c r="J117" s="122">
        <v>9701</v>
      </c>
      <c r="K117" s="122"/>
      <c r="L117" s="122"/>
      <c r="M117" s="122"/>
      <c r="N117" s="178"/>
      <c r="O117" s="122"/>
      <c r="P117" s="122"/>
      <c r="Q117" s="122"/>
      <c r="R117" s="122"/>
    </row>
    <row r="118" spans="1:18" ht="12.75" x14ac:dyDescent="0.2">
      <c r="A118" s="122" t="s">
        <v>468</v>
      </c>
      <c r="B118" s="122">
        <v>76</v>
      </c>
      <c r="C118" s="122">
        <v>50565</v>
      </c>
      <c r="D118" s="140">
        <v>2.7121052956792902</v>
      </c>
      <c r="E118" s="122">
        <v>75</v>
      </c>
      <c r="F118" s="140">
        <v>5.2583312439070298</v>
      </c>
      <c r="G118" s="140">
        <v>7.9704365395863199</v>
      </c>
      <c r="H118" s="122">
        <v>1499</v>
      </c>
      <c r="I118" s="122">
        <v>18807</v>
      </c>
      <c r="J118" s="122">
        <v>2297</v>
      </c>
      <c r="K118" s="122"/>
      <c r="L118" s="122"/>
      <c r="M118" s="122"/>
      <c r="N118" s="178"/>
      <c r="O118" s="122"/>
      <c r="P118" s="122"/>
      <c r="Q118" s="122"/>
      <c r="R118" s="122"/>
    </row>
    <row r="119" spans="1:18" ht="12.75" x14ac:dyDescent="0.2">
      <c r="A119" s="122" t="s">
        <v>469</v>
      </c>
      <c r="B119" s="122">
        <v>2</v>
      </c>
      <c r="C119" s="122">
        <v>25298</v>
      </c>
      <c r="D119" s="140">
        <v>6.4445857189194405E-2</v>
      </c>
      <c r="E119" s="122">
        <v>75</v>
      </c>
      <c r="F119" s="140">
        <v>5.2583312439070298</v>
      </c>
      <c r="G119" s="140">
        <v>5.3227771010962197</v>
      </c>
      <c r="H119" s="122">
        <v>437</v>
      </c>
      <c r="I119" s="122">
        <v>8210</v>
      </c>
      <c r="J119" s="122">
        <v>839</v>
      </c>
      <c r="K119" s="122"/>
      <c r="L119" s="122"/>
      <c r="M119" s="122"/>
      <c r="N119" s="178"/>
      <c r="O119" s="122"/>
      <c r="P119" s="122"/>
      <c r="Q119" s="122"/>
      <c r="R119" s="122"/>
    </row>
    <row r="120" spans="1:18" ht="12.75" x14ac:dyDescent="0.2">
      <c r="A120" s="122" t="s">
        <v>470</v>
      </c>
      <c r="B120" s="122">
        <v>0</v>
      </c>
      <c r="C120" s="122">
        <v>14927</v>
      </c>
      <c r="D120" s="140">
        <v>0</v>
      </c>
      <c r="E120" s="122">
        <v>75</v>
      </c>
      <c r="F120" s="140">
        <v>5.2583312439070298</v>
      </c>
      <c r="G120" s="140">
        <v>0</v>
      </c>
      <c r="H120" s="122">
        <v>0</v>
      </c>
      <c r="I120" s="122">
        <v>0</v>
      </c>
      <c r="J120" s="122">
        <v>520</v>
      </c>
      <c r="K120" s="122"/>
      <c r="L120" s="122"/>
      <c r="M120" s="122"/>
      <c r="N120" s="178"/>
      <c r="O120" s="122"/>
      <c r="P120" s="122"/>
      <c r="Q120" s="122"/>
      <c r="R120" s="122"/>
    </row>
    <row r="121" spans="1:18" ht="12.75" x14ac:dyDescent="0.2">
      <c r="A121" s="122" t="s">
        <v>471</v>
      </c>
      <c r="B121" s="122">
        <v>0</v>
      </c>
      <c r="C121" s="122">
        <v>15770</v>
      </c>
      <c r="D121" s="140">
        <v>0</v>
      </c>
      <c r="E121" s="122">
        <v>75</v>
      </c>
      <c r="F121" s="140">
        <v>5.2583312439070298</v>
      </c>
      <c r="G121" s="140">
        <v>0</v>
      </c>
      <c r="H121" s="122">
        <v>0</v>
      </c>
      <c r="I121" s="122">
        <v>0</v>
      </c>
      <c r="J121" s="122">
        <v>504</v>
      </c>
      <c r="K121" s="122"/>
      <c r="L121" s="122"/>
      <c r="M121" s="122"/>
      <c r="N121" s="178"/>
      <c r="O121" s="122"/>
      <c r="P121" s="122"/>
      <c r="Q121" s="122"/>
      <c r="R121" s="122"/>
    </row>
    <row r="122" spans="1:18" ht="12.75" x14ac:dyDescent="0.2">
      <c r="A122" s="122" t="s">
        <v>472</v>
      </c>
      <c r="B122" s="122">
        <v>0</v>
      </c>
      <c r="C122" s="122">
        <v>16733</v>
      </c>
      <c r="D122" s="140">
        <v>0</v>
      </c>
      <c r="E122" s="122">
        <v>75</v>
      </c>
      <c r="F122" s="140">
        <v>5.2583312439070298</v>
      </c>
      <c r="G122" s="140">
        <v>0</v>
      </c>
      <c r="H122" s="122">
        <v>0</v>
      </c>
      <c r="I122" s="122">
        <v>0</v>
      </c>
      <c r="J122" s="122">
        <v>575</v>
      </c>
      <c r="K122" s="122"/>
      <c r="L122" s="122"/>
      <c r="M122" s="122"/>
      <c r="N122" s="178"/>
      <c r="O122" s="122"/>
      <c r="P122" s="122"/>
      <c r="Q122" s="122"/>
      <c r="R122" s="122"/>
    </row>
    <row r="123" spans="1:18" ht="12.75" x14ac:dyDescent="0.2">
      <c r="A123" s="122" t="s">
        <v>473</v>
      </c>
      <c r="B123" s="122">
        <v>179</v>
      </c>
      <c r="C123" s="122">
        <v>81826</v>
      </c>
      <c r="D123" s="140">
        <v>5.2596206509403904</v>
      </c>
      <c r="E123" s="122">
        <v>75</v>
      </c>
      <c r="F123" s="140">
        <v>5.2583312439070298</v>
      </c>
      <c r="G123" s="140">
        <v>10.5179518948474</v>
      </c>
      <c r="H123" s="122">
        <v>3905</v>
      </c>
      <c r="I123" s="122">
        <v>37127</v>
      </c>
      <c r="J123" s="122">
        <v>4776</v>
      </c>
      <c r="K123" s="122"/>
      <c r="L123" s="122"/>
      <c r="M123" s="122"/>
      <c r="N123" s="178"/>
      <c r="O123" s="122"/>
      <c r="P123" s="122"/>
      <c r="Q123" s="122"/>
      <c r="R123" s="122"/>
    </row>
    <row r="124" spans="1:18" ht="12.75" x14ac:dyDescent="0.2">
      <c r="A124" s="122" t="s">
        <v>474</v>
      </c>
      <c r="B124" s="122">
        <v>0</v>
      </c>
      <c r="C124" s="122">
        <v>29808</v>
      </c>
      <c r="D124" s="140">
        <v>0</v>
      </c>
      <c r="E124" s="122">
        <v>75</v>
      </c>
      <c r="F124" s="140">
        <v>5.2583312439070298</v>
      </c>
      <c r="G124" s="140">
        <v>0</v>
      </c>
      <c r="H124" s="122">
        <v>0</v>
      </c>
      <c r="I124" s="122">
        <v>0</v>
      </c>
      <c r="J124" s="122">
        <v>737</v>
      </c>
      <c r="K124" s="122"/>
      <c r="L124" s="122"/>
      <c r="M124" s="122"/>
      <c r="N124" s="178"/>
      <c r="O124" s="122"/>
      <c r="P124" s="122"/>
      <c r="Q124" s="122"/>
      <c r="R124" s="122"/>
    </row>
    <row r="125" spans="1:18" ht="12.75" x14ac:dyDescent="0.2">
      <c r="A125" s="122" t="s">
        <v>475</v>
      </c>
      <c r="B125" s="122">
        <v>346</v>
      </c>
      <c r="C125" s="122">
        <v>43574</v>
      </c>
      <c r="D125" s="140">
        <v>6.2971268060506604</v>
      </c>
      <c r="E125" s="122">
        <v>75</v>
      </c>
      <c r="F125" s="140">
        <v>5.2583312439070298</v>
      </c>
      <c r="G125" s="140">
        <v>11.5554580499577</v>
      </c>
      <c r="H125" s="122">
        <v>3687</v>
      </c>
      <c r="I125" s="122">
        <v>31907</v>
      </c>
      <c r="J125" s="122">
        <v>3920</v>
      </c>
      <c r="K125" s="122"/>
      <c r="L125" s="122"/>
      <c r="M125" s="122"/>
      <c r="N125" s="178"/>
      <c r="O125" s="122"/>
      <c r="P125" s="122"/>
      <c r="Q125" s="122"/>
      <c r="R125" s="122"/>
    </row>
    <row r="126" spans="1:18" ht="12.75" x14ac:dyDescent="0.2">
      <c r="A126" s="122" t="s">
        <v>476</v>
      </c>
      <c r="B126" s="122">
        <v>0</v>
      </c>
      <c r="C126" s="122">
        <v>22946</v>
      </c>
      <c r="D126" s="140">
        <v>0</v>
      </c>
      <c r="E126" s="122">
        <v>75</v>
      </c>
      <c r="F126" s="140">
        <v>5.2583312439070298</v>
      </c>
      <c r="G126" s="140">
        <v>0</v>
      </c>
      <c r="H126" s="122">
        <v>0</v>
      </c>
      <c r="I126" s="122">
        <v>0</v>
      </c>
      <c r="J126" s="122">
        <v>558</v>
      </c>
      <c r="K126" s="122"/>
      <c r="L126" s="122"/>
      <c r="M126" s="122"/>
      <c r="N126" s="178"/>
      <c r="O126" s="122"/>
      <c r="P126" s="122"/>
      <c r="Q126" s="122"/>
      <c r="R126" s="122"/>
    </row>
    <row r="127" spans="1:18" ht="12.75" x14ac:dyDescent="0.2">
      <c r="A127" s="122" t="s">
        <v>477</v>
      </c>
      <c r="B127" s="122">
        <v>82</v>
      </c>
      <c r="C127" s="122">
        <v>115968</v>
      </c>
      <c r="D127" s="140">
        <v>2.1443824648846399</v>
      </c>
      <c r="E127" s="122">
        <v>75</v>
      </c>
      <c r="F127" s="140">
        <v>5.2583312439070298</v>
      </c>
      <c r="G127" s="140">
        <v>7.4027137087916701</v>
      </c>
      <c r="H127" s="122">
        <v>4381</v>
      </c>
      <c r="I127" s="122">
        <v>59181</v>
      </c>
      <c r="J127" s="122">
        <v>5821</v>
      </c>
      <c r="K127" s="122"/>
      <c r="L127" s="122"/>
      <c r="M127" s="122"/>
      <c r="N127" s="178"/>
      <c r="O127" s="122"/>
      <c r="P127" s="122"/>
      <c r="Q127" s="122"/>
      <c r="R127" s="122"/>
    </row>
    <row r="128" spans="1:18" ht="12.75" x14ac:dyDescent="0.2">
      <c r="A128" s="122" t="s">
        <v>478</v>
      </c>
      <c r="B128" s="122">
        <v>452</v>
      </c>
      <c r="C128" s="122">
        <v>318107</v>
      </c>
      <c r="D128" s="140">
        <v>8.5112980763208306</v>
      </c>
      <c r="E128" s="122">
        <v>75</v>
      </c>
      <c r="F128" s="140">
        <v>5.2583312439070298</v>
      </c>
      <c r="G128" s="140">
        <v>13.769629320227899</v>
      </c>
      <c r="H128" s="122">
        <v>30988</v>
      </c>
      <c r="I128" s="122">
        <v>225046</v>
      </c>
      <c r="J128" s="122">
        <v>33704</v>
      </c>
      <c r="K128" s="122"/>
      <c r="L128" s="122"/>
      <c r="M128" s="122"/>
      <c r="N128" s="178"/>
      <c r="O128" s="122"/>
      <c r="P128" s="122"/>
      <c r="Q128" s="122"/>
      <c r="R128" s="122"/>
    </row>
    <row r="129" spans="1:18" ht="12.75" x14ac:dyDescent="0.2">
      <c r="A129" s="122" t="s">
        <v>479</v>
      </c>
      <c r="B129" s="122">
        <v>0</v>
      </c>
      <c r="C129" s="122">
        <v>12828</v>
      </c>
      <c r="D129" s="140">
        <v>0</v>
      </c>
      <c r="E129" s="122">
        <v>75</v>
      </c>
      <c r="F129" s="140">
        <v>5.2583312439070298</v>
      </c>
      <c r="G129" s="140">
        <v>0</v>
      </c>
      <c r="H129" s="122">
        <v>0</v>
      </c>
      <c r="I129" s="122">
        <v>0</v>
      </c>
      <c r="J129" s="122">
        <v>523</v>
      </c>
      <c r="K129" s="122"/>
      <c r="L129" s="122"/>
      <c r="M129" s="122"/>
      <c r="N129" s="178"/>
      <c r="O129" s="122"/>
      <c r="P129" s="122"/>
      <c r="Q129" s="122"/>
      <c r="R129" s="122"/>
    </row>
    <row r="130" spans="1:18" ht="12.75" x14ac:dyDescent="0.2">
      <c r="A130" s="122" t="s">
        <v>480</v>
      </c>
      <c r="B130" s="122">
        <v>40</v>
      </c>
      <c r="C130" s="122">
        <v>7174</v>
      </c>
      <c r="D130" s="140">
        <v>0.54146826919622104</v>
      </c>
      <c r="E130" s="122">
        <v>75</v>
      </c>
      <c r="F130" s="140">
        <v>5.2583312439070298</v>
      </c>
      <c r="G130" s="140">
        <v>5.7997995131032498</v>
      </c>
      <c r="H130" s="122">
        <v>405</v>
      </c>
      <c r="I130" s="122">
        <v>6983</v>
      </c>
      <c r="J130" s="122">
        <v>405</v>
      </c>
      <c r="K130" s="122"/>
      <c r="L130" s="122"/>
      <c r="M130" s="122"/>
      <c r="N130" s="178"/>
      <c r="O130" s="122"/>
      <c r="P130" s="122"/>
      <c r="Q130" s="122"/>
      <c r="R130" s="122"/>
    </row>
    <row r="131" spans="1:18" ht="12.75" x14ac:dyDescent="0.2">
      <c r="A131" s="122" t="s">
        <v>481</v>
      </c>
      <c r="B131" s="122">
        <v>0</v>
      </c>
      <c r="C131" s="122">
        <v>18905</v>
      </c>
      <c r="D131" s="140">
        <v>0</v>
      </c>
      <c r="E131" s="122">
        <v>75</v>
      </c>
      <c r="F131" s="140">
        <v>5.2583312439070298</v>
      </c>
      <c r="G131" s="140">
        <v>0</v>
      </c>
      <c r="H131" s="122">
        <v>0</v>
      </c>
      <c r="I131" s="122">
        <v>0</v>
      </c>
      <c r="J131" s="122">
        <v>521</v>
      </c>
      <c r="K131" s="122"/>
      <c r="L131" s="122"/>
      <c r="M131" s="122"/>
      <c r="N131" s="178"/>
      <c r="O131" s="122"/>
      <c r="P131" s="122"/>
      <c r="Q131" s="122"/>
      <c r="R131" s="122"/>
    </row>
    <row r="132" spans="1:18" ht="12.75" x14ac:dyDescent="0.2">
      <c r="A132" s="122" t="s">
        <v>482</v>
      </c>
      <c r="B132" s="122">
        <v>0</v>
      </c>
      <c r="C132" s="122">
        <v>18415</v>
      </c>
      <c r="D132" s="140">
        <v>0</v>
      </c>
      <c r="E132" s="122">
        <v>75</v>
      </c>
      <c r="F132" s="140">
        <v>5.2583312439070298</v>
      </c>
      <c r="G132" s="140">
        <v>0</v>
      </c>
      <c r="H132" s="122">
        <v>0</v>
      </c>
      <c r="I132" s="122">
        <v>0</v>
      </c>
      <c r="J132" s="122">
        <v>347</v>
      </c>
      <c r="K132" s="122"/>
      <c r="L132" s="122"/>
      <c r="M132" s="122"/>
      <c r="N132" s="178"/>
      <c r="O132" s="122"/>
      <c r="P132" s="122"/>
      <c r="Q132" s="122"/>
      <c r="R132" s="122"/>
    </row>
    <row r="133" spans="1:18" ht="12.75" x14ac:dyDescent="0.2">
      <c r="A133" s="122" t="s">
        <v>483</v>
      </c>
      <c r="B133" s="122">
        <v>0</v>
      </c>
      <c r="C133" s="122">
        <v>15167</v>
      </c>
      <c r="D133" s="140">
        <v>0</v>
      </c>
      <c r="E133" s="122">
        <v>75</v>
      </c>
      <c r="F133" s="140">
        <v>5.2583312439070298</v>
      </c>
      <c r="G133" s="140">
        <v>0</v>
      </c>
      <c r="H133" s="122">
        <v>0</v>
      </c>
      <c r="I133" s="122">
        <v>0</v>
      </c>
      <c r="J133" s="122">
        <v>494</v>
      </c>
      <c r="K133" s="122"/>
      <c r="L133" s="122"/>
      <c r="M133" s="122"/>
      <c r="N133" s="178"/>
      <c r="O133" s="122"/>
      <c r="P133" s="122"/>
      <c r="Q133" s="122"/>
      <c r="R133" s="122"/>
    </row>
    <row r="134" spans="1:18" ht="12.75" x14ac:dyDescent="0.2">
      <c r="A134" s="122" t="s">
        <v>484</v>
      </c>
      <c r="B134" s="122">
        <v>0</v>
      </c>
      <c r="C134" s="122">
        <v>22994</v>
      </c>
      <c r="D134" s="140">
        <v>0</v>
      </c>
      <c r="E134" s="122">
        <v>75</v>
      </c>
      <c r="F134" s="140">
        <v>5.2583312439070298</v>
      </c>
      <c r="G134" s="140">
        <v>0</v>
      </c>
      <c r="H134" s="122">
        <v>0</v>
      </c>
      <c r="I134" s="122">
        <v>0</v>
      </c>
      <c r="J134" s="122">
        <v>921</v>
      </c>
      <c r="K134" s="122"/>
      <c r="L134" s="122"/>
      <c r="M134" s="122"/>
      <c r="N134" s="178"/>
      <c r="O134" s="122"/>
      <c r="P134" s="122"/>
      <c r="Q134" s="122"/>
      <c r="R134" s="122"/>
    </row>
    <row r="135" spans="1:18" ht="12.75" x14ac:dyDescent="0.2">
      <c r="A135" s="122" t="s">
        <v>485</v>
      </c>
      <c r="B135" s="122">
        <v>8</v>
      </c>
      <c r="C135" s="122">
        <v>13460</v>
      </c>
      <c r="D135" s="140">
        <v>0.28546901000748498</v>
      </c>
      <c r="E135" s="122">
        <v>75</v>
      </c>
      <c r="F135" s="140">
        <v>5.2583312439070298</v>
      </c>
      <c r="G135" s="140">
        <v>5.5438002539145197</v>
      </c>
      <c r="H135" s="122">
        <v>262</v>
      </c>
      <c r="I135" s="122">
        <v>4726</v>
      </c>
      <c r="J135" s="122">
        <v>498</v>
      </c>
      <c r="K135" s="122"/>
      <c r="L135" s="122"/>
      <c r="M135" s="122"/>
      <c r="N135" s="178"/>
      <c r="O135" s="122"/>
      <c r="P135" s="122"/>
      <c r="Q135" s="122"/>
      <c r="R135" s="122"/>
    </row>
    <row r="136" spans="1:18" ht="12.75" x14ac:dyDescent="0.2">
      <c r="A136" s="122" t="s">
        <v>486</v>
      </c>
      <c r="B136" s="122">
        <v>0</v>
      </c>
      <c r="C136" s="122">
        <v>20248</v>
      </c>
      <c r="D136" s="140">
        <v>0</v>
      </c>
      <c r="E136" s="122">
        <v>75</v>
      </c>
      <c r="F136" s="140">
        <v>5.2583312439070298</v>
      </c>
      <c r="G136" s="140">
        <v>0</v>
      </c>
      <c r="H136" s="122">
        <v>0</v>
      </c>
      <c r="I136" s="122">
        <v>0</v>
      </c>
      <c r="J136" s="122">
        <v>642</v>
      </c>
      <c r="K136" s="122"/>
      <c r="L136" s="122"/>
      <c r="M136" s="122"/>
      <c r="N136" s="178"/>
      <c r="O136" s="122"/>
      <c r="P136" s="122"/>
      <c r="Q136" s="122"/>
      <c r="R136" s="122"/>
    </row>
    <row r="137" spans="1:18" ht="12.75" x14ac:dyDescent="0.2">
      <c r="A137" s="122" t="s">
        <v>487</v>
      </c>
      <c r="B137" s="122">
        <v>0</v>
      </c>
      <c r="C137" s="122">
        <v>13007</v>
      </c>
      <c r="D137" s="140">
        <v>0</v>
      </c>
      <c r="E137" s="122">
        <v>75</v>
      </c>
      <c r="F137" s="140">
        <v>5.2583312439070298</v>
      </c>
      <c r="G137" s="140">
        <v>0</v>
      </c>
      <c r="H137" s="122">
        <v>0</v>
      </c>
      <c r="I137" s="122">
        <v>0</v>
      </c>
      <c r="J137" s="122">
        <v>375</v>
      </c>
      <c r="K137" s="122"/>
      <c r="L137" s="122"/>
      <c r="M137" s="122"/>
      <c r="N137" s="178"/>
      <c r="O137" s="122"/>
      <c r="P137" s="122"/>
      <c r="Q137" s="122"/>
      <c r="R137" s="122"/>
    </row>
    <row r="138" spans="1:18" ht="12.75" x14ac:dyDescent="0.2">
      <c r="A138" s="122" t="s">
        <v>488</v>
      </c>
      <c r="B138" s="122">
        <v>59</v>
      </c>
      <c r="C138" s="122">
        <v>42973</v>
      </c>
      <c r="D138" s="140">
        <v>1.4133801951142799</v>
      </c>
      <c r="E138" s="122">
        <v>75</v>
      </c>
      <c r="F138" s="140">
        <v>5.2583312439070298</v>
      </c>
      <c r="G138" s="140">
        <v>6.6717114390213101</v>
      </c>
      <c r="H138" s="122">
        <v>1587</v>
      </c>
      <c r="I138" s="122">
        <v>23787</v>
      </c>
      <c r="J138" s="122">
        <v>2069</v>
      </c>
      <c r="K138" s="122"/>
      <c r="L138" s="122"/>
      <c r="M138" s="122"/>
      <c r="N138" s="178"/>
      <c r="O138" s="122"/>
      <c r="P138" s="122"/>
      <c r="Q138" s="122"/>
      <c r="R138" s="122"/>
    </row>
    <row r="139" spans="1:18" ht="12.75" x14ac:dyDescent="0.2">
      <c r="A139" s="122" t="s">
        <v>489</v>
      </c>
      <c r="B139" s="122">
        <v>0</v>
      </c>
      <c r="C139" s="122">
        <v>34110</v>
      </c>
      <c r="D139" s="140">
        <v>0</v>
      </c>
      <c r="E139" s="122">
        <v>75</v>
      </c>
      <c r="F139" s="140">
        <v>5.2583312439070298</v>
      </c>
      <c r="G139" s="140">
        <v>0</v>
      </c>
      <c r="H139" s="122">
        <v>0</v>
      </c>
      <c r="I139" s="122">
        <v>0</v>
      </c>
      <c r="J139" s="122">
        <v>701</v>
      </c>
      <c r="K139" s="122"/>
      <c r="L139" s="122"/>
      <c r="M139" s="122"/>
      <c r="N139" s="178"/>
      <c r="O139" s="122"/>
      <c r="P139" s="122"/>
      <c r="Q139" s="122"/>
      <c r="R139" s="122"/>
    </row>
    <row r="140" spans="1:18" ht="12.75" x14ac:dyDescent="0.2">
      <c r="A140" s="122" t="s">
        <v>490</v>
      </c>
      <c r="B140" s="122">
        <v>0</v>
      </c>
      <c r="C140" s="122">
        <v>28771</v>
      </c>
      <c r="D140" s="140">
        <v>0</v>
      </c>
      <c r="E140" s="122">
        <v>75</v>
      </c>
      <c r="F140" s="140">
        <v>5.2583312439070298</v>
      </c>
      <c r="G140" s="140">
        <v>0</v>
      </c>
      <c r="H140" s="122">
        <v>0</v>
      </c>
      <c r="I140" s="122">
        <v>0</v>
      </c>
      <c r="J140" s="122">
        <v>674</v>
      </c>
      <c r="K140" s="122"/>
      <c r="L140" s="122"/>
      <c r="M140" s="122"/>
      <c r="N140" s="178"/>
      <c r="O140" s="122"/>
      <c r="P140" s="122"/>
      <c r="Q140" s="122"/>
      <c r="R140" s="122"/>
    </row>
    <row r="141" spans="1:18" ht="12.75" x14ac:dyDescent="0.2">
      <c r="A141" s="122" t="s">
        <v>491</v>
      </c>
      <c r="B141" s="122">
        <v>210</v>
      </c>
      <c r="C141" s="122">
        <v>15061</v>
      </c>
      <c r="D141" s="140">
        <v>3.4753653055398899</v>
      </c>
      <c r="E141" s="122">
        <v>75</v>
      </c>
      <c r="F141" s="140">
        <v>5.2583312439070298</v>
      </c>
      <c r="G141" s="140">
        <v>8.7336965494469201</v>
      </c>
      <c r="H141" s="122">
        <v>1058</v>
      </c>
      <c r="I141" s="122">
        <v>12114</v>
      </c>
      <c r="J141" s="122">
        <v>1121</v>
      </c>
      <c r="K141" s="122"/>
      <c r="L141" s="122"/>
      <c r="M141" s="122"/>
      <c r="N141" s="178"/>
      <c r="O141" s="122"/>
      <c r="P141" s="122"/>
      <c r="Q141" s="122"/>
      <c r="R141" s="122"/>
    </row>
    <row r="142" spans="1:18" ht="12.75" x14ac:dyDescent="0.2">
      <c r="A142" s="122" t="s">
        <v>492</v>
      </c>
      <c r="B142" s="122">
        <v>0</v>
      </c>
      <c r="C142" s="122">
        <v>40229</v>
      </c>
      <c r="D142" s="140">
        <v>0</v>
      </c>
      <c r="E142" s="122">
        <v>75</v>
      </c>
      <c r="F142" s="140">
        <v>5.2583312439070298</v>
      </c>
      <c r="G142" s="140">
        <v>0</v>
      </c>
      <c r="H142" s="122">
        <v>0</v>
      </c>
      <c r="I142" s="122">
        <v>0</v>
      </c>
      <c r="J142" s="122">
        <v>1267</v>
      </c>
      <c r="K142" s="122"/>
      <c r="L142" s="122"/>
      <c r="M142" s="122"/>
      <c r="N142" s="178"/>
      <c r="O142" s="122"/>
      <c r="P142" s="122"/>
      <c r="Q142" s="122"/>
      <c r="R142" s="122"/>
    </row>
    <row r="143" spans="1:18" ht="12.75" x14ac:dyDescent="0.2">
      <c r="A143" s="122" t="s">
        <v>493</v>
      </c>
      <c r="B143" s="122">
        <v>0</v>
      </c>
      <c r="C143" s="122">
        <v>9733</v>
      </c>
      <c r="D143" s="140">
        <v>0</v>
      </c>
      <c r="E143" s="122">
        <v>75</v>
      </c>
      <c r="F143" s="140">
        <v>5.2583312439070298</v>
      </c>
      <c r="G143" s="140">
        <v>0</v>
      </c>
      <c r="H143" s="122">
        <v>0</v>
      </c>
      <c r="I143" s="122">
        <v>0</v>
      </c>
      <c r="J143" s="122">
        <v>365</v>
      </c>
      <c r="K143" s="122"/>
      <c r="L143" s="122"/>
      <c r="M143" s="122"/>
      <c r="N143" s="178"/>
      <c r="O143" s="122"/>
      <c r="P143" s="122"/>
      <c r="Q143" s="122"/>
      <c r="R143" s="122"/>
    </row>
    <row r="144" spans="1:18" ht="12.75" x14ac:dyDescent="0.2">
      <c r="A144" s="122" t="s">
        <v>494</v>
      </c>
      <c r="B144" s="122">
        <v>0</v>
      </c>
      <c r="C144" s="122">
        <v>13864</v>
      </c>
      <c r="D144" s="140">
        <v>0</v>
      </c>
      <c r="E144" s="122">
        <v>75</v>
      </c>
      <c r="F144" s="140">
        <v>5.2583312439070298</v>
      </c>
      <c r="G144" s="140">
        <v>0</v>
      </c>
      <c r="H144" s="122">
        <v>0</v>
      </c>
      <c r="I144" s="122">
        <v>0</v>
      </c>
      <c r="J144" s="122">
        <v>335</v>
      </c>
      <c r="K144" s="122"/>
      <c r="L144" s="122"/>
      <c r="M144" s="122"/>
      <c r="N144" s="178"/>
      <c r="O144" s="122"/>
      <c r="P144" s="122"/>
      <c r="Q144" s="122"/>
      <c r="R144" s="122"/>
    </row>
    <row r="145" spans="1:18" ht="14.25" customHeight="1" x14ac:dyDescent="0.2">
      <c r="A145" s="19" t="s">
        <v>495</v>
      </c>
      <c r="B145" s="122"/>
      <c r="C145" s="122"/>
      <c r="D145" s="140"/>
      <c r="E145" s="19"/>
      <c r="F145" s="140"/>
      <c r="G145" s="140"/>
      <c r="H145" s="122"/>
      <c r="I145" s="122"/>
      <c r="J145" s="122"/>
      <c r="K145" s="122"/>
      <c r="L145" s="122"/>
      <c r="M145" s="122"/>
      <c r="N145" s="178"/>
      <c r="O145" s="122"/>
      <c r="P145" s="122"/>
      <c r="Q145" s="122"/>
      <c r="R145" s="122"/>
    </row>
    <row r="146" spans="1:18" ht="12.75" x14ac:dyDescent="0.2">
      <c r="A146" s="122" t="s">
        <v>496</v>
      </c>
      <c r="B146" s="122">
        <v>63</v>
      </c>
      <c r="C146" s="122">
        <v>42433</v>
      </c>
      <c r="D146" s="140">
        <v>1.8666034136988301</v>
      </c>
      <c r="E146" s="122">
        <v>75</v>
      </c>
      <c r="F146" s="140">
        <v>5.2583312439070298</v>
      </c>
      <c r="G146" s="140">
        <v>7.1249346576058601</v>
      </c>
      <c r="H146" s="122">
        <v>1363</v>
      </c>
      <c r="I146" s="122">
        <v>19130</v>
      </c>
      <c r="J146" s="122">
        <v>1866</v>
      </c>
      <c r="K146" s="122"/>
      <c r="L146" s="122"/>
      <c r="M146" s="122"/>
      <c r="N146" s="178"/>
      <c r="O146" s="122"/>
      <c r="P146" s="122"/>
      <c r="Q146" s="122"/>
      <c r="R146" s="122"/>
    </row>
    <row r="147" spans="1:18" ht="12.75" x14ac:dyDescent="0.2">
      <c r="A147" s="122" t="s">
        <v>497</v>
      </c>
      <c r="B147" s="122">
        <v>112</v>
      </c>
      <c r="C147" s="122">
        <v>95532</v>
      </c>
      <c r="D147" s="140">
        <v>3.6655600146365801</v>
      </c>
      <c r="E147" s="122">
        <v>75</v>
      </c>
      <c r="F147" s="140">
        <v>5.2583312439070298</v>
      </c>
      <c r="G147" s="140">
        <v>8.9238912585436108</v>
      </c>
      <c r="H147" s="122">
        <v>3473</v>
      </c>
      <c r="I147" s="122">
        <v>38918</v>
      </c>
      <c r="J147" s="122">
        <v>4773</v>
      </c>
      <c r="K147" s="122"/>
      <c r="L147" s="122"/>
      <c r="M147" s="122"/>
      <c r="N147" s="178"/>
      <c r="O147" s="122"/>
      <c r="P147" s="122"/>
      <c r="Q147" s="122"/>
      <c r="R147" s="122"/>
    </row>
    <row r="148" spans="1:18" ht="12.75" x14ac:dyDescent="0.2">
      <c r="A148" s="122" t="s">
        <v>498</v>
      </c>
      <c r="B148" s="122">
        <v>72</v>
      </c>
      <c r="C148" s="122">
        <v>10278</v>
      </c>
      <c r="D148" s="140">
        <v>2.3413855368340601</v>
      </c>
      <c r="E148" s="122">
        <v>75</v>
      </c>
      <c r="F148" s="140">
        <v>5.2583312439070298</v>
      </c>
      <c r="G148" s="140">
        <v>7.5997167807410904</v>
      </c>
      <c r="H148" s="122">
        <v>322</v>
      </c>
      <c r="I148" s="122">
        <v>4237</v>
      </c>
      <c r="J148" s="122">
        <v>523</v>
      </c>
      <c r="K148" s="122"/>
      <c r="L148" s="122"/>
      <c r="M148" s="122"/>
      <c r="N148" s="178"/>
      <c r="O148" s="122"/>
      <c r="P148" s="122"/>
      <c r="Q148" s="122"/>
      <c r="R148" s="122"/>
    </row>
    <row r="149" spans="1:18" ht="12.75" x14ac:dyDescent="0.2">
      <c r="A149" s="122" t="s">
        <v>499</v>
      </c>
      <c r="B149" s="122">
        <v>0</v>
      </c>
      <c r="C149" s="122">
        <v>78219</v>
      </c>
      <c r="D149" s="140">
        <v>0</v>
      </c>
      <c r="E149" s="122">
        <v>75</v>
      </c>
      <c r="F149" s="140">
        <v>5.2583312439070298</v>
      </c>
      <c r="G149" s="140">
        <v>0</v>
      </c>
      <c r="H149" s="122">
        <v>0</v>
      </c>
      <c r="I149" s="122">
        <v>0</v>
      </c>
      <c r="J149" s="122">
        <v>1736</v>
      </c>
      <c r="K149" s="122"/>
      <c r="L149" s="122"/>
      <c r="M149" s="122"/>
      <c r="N149" s="178"/>
      <c r="O149" s="122"/>
      <c r="P149" s="122"/>
      <c r="Q149" s="122"/>
      <c r="R149" s="122"/>
    </row>
    <row r="150" spans="1:18" ht="12.75" x14ac:dyDescent="0.2">
      <c r="A150" s="122" t="s">
        <v>500</v>
      </c>
      <c r="B150" s="122">
        <v>0</v>
      </c>
      <c r="C150" s="122">
        <v>23781</v>
      </c>
      <c r="D150" s="140">
        <v>0</v>
      </c>
      <c r="E150" s="122">
        <v>75</v>
      </c>
      <c r="F150" s="140">
        <v>5.2583312439070298</v>
      </c>
      <c r="G150" s="140">
        <v>0</v>
      </c>
      <c r="H150" s="122">
        <v>0</v>
      </c>
      <c r="I150" s="122">
        <v>0</v>
      </c>
      <c r="J150" s="122">
        <v>698</v>
      </c>
      <c r="K150" s="122"/>
      <c r="L150" s="122"/>
      <c r="M150" s="122"/>
      <c r="N150" s="178"/>
      <c r="O150" s="122"/>
      <c r="P150" s="122"/>
      <c r="Q150" s="122"/>
      <c r="R150" s="122"/>
    </row>
    <row r="151" spans="1:18" ht="12.75" x14ac:dyDescent="0.2">
      <c r="A151" s="122" t="s">
        <v>501</v>
      </c>
      <c r="B151" s="122">
        <v>0</v>
      </c>
      <c r="C151" s="122">
        <v>60422</v>
      </c>
      <c r="D151" s="140">
        <v>0</v>
      </c>
      <c r="E151" s="122">
        <v>75</v>
      </c>
      <c r="F151" s="140">
        <v>5.2583312439070298</v>
      </c>
      <c r="G151" s="140">
        <v>0</v>
      </c>
      <c r="H151" s="122">
        <v>0</v>
      </c>
      <c r="I151" s="122">
        <v>0</v>
      </c>
      <c r="J151" s="122">
        <v>1833</v>
      </c>
      <c r="K151" s="122"/>
      <c r="L151" s="122"/>
      <c r="M151" s="122"/>
      <c r="N151" s="178"/>
      <c r="O151" s="122"/>
      <c r="P151" s="122"/>
      <c r="Q151" s="122"/>
      <c r="R151" s="122"/>
    </row>
    <row r="152" spans="1:18" ht="14.25" customHeight="1" x14ac:dyDescent="0.2">
      <c r="A152" s="19" t="s">
        <v>502</v>
      </c>
      <c r="B152" s="122"/>
      <c r="C152" s="122"/>
      <c r="D152" s="140"/>
      <c r="E152" s="19"/>
      <c r="F152" s="140"/>
      <c r="G152" s="140"/>
      <c r="H152" s="122"/>
      <c r="I152" s="122"/>
      <c r="J152" s="122"/>
      <c r="K152" s="122"/>
      <c r="L152" s="122"/>
      <c r="M152" s="122"/>
      <c r="N152" s="178"/>
      <c r="O152" s="122"/>
      <c r="P152" s="122"/>
      <c r="Q152" s="122"/>
      <c r="R152" s="122"/>
    </row>
    <row r="153" spans="1:18" ht="12.75" x14ac:dyDescent="0.2">
      <c r="A153" s="122" t="s">
        <v>503</v>
      </c>
      <c r="B153" s="122">
        <v>82</v>
      </c>
      <c r="C153" s="122">
        <v>28423</v>
      </c>
      <c r="D153" s="140">
        <v>2.8289717809073101</v>
      </c>
      <c r="E153" s="122">
        <v>75</v>
      </c>
      <c r="F153" s="140">
        <v>5.2583312439070298</v>
      </c>
      <c r="G153" s="140">
        <v>8.0873030248143394</v>
      </c>
      <c r="H153" s="122">
        <v>893</v>
      </c>
      <c r="I153" s="122">
        <v>11042</v>
      </c>
      <c r="J153" s="122">
        <v>1331</v>
      </c>
      <c r="K153" s="122"/>
      <c r="L153" s="122"/>
      <c r="M153" s="122"/>
      <c r="N153" s="178"/>
      <c r="O153" s="122"/>
      <c r="P153" s="122"/>
      <c r="Q153" s="122"/>
      <c r="R153" s="122"/>
    </row>
    <row r="154" spans="1:18" ht="12.75" x14ac:dyDescent="0.2">
      <c r="A154" s="122" t="s">
        <v>504</v>
      </c>
      <c r="B154" s="122">
        <v>0</v>
      </c>
      <c r="C154" s="122">
        <v>39188</v>
      </c>
      <c r="D154" s="140">
        <v>0</v>
      </c>
      <c r="E154" s="122">
        <v>75</v>
      </c>
      <c r="F154" s="140">
        <v>5.2583312439070298</v>
      </c>
      <c r="G154" s="140">
        <v>0</v>
      </c>
      <c r="H154" s="122">
        <v>0</v>
      </c>
      <c r="I154" s="122">
        <v>0</v>
      </c>
      <c r="J154" s="122">
        <v>1261</v>
      </c>
      <c r="K154" s="122"/>
      <c r="L154" s="122"/>
      <c r="M154" s="122"/>
      <c r="N154" s="178"/>
      <c r="O154" s="122"/>
      <c r="P154" s="122"/>
      <c r="Q154" s="122"/>
      <c r="R154" s="122"/>
    </row>
    <row r="155" spans="1:18" ht="12.75" x14ac:dyDescent="0.2">
      <c r="A155" s="122" t="s">
        <v>505</v>
      </c>
      <c r="B155" s="122">
        <v>0</v>
      </c>
      <c r="C155" s="122">
        <v>9556</v>
      </c>
      <c r="D155" s="140">
        <v>0</v>
      </c>
      <c r="E155" s="122">
        <v>75</v>
      </c>
      <c r="F155" s="140">
        <v>5.2583312439070298</v>
      </c>
      <c r="G155" s="140">
        <v>0</v>
      </c>
      <c r="H155" s="122">
        <v>0</v>
      </c>
      <c r="I155" s="122">
        <v>0</v>
      </c>
      <c r="J155" s="122">
        <v>213</v>
      </c>
      <c r="K155" s="122"/>
      <c r="L155" s="122"/>
      <c r="M155" s="122"/>
      <c r="N155" s="178"/>
      <c r="O155" s="122"/>
      <c r="P155" s="122"/>
      <c r="Q155" s="122"/>
      <c r="R155" s="122"/>
    </row>
    <row r="156" spans="1:18" ht="12.75" x14ac:dyDescent="0.2">
      <c r="A156" s="122" t="s">
        <v>506</v>
      </c>
      <c r="B156" s="122">
        <v>0</v>
      </c>
      <c r="C156" s="122">
        <v>8652</v>
      </c>
      <c r="D156" s="140">
        <v>0</v>
      </c>
      <c r="E156" s="122">
        <v>75</v>
      </c>
      <c r="F156" s="140">
        <v>5.2583312439070298</v>
      </c>
      <c r="G156" s="140">
        <v>0</v>
      </c>
      <c r="H156" s="122">
        <v>0</v>
      </c>
      <c r="I156" s="122">
        <v>0</v>
      </c>
      <c r="J156" s="122">
        <v>204</v>
      </c>
      <c r="K156" s="122"/>
      <c r="L156" s="122"/>
      <c r="M156" s="122"/>
      <c r="N156" s="178"/>
      <c r="O156" s="122"/>
      <c r="P156" s="122"/>
      <c r="Q156" s="122"/>
      <c r="R156" s="122"/>
    </row>
    <row r="157" spans="1:18" ht="12.75" x14ac:dyDescent="0.2">
      <c r="A157" s="122" t="s">
        <v>507</v>
      </c>
      <c r="B157" s="122">
        <v>136</v>
      </c>
      <c r="C157" s="122">
        <v>107022</v>
      </c>
      <c r="D157" s="140">
        <v>3.1277268740998898</v>
      </c>
      <c r="E157" s="122">
        <v>75</v>
      </c>
      <c r="F157" s="140">
        <v>5.2583312439070298</v>
      </c>
      <c r="G157" s="140">
        <v>8.38605811800692</v>
      </c>
      <c r="H157" s="122">
        <v>5209</v>
      </c>
      <c r="I157" s="122">
        <v>62115</v>
      </c>
      <c r="J157" s="122">
        <v>6310</v>
      </c>
      <c r="K157" s="122"/>
      <c r="L157" s="122"/>
      <c r="M157" s="122"/>
      <c r="N157" s="178"/>
      <c r="O157" s="122"/>
      <c r="P157" s="122"/>
      <c r="Q157" s="122"/>
      <c r="R157" s="122"/>
    </row>
    <row r="158" spans="1:18" ht="12.75" x14ac:dyDescent="0.2">
      <c r="A158" s="122" t="s">
        <v>508</v>
      </c>
      <c r="B158" s="122">
        <v>0</v>
      </c>
      <c r="C158" s="122">
        <v>4764</v>
      </c>
      <c r="D158" s="140">
        <v>0</v>
      </c>
      <c r="E158" s="122">
        <v>75</v>
      </c>
      <c r="F158" s="140">
        <v>5.2583312439070298</v>
      </c>
      <c r="G158" s="140">
        <v>0</v>
      </c>
      <c r="H158" s="122">
        <v>0</v>
      </c>
      <c r="I158" s="122">
        <v>0</v>
      </c>
      <c r="J158" s="122">
        <v>77</v>
      </c>
      <c r="K158" s="122"/>
      <c r="L158" s="122"/>
      <c r="M158" s="122"/>
      <c r="N158" s="178"/>
      <c r="O158" s="122"/>
      <c r="P158" s="122"/>
      <c r="Q158" s="122"/>
      <c r="R158" s="122"/>
    </row>
    <row r="159" spans="1:18" ht="12.75" x14ac:dyDescent="0.2">
      <c r="A159" s="122" t="s">
        <v>509</v>
      </c>
      <c r="B159" s="122">
        <v>0</v>
      </c>
      <c r="C159" s="122">
        <v>5538</v>
      </c>
      <c r="D159" s="140">
        <v>0</v>
      </c>
      <c r="E159" s="122">
        <v>75</v>
      </c>
      <c r="F159" s="140">
        <v>5.2583312439070298</v>
      </c>
      <c r="G159" s="140">
        <v>0</v>
      </c>
      <c r="H159" s="122">
        <v>0</v>
      </c>
      <c r="I159" s="122">
        <v>0</v>
      </c>
      <c r="J159" s="122">
        <v>101</v>
      </c>
      <c r="K159" s="122"/>
      <c r="L159" s="122"/>
      <c r="M159" s="122"/>
      <c r="N159" s="178"/>
      <c r="O159" s="122"/>
      <c r="P159" s="122"/>
      <c r="Q159" s="122"/>
      <c r="R159" s="122"/>
    </row>
    <row r="160" spans="1:18" ht="12.75" x14ac:dyDescent="0.2">
      <c r="A160" s="122" t="s">
        <v>510</v>
      </c>
      <c r="B160" s="122">
        <v>50</v>
      </c>
      <c r="C160" s="122">
        <v>32185</v>
      </c>
      <c r="D160" s="140">
        <v>1.86040089431069</v>
      </c>
      <c r="E160" s="122">
        <v>75</v>
      </c>
      <c r="F160" s="140">
        <v>5.2583312439070298</v>
      </c>
      <c r="G160" s="140">
        <v>7.1187321382177204</v>
      </c>
      <c r="H160" s="122">
        <v>822</v>
      </c>
      <c r="I160" s="122">
        <v>11547</v>
      </c>
      <c r="J160" s="122">
        <v>1179</v>
      </c>
      <c r="K160" s="122"/>
      <c r="L160" s="122"/>
      <c r="M160" s="122"/>
      <c r="N160" s="178"/>
      <c r="O160" s="122"/>
      <c r="P160" s="122"/>
      <c r="Q160" s="122"/>
      <c r="R160" s="122"/>
    </row>
    <row r="161" spans="1:18" ht="12.75" x14ac:dyDescent="0.2">
      <c r="A161" s="122" t="s">
        <v>511</v>
      </c>
      <c r="B161" s="122">
        <v>0</v>
      </c>
      <c r="C161" s="122">
        <v>6502</v>
      </c>
      <c r="D161" s="140">
        <v>0</v>
      </c>
      <c r="E161" s="122">
        <v>75</v>
      </c>
      <c r="F161" s="140">
        <v>5.2583312439070298</v>
      </c>
      <c r="G161" s="140">
        <v>0</v>
      </c>
      <c r="H161" s="122">
        <v>0</v>
      </c>
      <c r="I161" s="122">
        <v>0</v>
      </c>
      <c r="J161" s="122">
        <v>170</v>
      </c>
      <c r="K161" s="122"/>
      <c r="L161" s="122"/>
      <c r="M161" s="122"/>
      <c r="N161" s="178"/>
      <c r="O161" s="122"/>
      <c r="P161" s="122"/>
      <c r="Q161" s="122"/>
      <c r="R161" s="122"/>
    </row>
    <row r="162" spans="1:18" ht="12.75" x14ac:dyDescent="0.2">
      <c r="A162" s="122" t="s">
        <v>512</v>
      </c>
      <c r="B162" s="122">
        <v>0</v>
      </c>
      <c r="C162" s="122">
        <v>5630</v>
      </c>
      <c r="D162" s="140">
        <v>0</v>
      </c>
      <c r="E162" s="122">
        <v>75</v>
      </c>
      <c r="F162" s="140">
        <v>5.2583312439070298</v>
      </c>
      <c r="G162" s="140">
        <v>0</v>
      </c>
      <c r="H162" s="122">
        <v>0</v>
      </c>
      <c r="I162" s="122">
        <v>0</v>
      </c>
      <c r="J162" s="122">
        <v>111</v>
      </c>
      <c r="K162" s="122"/>
      <c r="L162" s="122"/>
      <c r="M162" s="122"/>
      <c r="N162" s="178"/>
      <c r="O162" s="122"/>
      <c r="P162" s="122"/>
      <c r="Q162" s="122"/>
      <c r="R162" s="122"/>
    </row>
    <row r="163" spans="1:18" ht="12.75" x14ac:dyDescent="0.2">
      <c r="A163" s="122" t="s">
        <v>513</v>
      </c>
      <c r="B163" s="122">
        <v>0</v>
      </c>
      <c r="C163" s="122">
        <v>5240</v>
      </c>
      <c r="D163" s="140">
        <v>0</v>
      </c>
      <c r="E163" s="122">
        <v>75</v>
      </c>
      <c r="F163" s="140">
        <v>5.2583312439070298</v>
      </c>
      <c r="G163" s="140">
        <v>0</v>
      </c>
      <c r="H163" s="122">
        <v>0</v>
      </c>
      <c r="I163" s="122">
        <v>0</v>
      </c>
      <c r="J163" s="122">
        <v>142</v>
      </c>
      <c r="K163" s="122"/>
      <c r="L163" s="122"/>
      <c r="M163" s="122"/>
      <c r="N163" s="178"/>
      <c r="O163" s="122"/>
      <c r="P163" s="122"/>
      <c r="Q163" s="122"/>
      <c r="R163" s="122"/>
    </row>
    <row r="164" spans="1:18" ht="12.75" x14ac:dyDescent="0.2">
      <c r="A164" s="122" t="s">
        <v>514</v>
      </c>
      <c r="B164" s="122">
        <v>277</v>
      </c>
      <c r="C164" s="122">
        <v>541145</v>
      </c>
      <c r="D164" s="140">
        <v>8.1487451547784797</v>
      </c>
      <c r="E164" s="122">
        <v>75</v>
      </c>
      <c r="F164" s="140">
        <v>5.2583312439070298</v>
      </c>
      <c r="G164" s="140">
        <v>13.407076398685501</v>
      </c>
      <c r="H164" s="122">
        <v>32883</v>
      </c>
      <c r="I164" s="122">
        <v>245266</v>
      </c>
      <c r="J164" s="122">
        <v>41786</v>
      </c>
      <c r="K164" s="122"/>
      <c r="L164" s="122"/>
      <c r="M164" s="122"/>
      <c r="N164" s="178"/>
      <c r="O164" s="122"/>
      <c r="P164" s="122"/>
      <c r="Q164" s="122"/>
      <c r="R164" s="122"/>
    </row>
    <row r="165" spans="1:18" ht="12.75" x14ac:dyDescent="0.2">
      <c r="A165" s="122" t="s">
        <v>515</v>
      </c>
      <c r="B165" s="122">
        <v>0</v>
      </c>
      <c r="C165" s="122">
        <v>13080</v>
      </c>
      <c r="D165" s="140">
        <v>0</v>
      </c>
      <c r="E165" s="122">
        <v>75</v>
      </c>
      <c r="F165" s="140">
        <v>5.2583312439070298</v>
      </c>
      <c r="G165" s="140">
        <v>0</v>
      </c>
      <c r="H165" s="122">
        <v>0</v>
      </c>
      <c r="I165" s="122">
        <v>0</v>
      </c>
      <c r="J165" s="122">
        <v>381</v>
      </c>
      <c r="K165" s="122"/>
      <c r="L165" s="122"/>
      <c r="M165" s="122"/>
      <c r="N165" s="178"/>
      <c r="O165" s="122"/>
      <c r="P165" s="122"/>
      <c r="Q165" s="122"/>
      <c r="R165" s="122"/>
    </row>
    <row r="166" spans="1:18" ht="12.75" x14ac:dyDescent="0.2">
      <c r="A166" s="122" t="s">
        <v>516</v>
      </c>
      <c r="B166" s="122">
        <v>0</v>
      </c>
      <c r="C166" s="122">
        <v>9376</v>
      </c>
      <c r="D166" s="140">
        <v>0</v>
      </c>
      <c r="E166" s="122">
        <v>75</v>
      </c>
      <c r="F166" s="140">
        <v>5.2583312439070298</v>
      </c>
      <c r="G166" s="140">
        <v>0</v>
      </c>
      <c r="H166" s="122">
        <v>0</v>
      </c>
      <c r="I166" s="122">
        <v>0</v>
      </c>
      <c r="J166" s="122">
        <v>270</v>
      </c>
      <c r="K166" s="122"/>
      <c r="L166" s="122"/>
      <c r="M166" s="122"/>
      <c r="N166" s="178"/>
      <c r="O166" s="122"/>
      <c r="P166" s="122"/>
      <c r="Q166" s="122"/>
      <c r="R166" s="122"/>
    </row>
    <row r="167" spans="1:18" ht="12.75" x14ac:dyDescent="0.2">
      <c r="A167" s="122" t="s">
        <v>517</v>
      </c>
      <c r="B167" s="122">
        <v>0</v>
      </c>
      <c r="C167" s="122">
        <v>8885</v>
      </c>
      <c r="D167" s="140">
        <v>0</v>
      </c>
      <c r="E167" s="122">
        <v>75</v>
      </c>
      <c r="F167" s="140">
        <v>5.2583312439070298</v>
      </c>
      <c r="G167" s="140">
        <v>0</v>
      </c>
      <c r="H167" s="122">
        <v>0</v>
      </c>
      <c r="I167" s="122">
        <v>0</v>
      </c>
      <c r="J167" s="122">
        <v>163</v>
      </c>
      <c r="K167" s="122"/>
      <c r="L167" s="122"/>
      <c r="M167" s="122"/>
      <c r="N167" s="178"/>
      <c r="O167" s="122"/>
      <c r="P167" s="122"/>
      <c r="Q167" s="122"/>
      <c r="R167" s="122"/>
    </row>
    <row r="168" spans="1:18" ht="12.75" x14ac:dyDescent="0.2">
      <c r="A168" s="122" t="s">
        <v>518</v>
      </c>
      <c r="B168" s="122">
        <v>0</v>
      </c>
      <c r="C168" s="122">
        <v>36291</v>
      </c>
      <c r="D168" s="140">
        <v>0</v>
      </c>
      <c r="E168" s="122">
        <v>75</v>
      </c>
      <c r="F168" s="140">
        <v>5.2583312439070298</v>
      </c>
      <c r="G168" s="140">
        <v>0</v>
      </c>
      <c r="H168" s="122">
        <v>0</v>
      </c>
      <c r="I168" s="122">
        <v>0</v>
      </c>
      <c r="J168" s="122">
        <v>1194</v>
      </c>
      <c r="K168" s="122"/>
      <c r="L168" s="122"/>
      <c r="M168" s="122"/>
      <c r="N168" s="178"/>
      <c r="O168" s="122"/>
      <c r="P168" s="122"/>
      <c r="Q168" s="122"/>
      <c r="R168" s="122"/>
    </row>
    <row r="169" spans="1:18" ht="12.75" x14ac:dyDescent="0.2">
      <c r="A169" s="122" t="s">
        <v>519</v>
      </c>
      <c r="B169" s="122">
        <v>0</v>
      </c>
      <c r="C169" s="122">
        <v>6786</v>
      </c>
      <c r="D169" s="140">
        <v>0</v>
      </c>
      <c r="E169" s="122">
        <v>75</v>
      </c>
      <c r="F169" s="140">
        <v>5.2583312439070298</v>
      </c>
      <c r="G169" s="140">
        <v>0</v>
      </c>
      <c r="H169" s="122">
        <v>0</v>
      </c>
      <c r="I169" s="122">
        <v>0</v>
      </c>
      <c r="J169" s="122">
        <v>65</v>
      </c>
      <c r="K169" s="122"/>
      <c r="L169" s="122"/>
      <c r="M169" s="122"/>
      <c r="N169" s="178"/>
      <c r="O169" s="122"/>
      <c r="P169" s="122"/>
      <c r="Q169" s="122"/>
      <c r="R169" s="122"/>
    </row>
    <row r="170" spans="1:18" ht="12.75" x14ac:dyDescent="0.2">
      <c r="A170" s="122" t="s">
        <v>520</v>
      </c>
      <c r="B170" s="122">
        <v>0</v>
      </c>
      <c r="C170" s="122">
        <v>42334</v>
      </c>
      <c r="D170" s="140">
        <v>0</v>
      </c>
      <c r="E170" s="122">
        <v>75</v>
      </c>
      <c r="F170" s="140">
        <v>5.2583312439070298</v>
      </c>
      <c r="G170" s="140">
        <v>0</v>
      </c>
      <c r="H170" s="122">
        <v>0</v>
      </c>
      <c r="I170" s="122">
        <v>0</v>
      </c>
      <c r="J170" s="122">
        <v>1260</v>
      </c>
      <c r="K170" s="122"/>
      <c r="L170" s="122"/>
      <c r="M170" s="122"/>
      <c r="N170" s="178"/>
      <c r="O170" s="122"/>
      <c r="P170" s="122"/>
      <c r="Q170" s="122"/>
      <c r="R170" s="122"/>
    </row>
    <row r="171" spans="1:18" ht="12.75" x14ac:dyDescent="0.2">
      <c r="A171" s="122" t="s">
        <v>521</v>
      </c>
      <c r="B171" s="122">
        <v>0</v>
      </c>
      <c r="C171" s="122">
        <v>39771</v>
      </c>
      <c r="D171" s="140">
        <v>0</v>
      </c>
      <c r="E171" s="122">
        <v>75</v>
      </c>
      <c r="F171" s="140">
        <v>5.2583312439070298</v>
      </c>
      <c r="G171" s="140">
        <v>0</v>
      </c>
      <c r="H171" s="122">
        <v>0</v>
      </c>
      <c r="I171" s="122">
        <v>0</v>
      </c>
      <c r="J171" s="122">
        <v>1287</v>
      </c>
      <c r="K171" s="122"/>
      <c r="L171" s="122"/>
      <c r="M171" s="122"/>
      <c r="N171" s="178"/>
      <c r="O171" s="122"/>
      <c r="P171" s="122"/>
      <c r="Q171" s="122"/>
      <c r="R171" s="122"/>
    </row>
    <row r="172" spans="1:18" ht="12.75" x14ac:dyDescent="0.2">
      <c r="A172" s="122" t="s">
        <v>522</v>
      </c>
      <c r="B172" s="122">
        <v>0</v>
      </c>
      <c r="C172" s="122">
        <v>38761</v>
      </c>
      <c r="D172" s="140">
        <v>0</v>
      </c>
      <c r="E172" s="122">
        <v>75</v>
      </c>
      <c r="F172" s="140">
        <v>5.2583312439070298</v>
      </c>
      <c r="G172" s="140">
        <v>0</v>
      </c>
      <c r="H172" s="122">
        <v>0</v>
      </c>
      <c r="I172" s="122">
        <v>0</v>
      </c>
      <c r="J172" s="122">
        <v>1199</v>
      </c>
      <c r="K172" s="122"/>
      <c r="L172" s="122"/>
      <c r="M172" s="122"/>
      <c r="N172" s="178"/>
      <c r="O172" s="122"/>
      <c r="P172" s="122"/>
      <c r="Q172" s="122"/>
      <c r="R172" s="122"/>
    </row>
    <row r="173" spans="1:18" ht="12.75" x14ac:dyDescent="0.2">
      <c r="A173" s="122" t="s">
        <v>523</v>
      </c>
      <c r="B173" s="122">
        <v>17</v>
      </c>
      <c r="C173" s="122">
        <v>13031</v>
      </c>
      <c r="D173" s="140">
        <v>0.61271914037990405</v>
      </c>
      <c r="E173" s="122">
        <v>75</v>
      </c>
      <c r="F173" s="140">
        <v>5.2583312439070298</v>
      </c>
      <c r="G173" s="140">
        <v>5.8710503842869297</v>
      </c>
      <c r="H173" s="122">
        <v>275</v>
      </c>
      <c r="I173" s="122">
        <v>4684</v>
      </c>
      <c r="J173" s="122">
        <v>461</v>
      </c>
      <c r="K173" s="122"/>
      <c r="L173" s="122"/>
      <c r="M173" s="122"/>
      <c r="N173" s="178"/>
      <c r="O173" s="122"/>
      <c r="P173" s="122"/>
      <c r="Q173" s="122"/>
      <c r="R173" s="122"/>
    </row>
    <row r="174" spans="1:18" ht="12.75" x14ac:dyDescent="0.2">
      <c r="A174" s="122" t="s">
        <v>524</v>
      </c>
      <c r="B174" s="122">
        <v>0</v>
      </c>
      <c r="C174" s="122">
        <v>14299</v>
      </c>
      <c r="D174" s="140">
        <v>0</v>
      </c>
      <c r="E174" s="122">
        <v>75</v>
      </c>
      <c r="F174" s="140">
        <v>5.2583312439070298</v>
      </c>
      <c r="G174" s="140">
        <v>0</v>
      </c>
      <c r="H174" s="122">
        <v>0</v>
      </c>
      <c r="I174" s="122">
        <v>0</v>
      </c>
      <c r="J174" s="122">
        <v>418</v>
      </c>
      <c r="K174" s="122"/>
      <c r="L174" s="122"/>
      <c r="M174" s="122"/>
      <c r="N174" s="178"/>
      <c r="O174" s="122"/>
      <c r="P174" s="122"/>
      <c r="Q174" s="122"/>
      <c r="R174" s="122"/>
    </row>
    <row r="175" spans="1:18" ht="12.75" x14ac:dyDescent="0.2">
      <c r="A175" s="122" t="s">
        <v>525</v>
      </c>
      <c r="B175" s="122">
        <v>0</v>
      </c>
      <c r="C175" s="122">
        <v>23921</v>
      </c>
      <c r="D175" s="140">
        <v>0</v>
      </c>
      <c r="E175" s="122">
        <v>75</v>
      </c>
      <c r="F175" s="140">
        <v>5.2583312439070298</v>
      </c>
      <c r="G175" s="140">
        <v>0</v>
      </c>
      <c r="H175" s="122">
        <v>0</v>
      </c>
      <c r="I175" s="122">
        <v>0</v>
      </c>
      <c r="J175" s="122">
        <v>606</v>
      </c>
      <c r="K175" s="122"/>
      <c r="L175" s="122"/>
      <c r="M175" s="122"/>
      <c r="N175" s="178"/>
      <c r="O175" s="122"/>
      <c r="P175" s="122"/>
      <c r="Q175" s="122"/>
      <c r="R175" s="122"/>
    </row>
    <row r="176" spans="1:18" ht="12.75" x14ac:dyDescent="0.2">
      <c r="A176" s="122" t="s">
        <v>526</v>
      </c>
      <c r="B176" s="122">
        <v>0</v>
      </c>
      <c r="C176" s="122">
        <v>33887</v>
      </c>
      <c r="D176" s="140">
        <v>0</v>
      </c>
      <c r="E176" s="122">
        <v>75</v>
      </c>
      <c r="F176" s="140">
        <v>5.2583312439070298</v>
      </c>
      <c r="G176" s="140">
        <v>0</v>
      </c>
      <c r="H176" s="122">
        <v>0</v>
      </c>
      <c r="I176" s="122">
        <v>0</v>
      </c>
      <c r="J176" s="122">
        <v>1042</v>
      </c>
      <c r="K176" s="122"/>
      <c r="L176" s="122"/>
      <c r="M176" s="122"/>
      <c r="N176" s="178"/>
      <c r="O176" s="122"/>
      <c r="P176" s="122"/>
      <c r="Q176" s="122"/>
      <c r="R176" s="122"/>
    </row>
    <row r="177" spans="1:18" ht="12.75" x14ac:dyDescent="0.2">
      <c r="A177" s="122" t="s">
        <v>527</v>
      </c>
      <c r="B177" s="122">
        <v>0</v>
      </c>
      <c r="C177" s="122">
        <v>8936</v>
      </c>
      <c r="D177" s="140">
        <v>0</v>
      </c>
      <c r="E177" s="122">
        <v>75</v>
      </c>
      <c r="F177" s="140">
        <v>5.2583312439070298</v>
      </c>
      <c r="G177" s="140">
        <v>0</v>
      </c>
      <c r="H177" s="122">
        <v>0</v>
      </c>
      <c r="I177" s="122">
        <v>0</v>
      </c>
      <c r="J177" s="122">
        <v>290</v>
      </c>
      <c r="K177" s="122"/>
      <c r="L177" s="122"/>
      <c r="M177" s="122"/>
      <c r="N177" s="178"/>
      <c r="O177" s="122"/>
      <c r="P177" s="122"/>
      <c r="Q177" s="122"/>
      <c r="R177" s="122"/>
    </row>
    <row r="178" spans="1:18" ht="12.75" x14ac:dyDescent="0.2">
      <c r="A178" s="122" t="s">
        <v>528</v>
      </c>
      <c r="B178" s="122">
        <v>0</v>
      </c>
      <c r="C178" s="122">
        <v>10243</v>
      </c>
      <c r="D178" s="140">
        <v>0</v>
      </c>
      <c r="E178" s="122">
        <v>75</v>
      </c>
      <c r="F178" s="140">
        <v>5.2583312439070298</v>
      </c>
      <c r="G178" s="140">
        <v>0</v>
      </c>
      <c r="H178" s="122">
        <v>0</v>
      </c>
      <c r="I178" s="122">
        <v>0</v>
      </c>
      <c r="J178" s="122">
        <v>237</v>
      </c>
      <c r="K178" s="122"/>
      <c r="L178" s="122"/>
      <c r="M178" s="122"/>
      <c r="N178" s="178"/>
      <c r="O178" s="122"/>
      <c r="P178" s="122"/>
      <c r="Q178" s="122"/>
      <c r="R178" s="122"/>
    </row>
    <row r="179" spans="1:18" ht="12.75" x14ac:dyDescent="0.2">
      <c r="A179" s="122" t="s">
        <v>529</v>
      </c>
      <c r="B179" s="122">
        <v>29</v>
      </c>
      <c r="C179" s="122">
        <v>62927</v>
      </c>
      <c r="D179" s="140">
        <v>0.65958941272771698</v>
      </c>
      <c r="E179" s="122">
        <v>75</v>
      </c>
      <c r="F179" s="140">
        <v>5.2583312439070298</v>
      </c>
      <c r="G179" s="140">
        <v>5.9179206566347498</v>
      </c>
      <c r="H179" s="122">
        <v>2163</v>
      </c>
      <c r="I179" s="122">
        <v>36550</v>
      </c>
      <c r="J179" s="122">
        <v>3055</v>
      </c>
      <c r="K179" s="122"/>
      <c r="L179" s="122"/>
      <c r="M179" s="122"/>
      <c r="N179" s="178"/>
      <c r="O179" s="122"/>
      <c r="P179" s="122"/>
      <c r="Q179" s="122"/>
      <c r="R179" s="122"/>
    </row>
    <row r="180" spans="1:18" ht="12.75" x14ac:dyDescent="0.2">
      <c r="A180" s="122" t="s">
        <v>530</v>
      </c>
      <c r="B180" s="122">
        <v>0</v>
      </c>
      <c r="C180" s="122">
        <v>15054</v>
      </c>
      <c r="D180" s="140">
        <v>0</v>
      </c>
      <c r="E180" s="122">
        <v>75</v>
      </c>
      <c r="F180" s="140">
        <v>5.2583312439070298</v>
      </c>
      <c r="G180" s="140">
        <v>0</v>
      </c>
      <c r="H180" s="122">
        <v>0</v>
      </c>
      <c r="I180" s="122">
        <v>0</v>
      </c>
      <c r="J180" s="122">
        <v>250</v>
      </c>
      <c r="K180" s="122"/>
      <c r="L180" s="122"/>
      <c r="M180" s="122"/>
      <c r="N180" s="178"/>
      <c r="O180" s="122"/>
      <c r="P180" s="122"/>
      <c r="Q180" s="122"/>
      <c r="R180" s="122"/>
    </row>
    <row r="181" spans="1:18" ht="12.75" x14ac:dyDescent="0.2">
      <c r="A181" s="122" t="s">
        <v>531</v>
      </c>
      <c r="B181" s="122">
        <v>47</v>
      </c>
      <c r="C181" s="122">
        <v>36528</v>
      </c>
      <c r="D181" s="140">
        <v>1.01600503927881</v>
      </c>
      <c r="E181" s="122">
        <v>75</v>
      </c>
      <c r="F181" s="140">
        <v>5.2583312439070298</v>
      </c>
      <c r="G181" s="140">
        <v>6.27433628318584</v>
      </c>
      <c r="H181" s="122">
        <v>1418</v>
      </c>
      <c r="I181" s="122">
        <v>22600</v>
      </c>
      <c r="J181" s="122">
        <v>1898</v>
      </c>
      <c r="K181" s="122"/>
      <c r="L181" s="122"/>
      <c r="M181" s="122"/>
      <c r="N181" s="178"/>
      <c r="O181" s="122"/>
      <c r="P181" s="122"/>
      <c r="Q181" s="122"/>
      <c r="R181" s="122"/>
    </row>
    <row r="182" spans="1:18" ht="12.75" x14ac:dyDescent="0.2">
      <c r="A182" s="122" t="s">
        <v>532</v>
      </c>
      <c r="B182" s="122">
        <v>0</v>
      </c>
      <c r="C182" s="122">
        <v>18747</v>
      </c>
      <c r="D182" s="140">
        <v>0</v>
      </c>
      <c r="E182" s="122">
        <v>75</v>
      </c>
      <c r="F182" s="140">
        <v>5.2583312439070298</v>
      </c>
      <c r="G182" s="140">
        <v>0</v>
      </c>
      <c r="H182" s="122">
        <v>0</v>
      </c>
      <c r="I182" s="122">
        <v>0</v>
      </c>
      <c r="J182" s="122">
        <v>711</v>
      </c>
      <c r="K182" s="122"/>
      <c r="L182" s="122"/>
      <c r="M182" s="122"/>
      <c r="N182" s="178"/>
      <c r="O182" s="122"/>
      <c r="P182" s="122"/>
      <c r="Q182" s="122"/>
      <c r="R182" s="122"/>
    </row>
    <row r="183" spans="1:18" ht="12.75" x14ac:dyDescent="0.2">
      <c r="A183" s="122" t="s">
        <v>533</v>
      </c>
      <c r="B183" s="122">
        <v>78</v>
      </c>
      <c r="C183" s="122">
        <v>53134</v>
      </c>
      <c r="D183" s="140">
        <v>9.2029007003068202</v>
      </c>
      <c r="E183" s="122">
        <v>75</v>
      </c>
      <c r="F183" s="140">
        <v>5.2583312439070298</v>
      </c>
      <c r="G183" s="140">
        <v>14.4612319442138</v>
      </c>
      <c r="H183" s="122">
        <v>871</v>
      </c>
      <c r="I183" s="122">
        <v>6023</v>
      </c>
      <c r="J183" s="122">
        <v>2139</v>
      </c>
      <c r="K183" s="122"/>
      <c r="L183" s="122"/>
      <c r="M183" s="122"/>
      <c r="N183" s="178"/>
      <c r="O183" s="122"/>
      <c r="P183" s="122"/>
      <c r="Q183" s="122"/>
      <c r="R183" s="122"/>
    </row>
    <row r="184" spans="1:18" ht="12.75" x14ac:dyDescent="0.2">
      <c r="A184" s="122" t="s">
        <v>534</v>
      </c>
      <c r="B184" s="122">
        <v>0</v>
      </c>
      <c r="C184" s="122">
        <v>8931</v>
      </c>
      <c r="D184" s="140">
        <v>0</v>
      </c>
      <c r="E184" s="122">
        <v>75</v>
      </c>
      <c r="F184" s="140">
        <v>5.2583312439070298</v>
      </c>
      <c r="G184" s="140">
        <v>0</v>
      </c>
      <c r="H184" s="122">
        <v>0</v>
      </c>
      <c r="I184" s="122">
        <v>0</v>
      </c>
      <c r="J184" s="122">
        <v>193</v>
      </c>
      <c r="K184" s="122"/>
      <c r="L184" s="122"/>
      <c r="M184" s="122"/>
      <c r="N184" s="178"/>
      <c r="O184" s="122"/>
      <c r="P184" s="122"/>
      <c r="Q184" s="122"/>
      <c r="R184" s="122"/>
    </row>
    <row r="185" spans="1:18" ht="12.75" x14ac:dyDescent="0.2">
      <c r="A185" s="122" t="s">
        <v>535</v>
      </c>
      <c r="B185" s="122">
        <v>0</v>
      </c>
      <c r="C185" s="122">
        <v>25275</v>
      </c>
      <c r="D185" s="140">
        <v>0</v>
      </c>
      <c r="E185" s="122">
        <v>75</v>
      </c>
      <c r="F185" s="140">
        <v>5.2583312439070298</v>
      </c>
      <c r="G185" s="140">
        <v>0</v>
      </c>
      <c r="H185" s="122">
        <v>0</v>
      </c>
      <c r="I185" s="122">
        <v>0</v>
      </c>
      <c r="J185" s="122">
        <v>678</v>
      </c>
      <c r="K185" s="122"/>
      <c r="L185" s="122"/>
      <c r="M185" s="122"/>
      <c r="N185" s="178"/>
      <c r="O185" s="122"/>
      <c r="P185" s="122"/>
      <c r="Q185" s="122"/>
      <c r="R185" s="122"/>
    </row>
    <row r="186" spans="1:18" ht="12.75" x14ac:dyDescent="0.2">
      <c r="A186" s="122" t="s">
        <v>536</v>
      </c>
      <c r="B186" s="122">
        <v>0</v>
      </c>
      <c r="C186" s="122">
        <v>12694</v>
      </c>
      <c r="D186" s="140">
        <v>0</v>
      </c>
      <c r="E186" s="122">
        <v>75</v>
      </c>
      <c r="F186" s="140">
        <v>5.2583312439070298</v>
      </c>
      <c r="G186" s="140">
        <v>0</v>
      </c>
      <c r="H186" s="122">
        <v>0</v>
      </c>
      <c r="I186" s="122">
        <v>0</v>
      </c>
      <c r="J186" s="122">
        <v>383</v>
      </c>
      <c r="K186" s="122"/>
      <c r="L186" s="122"/>
      <c r="M186" s="122"/>
      <c r="N186" s="178"/>
      <c r="O186" s="122"/>
      <c r="P186" s="122"/>
      <c r="Q186" s="122"/>
      <c r="R186" s="122"/>
    </row>
    <row r="187" spans="1:18" ht="12.75" x14ac:dyDescent="0.2">
      <c r="A187" s="122" t="s">
        <v>537</v>
      </c>
      <c r="B187" s="122">
        <v>0</v>
      </c>
      <c r="C187" s="122">
        <v>10365</v>
      </c>
      <c r="D187" s="140">
        <v>0</v>
      </c>
      <c r="E187" s="122">
        <v>75</v>
      </c>
      <c r="F187" s="140">
        <v>5.2583312439070298</v>
      </c>
      <c r="G187" s="140">
        <v>0</v>
      </c>
      <c r="H187" s="122">
        <v>0</v>
      </c>
      <c r="I187" s="122">
        <v>0</v>
      </c>
      <c r="J187" s="122">
        <v>315</v>
      </c>
      <c r="K187" s="122"/>
      <c r="L187" s="122"/>
      <c r="M187" s="122"/>
      <c r="N187" s="178"/>
      <c r="O187" s="122"/>
      <c r="P187" s="122"/>
      <c r="Q187" s="122"/>
      <c r="R187" s="122"/>
    </row>
    <row r="188" spans="1:18" ht="12.75" x14ac:dyDescent="0.2">
      <c r="A188" s="122" t="s">
        <v>538</v>
      </c>
      <c r="B188" s="122">
        <v>0</v>
      </c>
      <c r="C188" s="122">
        <v>12346</v>
      </c>
      <c r="D188" s="140">
        <v>0</v>
      </c>
      <c r="E188" s="122">
        <v>75</v>
      </c>
      <c r="F188" s="140">
        <v>5.2583312439070298</v>
      </c>
      <c r="G188" s="140">
        <v>0</v>
      </c>
      <c r="H188" s="122">
        <v>0</v>
      </c>
      <c r="I188" s="122">
        <v>0</v>
      </c>
      <c r="J188" s="122">
        <v>241</v>
      </c>
      <c r="K188" s="122"/>
      <c r="L188" s="122"/>
      <c r="M188" s="122"/>
      <c r="N188" s="178"/>
      <c r="O188" s="122"/>
      <c r="P188" s="122"/>
      <c r="Q188" s="122"/>
      <c r="R188" s="122"/>
    </row>
    <row r="189" spans="1:18" ht="12.75" x14ac:dyDescent="0.2">
      <c r="A189" s="122" t="s">
        <v>539</v>
      </c>
      <c r="B189" s="122">
        <v>0</v>
      </c>
      <c r="C189" s="122">
        <v>10864</v>
      </c>
      <c r="D189" s="140">
        <v>0</v>
      </c>
      <c r="E189" s="122">
        <v>75</v>
      </c>
      <c r="F189" s="140">
        <v>5.2583312439070298</v>
      </c>
      <c r="G189" s="140">
        <v>0</v>
      </c>
      <c r="H189" s="122">
        <v>0</v>
      </c>
      <c r="I189" s="122">
        <v>0</v>
      </c>
      <c r="J189" s="122">
        <v>386</v>
      </c>
      <c r="K189" s="122"/>
      <c r="L189" s="122"/>
      <c r="M189" s="122"/>
      <c r="N189" s="178"/>
      <c r="O189" s="122"/>
      <c r="P189" s="122"/>
      <c r="Q189" s="122"/>
      <c r="R189" s="122"/>
    </row>
    <row r="190" spans="1:18" ht="12.75" x14ac:dyDescent="0.2">
      <c r="A190" s="122" t="s">
        <v>540</v>
      </c>
      <c r="B190" s="122">
        <v>0</v>
      </c>
      <c r="C190" s="122">
        <v>12617</v>
      </c>
      <c r="D190" s="140">
        <v>0</v>
      </c>
      <c r="E190" s="122">
        <v>75</v>
      </c>
      <c r="F190" s="140">
        <v>5.2583312439070298</v>
      </c>
      <c r="G190" s="140">
        <v>0</v>
      </c>
      <c r="H190" s="122">
        <v>0</v>
      </c>
      <c r="I190" s="122">
        <v>0</v>
      </c>
      <c r="J190" s="122">
        <v>344</v>
      </c>
      <c r="K190" s="122"/>
      <c r="L190" s="122"/>
      <c r="M190" s="122"/>
      <c r="N190" s="178"/>
      <c r="O190" s="122"/>
      <c r="P190" s="122"/>
      <c r="Q190" s="122"/>
      <c r="R190" s="122"/>
    </row>
    <row r="191" spans="1:18" ht="12.75" x14ac:dyDescent="0.2">
      <c r="A191" s="122" t="s">
        <v>541</v>
      </c>
      <c r="B191" s="122">
        <v>0</v>
      </c>
      <c r="C191" s="122">
        <v>15135</v>
      </c>
      <c r="D191" s="140">
        <v>0</v>
      </c>
      <c r="E191" s="122">
        <v>75</v>
      </c>
      <c r="F191" s="140">
        <v>5.2583312439070298</v>
      </c>
      <c r="G191" s="140">
        <v>0</v>
      </c>
      <c r="H191" s="122">
        <v>0</v>
      </c>
      <c r="I191" s="122">
        <v>0</v>
      </c>
      <c r="J191" s="122">
        <v>317</v>
      </c>
      <c r="K191" s="122"/>
      <c r="L191" s="122"/>
      <c r="M191" s="122"/>
      <c r="N191" s="178"/>
      <c r="O191" s="122"/>
      <c r="P191" s="122"/>
      <c r="Q191" s="122"/>
      <c r="R191" s="122"/>
    </row>
    <row r="192" spans="1:18" ht="12.75" x14ac:dyDescent="0.2">
      <c r="A192" s="122" t="s">
        <v>542</v>
      </c>
      <c r="B192" s="122">
        <v>1</v>
      </c>
      <c r="C192" s="122">
        <v>11640</v>
      </c>
      <c r="D192" s="140">
        <v>0.26798454556665402</v>
      </c>
      <c r="E192" s="122">
        <v>75</v>
      </c>
      <c r="F192" s="140">
        <v>5.2583312439070298</v>
      </c>
      <c r="G192" s="140">
        <v>5.5263157894736796</v>
      </c>
      <c r="H192" s="122">
        <v>21</v>
      </c>
      <c r="I192" s="122">
        <v>380</v>
      </c>
      <c r="J192" s="122">
        <v>419</v>
      </c>
      <c r="K192" s="122"/>
      <c r="L192" s="122"/>
      <c r="M192" s="122"/>
      <c r="N192" s="178"/>
      <c r="O192" s="122"/>
      <c r="P192" s="122"/>
      <c r="Q192" s="122"/>
      <c r="R192" s="122"/>
    </row>
    <row r="193" spans="1:18" ht="12.75" x14ac:dyDescent="0.2">
      <c r="A193" s="122" t="s">
        <v>543</v>
      </c>
      <c r="B193" s="122">
        <v>248</v>
      </c>
      <c r="C193" s="122">
        <v>56929</v>
      </c>
      <c r="D193" s="140">
        <v>13.739550576266801</v>
      </c>
      <c r="E193" s="122">
        <v>75</v>
      </c>
      <c r="F193" s="140">
        <v>5.2583312439070298</v>
      </c>
      <c r="G193" s="140">
        <v>18.997881820173799</v>
      </c>
      <c r="H193" s="122">
        <v>2601</v>
      </c>
      <c r="I193" s="122">
        <v>13691</v>
      </c>
      <c r="J193" s="122">
        <v>3710</v>
      </c>
      <c r="K193" s="122"/>
      <c r="L193" s="122"/>
      <c r="M193" s="122"/>
      <c r="N193" s="178"/>
      <c r="O193" s="122"/>
      <c r="P193" s="122"/>
      <c r="Q193" s="122"/>
      <c r="R193" s="122"/>
    </row>
    <row r="194" spans="1:18" ht="12.75" x14ac:dyDescent="0.2">
      <c r="A194" s="122" t="s">
        <v>544</v>
      </c>
      <c r="B194" s="122">
        <v>0</v>
      </c>
      <c r="C194" s="122">
        <v>9072</v>
      </c>
      <c r="D194" s="140">
        <v>0</v>
      </c>
      <c r="E194" s="122">
        <v>75</v>
      </c>
      <c r="F194" s="140">
        <v>5.2583312439070298</v>
      </c>
      <c r="G194" s="140">
        <v>0</v>
      </c>
      <c r="H194" s="122">
        <v>0</v>
      </c>
      <c r="I194" s="122">
        <v>0</v>
      </c>
      <c r="J194" s="122">
        <v>187</v>
      </c>
      <c r="K194" s="122"/>
      <c r="L194" s="122"/>
      <c r="M194" s="122"/>
      <c r="N194" s="178"/>
      <c r="O194" s="122"/>
      <c r="P194" s="122"/>
      <c r="Q194" s="122"/>
      <c r="R194" s="122"/>
    </row>
    <row r="195" spans="1:18" ht="12.75" x14ac:dyDescent="0.2">
      <c r="A195" s="122" t="s">
        <v>545</v>
      </c>
      <c r="B195" s="122">
        <v>85</v>
      </c>
      <c r="C195" s="122">
        <v>53517</v>
      </c>
      <c r="D195" s="140">
        <v>3.4653154797396901</v>
      </c>
      <c r="E195" s="122">
        <v>75</v>
      </c>
      <c r="F195" s="140">
        <v>5.2583312439070298</v>
      </c>
      <c r="G195" s="140">
        <v>8.7236467236467199</v>
      </c>
      <c r="H195" s="122">
        <v>1531</v>
      </c>
      <c r="I195" s="122">
        <v>17550</v>
      </c>
      <c r="J195" s="122">
        <v>2515</v>
      </c>
      <c r="K195" s="122"/>
      <c r="L195" s="122"/>
      <c r="M195" s="122"/>
      <c r="N195" s="178"/>
      <c r="O195" s="122"/>
      <c r="P195" s="122"/>
      <c r="Q195" s="122"/>
      <c r="R195" s="122"/>
    </row>
    <row r="196" spans="1:18" ht="12.75" x14ac:dyDescent="0.2">
      <c r="A196" s="122" t="s">
        <v>546</v>
      </c>
      <c r="B196" s="122">
        <v>0</v>
      </c>
      <c r="C196" s="122">
        <v>23244</v>
      </c>
      <c r="D196" s="140">
        <v>0</v>
      </c>
      <c r="E196" s="122">
        <v>75</v>
      </c>
      <c r="F196" s="140">
        <v>5.2583312439070298</v>
      </c>
      <c r="G196" s="140">
        <v>0</v>
      </c>
      <c r="H196" s="122">
        <v>0</v>
      </c>
      <c r="I196" s="122">
        <v>0</v>
      </c>
      <c r="J196" s="122">
        <v>638</v>
      </c>
      <c r="K196" s="122"/>
      <c r="L196" s="122"/>
      <c r="M196" s="122"/>
      <c r="N196" s="178"/>
      <c r="O196" s="122"/>
      <c r="P196" s="122"/>
      <c r="Q196" s="122"/>
      <c r="R196" s="122"/>
    </row>
    <row r="197" spans="1:18" ht="12.75" x14ac:dyDescent="0.2">
      <c r="A197" s="122" t="s">
        <v>547</v>
      </c>
      <c r="B197" s="122">
        <v>0</v>
      </c>
      <c r="C197" s="122">
        <v>15597</v>
      </c>
      <c r="D197" s="140">
        <v>0</v>
      </c>
      <c r="E197" s="122">
        <v>75</v>
      </c>
      <c r="F197" s="140">
        <v>5.2583312439070298</v>
      </c>
      <c r="G197" s="140">
        <v>0</v>
      </c>
      <c r="H197" s="122">
        <v>0</v>
      </c>
      <c r="I197" s="122">
        <v>0</v>
      </c>
      <c r="J197" s="122">
        <v>298</v>
      </c>
      <c r="K197" s="122"/>
      <c r="L197" s="122"/>
      <c r="M197" s="122"/>
      <c r="N197" s="178"/>
      <c r="O197" s="122"/>
      <c r="P197" s="122"/>
      <c r="Q197" s="122"/>
      <c r="R197" s="122"/>
    </row>
    <row r="198" spans="1:18" ht="12.75" x14ac:dyDescent="0.2">
      <c r="A198" s="122" t="s">
        <v>548</v>
      </c>
      <c r="B198" s="122">
        <v>40</v>
      </c>
      <c r="C198" s="122">
        <v>11089</v>
      </c>
      <c r="D198" s="140">
        <v>0.94234519352250801</v>
      </c>
      <c r="E198" s="122">
        <v>75</v>
      </c>
      <c r="F198" s="140">
        <v>5.2583312439070298</v>
      </c>
      <c r="G198" s="140">
        <v>6.2006764374295402</v>
      </c>
      <c r="H198" s="122">
        <v>385</v>
      </c>
      <c r="I198" s="122">
        <v>6209</v>
      </c>
      <c r="J198" s="122">
        <v>440</v>
      </c>
      <c r="K198" s="122"/>
      <c r="L198" s="122"/>
      <c r="M198" s="122"/>
      <c r="N198" s="178"/>
      <c r="O198" s="122"/>
      <c r="P198" s="122"/>
      <c r="Q198" s="122"/>
      <c r="R198" s="122"/>
    </row>
    <row r="199" spans="1:18" ht="12.75" x14ac:dyDescent="0.2">
      <c r="A199" s="122" t="s">
        <v>549</v>
      </c>
      <c r="B199" s="122">
        <v>0</v>
      </c>
      <c r="C199" s="122">
        <v>37890</v>
      </c>
      <c r="D199" s="140">
        <v>0</v>
      </c>
      <c r="E199" s="122">
        <v>75</v>
      </c>
      <c r="F199" s="140">
        <v>5.2583312439070298</v>
      </c>
      <c r="G199" s="140">
        <v>0</v>
      </c>
      <c r="H199" s="122">
        <v>0</v>
      </c>
      <c r="I199" s="122">
        <v>0</v>
      </c>
      <c r="J199" s="122">
        <v>1330</v>
      </c>
      <c r="K199" s="122"/>
      <c r="L199" s="122"/>
      <c r="M199" s="122"/>
      <c r="N199" s="178"/>
      <c r="O199" s="122"/>
      <c r="P199" s="122"/>
      <c r="Q199" s="122"/>
      <c r="R199" s="122"/>
    </row>
    <row r="200" spans="1:18" ht="12.75" x14ac:dyDescent="0.2">
      <c r="A200" s="122" t="s">
        <v>550</v>
      </c>
      <c r="B200" s="122">
        <v>0</v>
      </c>
      <c r="C200" s="122">
        <v>12326</v>
      </c>
      <c r="D200" s="140">
        <v>0</v>
      </c>
      <c r="E200" s="122">
        <v>75</v>
      </c>
      <c r="F200" s="140">
        <v>5.2583312439070298</v>
      </c>
      <c r="G200" s="140">
        <v>0</v>
      </c>
      <c r="H200" s="122">
        <v>0</v>
      </c>
      <c r="I200" s="122">
        <v>0</v>
      </c>
      <c r="J200" s="122">
        <v>356</v>
      </c>
      <c r="K200" s="122"/>
      <c r="L200" s="122"/>
      <c r="M200" s="122"/>
      <c r="N200" s="178"/>
      <c r="O200" s="122"/>
      <c r="P200" s="122"/>
      <c r="Q200" s="122"/>
      <c r="R200" s="122"/>
    </row>
    <row r="201" spans="1:18" ht="12.75" x14ac:dyDescent="0.2">
      <c r="A201" s="122" t="s">
        <v>551</v>
      </c>
      <c r="B201" s="122">
        <v>0</v>
      </c>
      <c r="C201" s="122">
        <v>12645</v>
      </c>
      <c r="D201" s="140">
        <v>0</v>
      </c>
      <c r="E201" s="122">
        <v>75</v>
      </c>
      <c r="F201" s="140">
        <v>5.2583312439070298</v>
      </c>
      <c r="G201" s="140">
        <v>0</v>
      </c>
      <c r="H201" s="122">
        <v>0</v>
      </c>
      <c r="I201" s="122">
        <v>0</v>
      </c>
      <c r="J201" s="122">
        <v>202</v>
      </c>
      <c r="K201" s="122"/>
      <c r="L201" s="122"/>
      <c r="M201" s="122"/>
      <c r="N201" s="178"/>
      <c r="O201" s="122"/>
      <c r="P201" s="122"/>
      <c r="Q201" s="122"/>
      <c r="R201" s="122"/>
    </row>
    <row r="202" spans="1:18" ht="14.25" customHeight="1" x14ac:dyDescent="0.2">
      <c r="A202" s="19" t="s">
        <v>552</v>
      </c>
      <c r="B202" s="122"/>
      <c r="C202" s="122"/>
      <c r="D202" s="140"/>
      <c r="E202" s="19"/>
      <c r="F202" s="140"/>
      <c r="G202" s="140"/>
      <c r="H202" s="122"/>
      <c r="I202" s="122"/>
      <c r="J202" s="122"/>
      <c r="K202" s="122"/>
      <c r="L202" s="122"/>
      <c r="M202" s="122"/>
      <c r="N202" s="178"/>
      <c r="O202" s="122"/>
      <c r="P202" s="122"/>
      <c r="Q202" s="122"/>
      <c r="R202" s="122"/>
    </row>
    <row r="203" spans="1:18" ht="12.75" x14ac:dyDescent="0.2">
      <c r="A203" s="122" t="s">
        <v>553</v>
      </c>
      <c r="B203" s="122">
        <v>0</v>
      </c>
      <c r="C203" s="122">
        <v>25771</v>
      </c>
      <c r="D203" s="140">
        <v>0</v>
      </c>
      <c r="E203" s="122">
        <v>75</v>
      </c>
      <c r="F203" s="140">
        <v>5.2583312439070298</v>
      </c>
      <c r="G203" s="140">
        <v>0</v>
      </c>
      <c r="H203" s="122">
        <v>0</v>
      </c>
      <c r="I203" s="122">
        <v>0</v>
      </c>
      <c r="J203" s="122">
        <v>703</v>
      </c>
      <c r="K203" s="122"/>
      <c r="L203" s="122"/>
      <c r="M203" s="122"/>
      <c r="N203" s="178"/>
      <c r="O203" s="122"/>
      <c r="P203" s="122"/>
      <c r="Q203" s="122"/>
      <c r="R203" s="122"/>
    </row>
    <row r="204" spans="1:18" ht="12.75" x14ac:dyDescent="0.2">
      <c r="A204" s="122" t="s">
        <v>554</v>
      </c>
      <c r="B204" s="122">
        <v>0</v>
      </c>
      <c r="C204" s="122">
        <v>8453</v>
      </c>
      <c r="D204" s="140">
        <v>0</v>
      </c>
      <c r="E204" s="122">
        <v>75</v>
      </c>
      <c r="F204" s="140">
        <v>5.2583312439070298</v>
      </c>
      <c r="G204" s="140">
        <v>0</v>
      </c>
      <c r="H204" s="122">
        <v>0</v>
      </c>
      <c r="I204" s="122">
        <v>0</v>
      </c>
      <c r="J204" s="122">
        <v>143</v>
      </c>
      <c r="K204" s="122"/>
      <c r="L204" s="122"/>
      <c r="M204" s="122"/>
      <c r="N204" s="178"/>
      <c r="O204" s="122"/>
      <c r="P204" s="122"/>
      <c r="Q204" s="122"/>
      <c r="R204" s="122"/>
    </row>
    <row r="205" spans="1:18" ht="12.75" x14ac:dyDescent="0.2">
      <c r="A205" s="122" t="s">
        <v>555</v>
      </c>
      <c r="B205" s="122">
        <v>0</v>
      </c>
      <c r="C205" s="122">
        <v>10613</v>
      </c>
      <c r="D205" s="140">
        <v>0</v>
      </c>
      <c r="E205" s="122">
        <v>75</v>
      </c>
      <c r="F205" s="140">
        <v>5.2583312439070298</v>
      </c>
      <c r="G205" s="140">
        <v>0</v>
      </c>
      <c r="H205" s="122">
        <v>0</v>
      </c>
      <c r="I205" s="122">
        <v>0</v>
      </c>
      <c r="J205" s="122">
        <v>253</v>
      </c>
      <c r="K205" s="122"/>
      <c r="L205" s="122"/>
      <c r="M205" s="122"/>
      <c r="N205" s="178"/>
      <c r="O205" s="122"/>
      <c r="P205" s="122"/>
      <c r="Q205" s="122"/>
      <c r="R205" s="122"/>
    </row>
    <row r="206" spans="1:18" ht="12.75" x14ac:dyDescent="0.2">
      <c r="A206" s="122" t="s">
        <v>556</v>
      </c>
      <c r="B206" s="122">
        <v>0</v>
      </c>
      <c r="C206" s="122">
        <v>11379</v>
      </c>
      <c r="D206" s="140">
        <v>0</v>
      </c>
      <c r="E206" s="122">
        <v>75</v>
      </c>
      <c r="F206" s="140">
        <v>5.2583312439070298</v>
      </c>
      <c r="G206" s="140">
        <v>0</v>
      </c>
      <c r="H206" s="122">
        <v>0</v>
      </c>
      <c r="I206" s="122">
        <v>0</v>
      </c>
      <c r="J206" s="122">
        <v>231</v>
      </c>
      <c r="K206" s="122"/>
      <c r="L206" s="122"/>
      <c r="M206" s="122"/>
      <c r="N206" s="178"/>
      <c r="O206" s="122"/>
      <c r="P206" s="122"/>
      <c r="Q206" s="122"/>
      <c r="R206" s="122"/>
    </row>
    <row r="207" spans="1:18" ht="12.75" x14ac:dyDescent="0.2">
      <c r="A207" s="122" t="s">
        <v>557</v>
      </c>
      <c r="B207" s="122">
        <v>0</v>
      </c>
      <c r="C207" s="122">
        <v>8958</v>
      </c>
      <c r="D207" s="140">
        <v>0</v>
      </c>
      <c r="E207" s="122">
        <v>75</v>
      </c>
      <c r="F207" s="140">
        <v>5.2583312439070298</v>
      </c>
      <c r="G207" s="140">
        <v>0</v>
      </c>
      <c r="H207" s="122">
        <v>0</v>
      </c>
      <c r="I207" s="122">
        <v>0</v>
      </c>
      <c r="J207" s="122">
        <v>172</v>
      </c>
      <c r="K207" s="122"/>
      <c r="L207" s="122"/>
      <c r="M207" s="122"/>
      <c r="N207" s="178"/>
      <c r="O207" s="122"/>
      <c r="P207" s="122"/>
      <c r="Q207" s="122"/>
      <c r="R207" s="122"/>
    </row>
    <row r="208" spans="1:18" ht="12.75" x14ac:dyDescent="0.2">
      <c r="A208" s="122" t="s">
        <v>558</v>
      </c>
      <c r="B208" s="122">
        <v>0</v>
      </c>
      <c r="C208" s="122">
        <v>11921</v>
      </c>
      <c r="D208" s="140">
        <v>0</v>
      </c>
      <c r="E208" s="122">
        <v>75</v>
      </c>
      <c r="F208" s="140">
        <v>5.2583312439070298</v>
      </c>
      <c r="G208" s="140">
        <v>0</v>
      </c>
      <c r="H208" s="122">
        <v>0</v>
      </c>
      <c r="I208" s="122">
        <v>0</v>
      </c>
      <c r="J208" s="122">
        <v>198</v>
      </c>
      <c r="K208" s="122"/>
      <c r="L208" s="122"/>
      <c r="M208" s="122"/>
      <c r="N208" s="178"/>
      <c r="O208" s="122"/>
      <c r="P208" s="122"/>
      <c r="Q208" s="122"/>
      <c r="R208" s="122"/>
    </row>
    <row r="209" spans="1:18" ht="12.75" x14ac:dyDescent="0.2">
      <c r="A209" s="122" t="s">
        <v>559</v>
      </c>
      <c r="B209" s="122">
        <v>0</v>
      </c>
      <c r="C209" s="122">
        <v>15256</v>
      </c>
      <c r="D209" s="140">
        <v>0</v>
      </c>
      <c r="E209" s="122">
        <v>75</v>
      </c>
      <c r="F209" s="140">
        <v>5.2583312439070298</v>
      </c>
      <c r="G209" s="140">
        <v>0</v>
      </c>
      <c r="H209" s="122">
        <v>0</v>
      </c>
      <c r="I209" s="122">
        <v>0</v>
      </c>
      <c r="J209" s="122">
        <v>314</v>
      </c>
      <c r="K209" s="122"/>
      <c r="L209" s="122"/>
      <c r="M209" s="122"/>
      <c r="N209" s="178"/>
      <c r="O209" s="122"/>
      <c r="P209" s="122"/>
      <c r="Q209" s="122"/>
      <c r="R209" s="122"/>
    </row>
    <row r="210" spans="1:18" ht="12.75" x14ac:dyDescent="0.2">
      <c r="A210" s="122" t="s">
        <v>560</v>
      </c>
      <c r="B210" s="122">
        <v>18</v>
      </c>
      <c r="C210" s="122">
        <v>88350</v>
      </c>
      <c r="D210" s="140">
        <v>0.77800542646746096</v>
      </c>
      <c r="E210" s="122">
        <v>75</v>
      </c>
      <c r="F210" s="140">
        <v>5.2583312439070298</v>
      </c>
      <c r="G210" s="140">
        <v>6.0363366703744896</v>
      </c>
      <c r="H210" s="122">
        <v>1628</v>
      </c>
      <c r="I210" s="122">
        <v>26970</v>
      </c>
      <c r="J210" s="122">
        <v>3175</v>
      </c>
      <c r="K210" s="122"/>
      <c r="L210" s="122"/>
      <c r="M210" s="122"/>
      <c r="N210" s="178"/>
      <c r="O210" s="122"/>
      <c r="P210" s="122"/>
      <c r="Q210" s="122"/>
      <c r="R210" s="122"/>
    </row>
    <row r="211" spans="1:18" ht="12.75" x14ac:dyDescent="0.2">
      <c r="A211" s="122" t="s">
        <v>561</v>
      </c>
      <c r="B211" s="122">
        <v>0</v>
      </c>
      <c r="C211" s="122">
        <v>11885</v>
      </c>
      <c r="D211" s="140">
        <v>0</v>
      </c>
      <c r="E211" s="122">
        <v>75</v>
      </c>
      <c r="F211" s="140">
        <v>5.2583312439070298</v>
      </c>
      <c r="G211" s="140">
        <v>0</v>
      </c>
      <c r="H211" s="122">
        <v>0</v>
      </c>
      <c r="I211" s="122">
        <v>0</v>
      </c>
      <c r="J211" s="122">
        <v>235</v>
      </c>
      <c r="K211" s="122"/>
      <c r="L211" s="122"/>
      <c r="M211" s="122"/>
      <c r="N211" s="178"/>
      <c r="O211" s="122"/>
      <c r="P211" s="122"/>
      <c r="Q211" s="122"/>
      <c r="R211" s="122"/>
    </row>
    <row r="212" spans="1:18" ht="12.75" x14ac:dyDescent="0.2">
      <c r="A212" s="122" t="s">
        <v>562</v>
      </c>
      <c r="B212" s="122">
        <v>0</v>
      </c>
      <c r="C212" s="122">
        <v>24114</v>
      </c>
      <c r="D212" s="140">
        <v>0</v>
      </c>
      <c r="E212" s="122">
        <v>75</v>
      </c>
      <c r="F212" s="140">
        <v>5.2583312439070298</v>
      </c>
      <c r="G212" s="140">
        <v>0</v>
      </c>
      <c r="H212" s="122">
        <v>0</v>
      </c>
      <c r="I212" s="122">
        <v>0</v>
      </c>
      <c r="J212" s="122">
        <v>629</v>
      </c>
      <c r="K212" s="122"/>
      <c r="L212" s="122"/>
      <c r="M212" s="122"/>
      <c r="N212" s="178"/>
      <c r="O212" s="122"/>
      <c r="P212" s="122"/>
      <c r="Q212" s="122"/>
      <c r="R212" s="122"/>
    </row>
    <row r="213" spans="1:18" ht="12.75" x14ac:dyDescent="0.2">
      <c r="A213" s="122" t="s">
        <v>563</v>
      </c>
      <c r="B213" s="122">
        <v>0</v>
      </c>
      <c r="C213" s="122">
        <v>3656</v>
      </c>
      <c r="D213" s="140">
        <v>0</v>
      </c>
      <c r="E213" s="122">
        <v>75</v>
      </c>
      <c r="F213" s="140">
        <v>5.2583312439070298</v>
      </c>
      <c r="G213" s="140">
        <v>0</v>
      </c>
      <c r="H213" s="122">
        <v>0</v>
      </c>
      <c r="I213" s="122">
        <v>0</v>
      </c>
      <c r="J213" s="122">
        <v>67</v>
      </c>
      <c r="K213" s="122"/>
      <c r="L213" s="122"/>
      <c r="M213" s="122"/>
      <c r="N213" s="178"/>
      <c r="O213" s="122"/>
      <c r="P213" s="122"/>
      <c r="Q213" s="122"/>
      <c r="R213" s="122"/>
    </row>
    <row r="214" spans="1:18" ht="12.75" x14ac:dyDescent="0.2">
      <c r="A214" s="122" t="s">
        <v>564</v>
      </c>
      <c r="B214" s="122">
        <v>0</v>
      </c>
      <c r="C214" s="122">
        <v>4106</v>
      </c>
      <c r="D214" s="140">
        <v>0</v>
      </c>
      <c r="E214" s="122">
        <v>75</v>
      </c>
      <c r="F214" s="140">
        <v>5.2583312439070298</v>
      </c>
      <c r="G214" s="140">
        <v>0</v>
      </c>
      <c r="H214" s="122">
        <v>0</v>
      </c>
      <c r="I214" s="122">
        <v>0</v>
      </c>
      <c r="J214" s="122">
        <v>146</v>
      </c>
      <c r="K214" s="122"/>
      <c r="L214" s="122"/>
      <c r="M214" s="122"/>
      <c r="N214" s="178"/>
      <c r="O214" s="122"/>
      <c r="P214" s="122"/>
      <c r="Q214" s="122"/>
      <c r="R214" s="122"/>
    </row>
    <row r="215" spans="1:18" ht="12.75" x14ac:dyDescent="0.2">
      <c r="A215" s="122" t="s">
        <v>565</v>
      </c>
      <c r="B215" s="122">
        <v>0</v>
      </c>
      <c r="C215" s="122">
        <v>13099</v>
      </c>
      <c r="D215" s="140">
        <v>0</v>
      </c>
      <c r="E215" s="122">
        <v>75</v>
      </c>
      <c r="F215" s="140">
        <v>5.2583312439070298</v>
      </c>
      <c r="G215" s="140">
        <v>0</v>
      </c>
      <c r="H215" s="122">
        <v>0</v>
      </c>
      <c r="I215" s="122">
        <v>0</v>
      </c>
      <c r="J215" s="122">
        <v>200</v>
      </c>
      <c r="K215" s="122"/>
      <c r="L215" s="122"/>
      <c r="M215" s="122"/>
      <c r="N215" s="178"/>
      <c r="O215" s="122"/>
      <c r="P215" s="122"/>
      <c r="Q215" s="122"/>
      <c r="R215" s="122"/>
    </row>
    <row r="216" spans="1:18" ht="12.75" x14ac:dyDescent="0.2">
      <c r="A216" s="122" t="s">
        <v>566</v>
      </c>
      <c r="B216" s="122">
        <v>0</v>
      </c>
      <c r="C216" s="122">
        <v>15334</v>
      </c>
      <c r="D216" s="140">
        <v>0</v>
      </c>
      <c r="E216" s="122">
        <v>75</v>
      </c>
      <c r="F216" s="140">
        <v>5.2583312439070298</v>
      </c>
      <c r="G216" s="140">
        <v>0</v>
      </c>
      <c r="H216" s="122">
        <v>0</v>
      </c>
      <c r="I216" s="122">
        <v>0</v>
      </c>
      <c r="J216" s="122">
        <v>302</v>
      </c>
      <c r="K216" s="122"/>
      <c r="L216" s="122"/>
      <c r="M216" s="122"/>
      <c r="N216" s="178"/>
      <c r="O216" s="122"/>
      <c r="P216" s="122"/>
      <c r="Q216" s="122"/>
      <c r="R216" s="122"/>
    </row>
    <row r="217" spans="1:18" ht="12.75" x14ac:dyDescent="0.2">
      <c r="A217" s="122" t="s">
        <v>567</v>
      </c>
      <c r="B217" s="122">
        <v>0</v>
      </c>
      <c r="C217" s="122">
        <v>11992</v>
      </c>
      <c r="D217" s="140">
        <v>0</v>
      </c>
      <c r="E217" s="122">
        <v>75</v>
      </c>
      <c r="F217" s="140">
        <v>5.2583312439070298</v>
      </c>
      <c r="G217" s="140">
        <v>0</v>
      </c>
      <c r="H217" s="122">
        <v>0</v>
      </c>
      <c r="I217" s="122">
        <v>0</v>
      </c>
      <c r="J217" s="122">
        <v>193</v>
      </c>
      <c r="K217" s="122"/>
      <c r="L217" s="122"/>
      <c r="M217" s="122"/>
      <c r="N217" s="178"/>
      <c r="O217" s="122"/>
      <c r="P217" s="122"/>
      <c r="Q217" s="122"/>
      <c r="R217" s="122"/>
    </row>
    <row r="218" spans="1:18" ht="12.75" x14ac:dyDescent="0.2">
      <c r="A218" s="122" t="s">
        <v>568</v>
      </c>
      <c r="B218" s="122">
        <v>0</v>
      </c>
      <c r="C218" s="122">
        <v>9804</v>
      </c>
      <c r="D218" s="140">
        <v>0</v>
      </c>
      <c r="E218" s="122">
        <v>75</v>
      </c>
      <c r="F218" s="140">
        <v>5.2583312439070298</v>
      </c>
      <c r="G218" s="140">
        <v>0</v>
      </c>
      <c r="H218" s="122">
        <v>0</v>
      </c>
      <c r="I218" s="122">
        <v>0</v>
      </c>
      <c r="J218" s="122">
        <v>211</v>
      </c>
      <c r="K218" s="122"/>
      <c r="L218" s="122"/>
      <c r="M218" s="122"/>
      <c r="N218" s="178"/>
      <c r="O218" s="122"/>
      <c r="P218" s="122"/>
      <c r="Q218" s="122"/>
      <c r="R218" s="122"/>
    </row>
    <row r="219" spans="1:18" ht="14.25" customHeight="1" x14ac:dyDescent="0.2">
      <c r="A219" s="19" t="s">
        <v>569</v>
      </c>
      <c r="B219" s="122"/>
      <c r="C219" s="122"/>
      <c r="D219" s="140"/>
      <c r="E219" s="19"/>
      <c r="F219" s="140"/>
      <c r="G219" s="140"/>
      <c r="H219" s="122"/>
      <c r="I219" s="122"/>
      <c r="J219" s="122"/>
      <c r="K219" s="122"/>
      <c r="L219" s="122"/>
      <c r="M219" s="122"/>
      <c r="N219" s="178"/>
      <c r="O219" s="122"/>
      <c r="P219" s="122"/>
      <c r="Q219" s="122"/>
      <c r="R219" s="122"/>
    </row>
    <row r="220" spans="1:18" ht="12.75" x14ac:dyDescent="0.2">
      <c r="A220" s="122" t="s">
        <v>570</v>
      </c>
      <c r="B220" s="122">
        <v>0</v>
      </c>
      <c r="C220" s="122">
        <v>11119</v>
      </c>
      <c r="D220" s="140">
        <v>0</v>
      </c>
      <c r="E220" s="122">
        <v>75</v>
      </c>
      <c r="F220" s="140">
        <v>5.2583312439070298</v>
      </c>
      <c r="G220" s="140">
        <v>0</v>
      </c>
      <c r="H220" s="122">
        <v>0</v>
      </c>
      <c r="I220" s="122">
        <v>0</v>
      </c>
      <c r="J220" s="122">
        <v>131</v>
      </c>
      <c r="K220" s="122"/>
      <c r="L220" s="122"/>
      <c r="M220" s="122"/>
      <c r="N220" s="178"/>
      <c r="O220" s="122"/>
      <c r="P220" s="122"/>
      <c r="Q220" s="122"/>
      <c r="R220" s="122"/>
    </row>
    <row r="221" spans="1:18" ht="12.75" x14ac:dyDescent="0.2">
      <c r="A221" s="122" t="s">
        <v>571</v>
      </c>
      <c r="B221" s="122">
        <v>0</v>
      </c>
      <c r="C221" s="122">
        <v>9531</v>
      </c>
      <c r="D221" s="140">
        <v>0</v>
      </c>
      <c r="E221" s="122">
        <v>75</v>
      </c>
      <c r="F221" s="140">
        <v>5.2583312439070298</v>
      </c>
      <c r="G221" s="140">
        <v>0</v>
      </c>
      <c r="H221" s="122">
        <v>0</v>
      </c>
      <c r="I221" s="122">
        <v>0</v>
      </c>
      <c r="J221" s="122">
        <v>263</v>
      </c>
      <c r="K221" s="122"/>
      <c r="L221" s="122"/>
      <c r="M221" s="122"/>
      <c r="N221" s="178"/>
      <c r="O221" s="122"/>
      <c r="P221" s="122"/>
      <c r="Q221" s="122"/>
      <c r="R221" s="122"/>
    </row>
    <row r="222" spans="1:18" ht="12.75" x14ac:dyDescent="0.2">
      <c r="A222" s="122" t="s">
        <v>572</v>
      </c>
      <c r="B222" s="122">
        <v>0</v>
      </c>
      <c r="C222" s="122">
        <v>15315</v>
      </c>
      <c r="D222" s="140">
        <v>0</v>
      </c>
      <c r="E222" s="122">
        <v>75</v>
      </c>
      <c r="F222" s="140">
        <v>5.2583312439070298</v>
      </c>
      <c r="G222" s="140">
        <v>0</v>
      </c>
      <c r="H222" s="122">
        <v>0</v>
      </c>
      <c r="I222" s="122">
        <v>0</v>
      </c>
      <c r="J222" s="122">
        <v>523</v>
      </c>
      <c r="K222" s="122"/>
      <c r="L222" s="122"/>
      <c r="M222" s="122"/>
      <c r="N222" s="178"/>
      <c r="O222" s="122"/>
      <c r="P222" s="122"/>
      <c r="Q222" s="122"/>
      <c r="R222" s="122"/>
    </row>
    <row r="223" spans="1:18" ht="12.75" x14ac:dyDescent="0.2">
      <c r="A223" s="122" t="s">
        <v>573</v>
      </c>
      <c r="B223" s="122">
        <v>0</v>
      </c>
      <c r="C223" s="122">
        <v>6936</v>
      </c>
      <c r="D223" s="140">
        <v>0</v>
      </c>
      <c r="E223" s="122">
        <v>75</v>
      </c>
      <c r="F223" s="140">
        <v>5.2583312439070298</v>
      </c>
      <c r="G223" s="140">
        <v>0</v>
      </c>
      <c r="H223" s="122">
        <v>0</v>
      </c>
      <c r="I223" s="122">
        <v>0</v>
      </c>
      <c r="J223" s="122">
        <v>260</v>
      </c>
      <c r="K223" s="122"/>
      <c r="L223" s="122"/>
      <c r="M223" s="122"/>
      <c r="N223" s="178"/>
      <c r="O223" s="122"/>
      <c r="P223" s="122"/>
      <c r="Q223" s="122"/>
      <c r="R223" s="122"/>
    </row>
    <row r="224" spans="1:18" ht="12.75" x14ac:dyDescent="0.2">
      <c r="A224" s="122" t="s">
        <v>574</v>
      </c>
      <c r="B224" s="122">
        <v>0</v>
      </c>
      <c r="C224" s="122">
        <v>30054</v>
      </c>
      <c r="D224" s="140">
        <v>0</v>
      </c>
      <c r="E224" s="122">
        <v>75</v>
      </c>
      <c r="F224" s="140">
        <v>5.2583312439070298</v>
      </c>
      <c r="G224" s="140">
        <v>0</v>
      </c>
      <c r="H224" s="122">
        <v>0</v>
      </c>
      <c r="I224" s="122">
        <v>0</v>
      </c>
      <c r="J224" s="122">
        <v>1025</v>
      </c>
      <c r="K224" s="122"/>
      <c r="L224" s="122"/>
      <c r="M224" s="122"/>
      <c r="N224" s="178"/>
      <c r="O224" s="122"/>
      <c r="P224" s="122"/>
      <c r="Q224" s="122"/>
      <c r="R224" s="122"/>
    </row>
    <row r="225" spans="1:18" ht="12.75" x14ac:dyDescent="0.2">
      <c r="A225" s="122" t="s">
        <v>575</v>
      </c>
      <c r="B225" s="122">
        <v>0</v>
      </c>
      <c r="C225" s="122">
        <v>21016</v>
      </c>
      <c r="D225" s="140">
        <v>0</v>
      </c>
      <c r="E225" s="122">
        <v>75</v>
      </c>
      <c r="F225" s="140">
        <v>5.2583312439070298</v>
      </c>
      <c r="G225" s="140">
        <v>0</v>
      </c>
      <c r="H225" s="122">
        <v>0</v>
      </c>
      <c r="I225" s="122">
        <v>0</v>
      </c>
      <c r="J225" s="122">
        <v>823</v>
      </c>
      <c r="K225" s="122"/>
      <c r="L225" s="122"/>
      <c r="M225" s="122"/>
      <c r="N225" s="178"/>
      <c r="O225" s="122"/>
      <c r="P225" s="122"/>
      <c r="Q225" s="122"/>
      <c r="R225" s="122"/>
    </row>
    <row r="226" spans="1:18" ht="12.75" x14ac:dyDescent="0.2">
      <c r="A226" s="122" t="s">
        <v>576</v>
      </c>
      <c r="B226" s="122">
        <v>0</v>
      </c>
      <c r="C226" s="122">
        <v>5664</v>
      </c>
      <c r="D226" s="140">
        <v>0</v>
      </c>
      <c r="E226" s="122">
        <v>75</v>
      </c>
      <c r="F226" s="140">
        <v>5.2583312439070298</v>
      </c>
      <c r="G226" s="140">
        <v>0</v>
      </c>
      <c r="H226" s="122">
        <v>0</v>
      </c>
      <c r="I226" s="122">
        <v>0</v>
      </c>
      <c r="J226" s="122">
        <v>99</v>
      </c>
      <c r="K226" s="122"/>
      <c r="L226" s="122"/>
      <c r="M226" s="122"/>
      <c r="N226" s="178"/>
      <c r="O226" s="122"/>
      <c r="P226" s="122"/>
      <c r="Q226" s="122"/>
      <c r="R226" s="122"/>
    </row>
    <row r="227" spans="1:18" ht="12.75" x14ac:dyDescent="0.2">
      <c r="A227" s="122" t="s">
        <v>577</v>
      </c>
      <c r="B227" s="122">
        <v>0</v>
      </c>
      <c r="C227" s="122">
        <v>7363</v>
      </c>
      <c r="D227" s="140">
        <v>0</v>
      </c>
      <c r="E227" s="122">
        <v>75</v>
      </c>
      <c r="F227" s="140">
        <v>5.2583312439070298</v>
      </c>
      <c r="G227" s="140">
        <v>0</v>
      </c>
      <c r="H227" s="122">
        <v>0</v>
      </c>
      <c r="I227" s="122">
        <v>0</v>
      </c>
      <c r="J227" s="122">
        <v>86</v>
      </c>
      <c r="K227" s="122"/>
      <c r="L227" s="122"/>
      <c r="M227" s="122"/>
      <c r="N227" s="178"/>
      <c r="O227" s="122"/>
      <c r="P227" s="122"/>
      <c r="Q227" s="122"/>
      <c r="R227" s="122"/>
    </row>
    <row r="228" spans="1:18" ht="12.75" x14ac:dyDescent="0.2">
      <c r="A228" s="122" t="s">
        <v>578</v>
      </c>
      <c r="B228" s="122">
        <v>0</v>
      </c>
      <c r="C228" s="122">
        <v>23269</v>
      </c>
      <c r="D228" s="140">
        <v>0</v>
      </c>
      <c r="E228" s="122">
        <v>75</v>
      </c>
      <c r="F228" s="140">
        <v>5.2583312439070298</v>
      </c>
      <c r="G228" s="140">
        <v>0</v>
      </c>
      <c r="H228" s="122">
        <v>0</v>
      </c>
      <c r="I228" s="122">
        <v>0</v>
      </c>
      <c r="J228" s="122">
        <v>764</v>
      </c>
      <c r="K228" s="122"/>
      <c r="L228" s="122"/>
      <c r="M228" s="122"/>
      <c r="N228" s="178"/>
      <c r="O228" s="122"/>
      <c r="P228" s="122"/>
      <c r="Q228" s="122"/>
      <c r="R228" s="122"/>
    </row>
    <row r="229" spans="1:18" ht="12.75" x14ac:dyDescent="0.2">
      <c r="A229" s="122" t="s">
        <v>579</v>
      </c>
      <c r="B229" s="122">
        <v>0</v>
      </c>
      <c r="C229" s="122">
        <v>4913</v>
      </c>
      <c r="D229" s="140">
        <v>0</v>
      </c>
      <c r="E229" s="122">
        <v>75</v>
      </c>
      <c r="F229" s="140">
        <v>5.2583312439070298</v>
      </c>
      <c r="G229" s="140">
        <v>0</v>
      </c>
      <c r="H229" s="122">
        <v>0</v>
      </c>
      <c r="I229" s="122">
        <v>0</v>
      </c>
      <c r="J229" s="122">
        <v>91</v>
      </c>
      <c r="K229" s="122"/>
      <c r="L229" s="122"/>
      <c r="M229" s="122"/>
      <c r="N229" s="178"/>
      <c r="O229" s="122"/>
      <c r="P229" s="122"/>
      <c r="Q229" s="122"/>
      <c r="R229" s="122"/>
    </row>
    <row r="230" spans="1:18" ht="12.75" x14ac:dyDescent="0.2">
      <c r="A230" s="122" t="s">
        <v>580</v>
      </c>
      <c r="B230" s="122">
        <v>0</v>
      </c>
      <c r="C230" s="122">
        <v>10352</v>
      </c>
      <c r="D230" s="140">
        <v>0</v>
      </c>
      <c r="E230" s="122">
        <v>75</v>
      </c>
      <c r="F230" s="140">
        <v>5.2583312439070298</v>
      </c>
      <c r="G230" s="140">
        <v>0</v>
      </c>
      <c r="H230" s="122">
        <v>0</v>
      </c>
      <c r="I230" s="122">
        <v>0</v>
      </c>
      <c r="J230" s="122">
        <v>353</v>
      </c>
      <c r="K230" s="122"/>
      <c r="L230" s="122"/>
      <c r="M230" s="122"/>
      <c r="N230" s="178"/>
      <c r="O230" s="122"/>
      <c r="P230" s="122"/>
      <c r="Q230" s="122"/>
      <c r="R230" s="122"/>
    </row>
    <row r="231" spans="1:18" ht="12.75" x14ac:dyDescent="0.2">
      <c r="A231" s="122" t="s">
        <v>569</v>
      </c>
      <c r="B231" s="122">
        <v>214</v>
      </c>
      <c r="C231" s="122">
        <v>142618</v>
      </c>
      <c r="D231" s="140">
        <v>7.1957712839845103</v>
      </c>
      <c r="E231" s="122">
        <v>75</v>
      </c>
      <c r="F231" s="140">
        <v>5.2583312439070298</v>
      </c>
      <c r="G231" s="140">
        <v>12.4541025278915</v>
      </c>
      <c r="H231" s="122">
        <v>7055</v>
      </c>
      <c r="I231" s="122">
        <v>56648</v>
      </c>
      <c r="J231" s="122">
        <v>9454</v>
      </c>
      <c r="K231" s="122"/>
      <c r="L231" s="122"/>
      <c r="M231" s="122"/>
      <c r="N231" s="178"/>
      <c r="O231" s="122"/>
      <c r="P231" s="122"/>
      <c r="Q231" s="122"/>
      <c r="R231" s="122"/>
    </row>
    <row r="232" spans="1:18" ht="14.25" customHeight="1" x14ac:dyDescent="0.2">
      <c r="A232" s="19" t="s">
        <v>581</v>
      </c>
      <c r="B232" s="122"/>
      <c r="C232" s="122"/>
      <c r="D232" s="140"/>
      <c r="E232" s="19"/>
      <c r="F232" s="140"/>
      <c r="G232" s="140"/>
      <c r="H232" s="122"/>
      <c r="I232" s="122"/>
      <c r="J232" s="122"/>
      <c r="K232" s="122"/>
      <c r="L232" s="122"/>
      <c r="M232" s="122"/>
      <c r="N232" s="178"/>
      <c r="O232" s="122"/>
      <c r="P232" s="122"/>
      <c r="Q232" s="122"/>
      <c r="R232" s="122"/>
    </row>
    <row r="233" spans="1:18" ht="12.75" x14ac:dyDescent="0.2">
      <c r="A233" s="122" t="s">
        <v>582</v>
      </c>
      <c r="B233" s="122">
        <v>0</v>
      </c>
      <c r="C233" s="122">
        <v>13631</v>
      </c>
      <c r="D233" s="140">
        <v>0</v>
      </c>
      <c r="E233" s="122">
        <v>75</v>
      </c>
      <c r="F233" s="140">
        <v>5.2583312439070298</v>
      </c>
      <c r="G233" s="140">
        <v>0</v>
      </c>
      <c r="H233" s="122">
        <v>0</v>
      </c>
      <c r="I233" s="122">
        <v>0</v>
      </c>
      <c r="J233" s="122">
        <v>434</v>
      </c>
      <c r="K233" s="122"/>
      <c r="L233" s="122"/>
      <c r="M233" s="122"/>
      <c r="N233" s="178"/>
      <c r="O233" s="122"/>
      <c r="P233" s="122"/>
      <c r="Q233" s="122"/>
      <c r="R233" s="122"/>
    </row>
    <row r="234" spans="1:18" ht="12.75" x14ac:dyDescent="0.2">
      <c r="A234" s="122" t="s">
        <v>583</v>
      </c>
      <c r="B234" s="122">
        <v>0</v>
      </c>
      <c r="C234" s="122">
        <v>13133</v>
      </c>
      <c r="D234" s="140">
        <v>0</v>
      </c>
      <c r="E234" s="122">
        <v>75</v>
      </c>
      <c r="F234" s="140">
        <v>5.2583312439070298</v>
      </c>
      <c r="G234" s="140">
        <v>0</v>
      </c>
      <c r="H234" s="122">
        <v>0</v>
      </c>
      <c r="I234" s="122">
        <v>0</v>
      </c>
      <c r="J234" s="122">
        <v>516</v>
      </c>
      <c r="K234" s="122"/>
      <c r="L234" s="122"/>
      <c r="M234" s="122"/>
      <c r="N234" s="178"/>
      <c r="O234" s="122"/>
      <c r="P234" s="122"/>
      <c r="Q234" s="122"/>
      <c r="R234" s="122"/>
    </row>
    <row r="235" spans="1:18" ht="12.75" x14ac:dyDescent="0.2">
      <c r="A235" s="122" t="s">
        <v>584</v>
      </c>
      <c r="B235" s="122">
        <v>0</v>
      </c>
      <c r="C235" s="122">
        <v>15596</v>
      </c>
      <c r="D235" s="140">
        <v>0</v>
      </c>
      <c r="E235" s="122">
        <v>75</v>
      </c>
      <c r="F235" s="140">
        <v>5.2583312439070298</v>
      </c>
      <c r="G235" s="140">
        <v>0</v>
      </c>
      <c r="H235" s="122">
        <v>0</v>
      </c>
      <c r="I235" s="122">
        <v>0</v>
      </c>
      <c r="J235" s="122">
        <v>579</v>
      </c>
      <c r="K235" s="122"/>
      <c r="L235" s="122"/>
      <c r="M235" s="122"/>
      <c r="N235" s="178"/>
      <c r="O235" s="122"/>
      <c r="P235" s="122"/>
      <c r="Q235" s="122"/>
      <c r="R235" s="122"/>
    </row>
    <row r="236" spans="1:18" ht="12.75" x14ac:dyDescent="0.2">
      <c r="A236" s="122" t="s">
        <v>585</v>
      </c>
      <c r="B236" s="122">
        <v>0</v>
      </c>
      <c r="C236" s="122">
        <v>8269</v>
      </c>
      <c r="D236" s="140">
        <v>0</v>
      </c>
      <c r="E236" s="122">
        <v>75</v>
      </c>
      <c r="F236" s="140">
        <v>5.2583312439070298</v>
      </c>
      <c r="G236" s="140">
        <v>0</v>
      </c>
      <c r="H236" s="122">
        <v>0</v>
      </c>
      <c r="I236" s="122">
        <v>0</v>
      </c>
      <c r="J236" s="122">
        <v>215</v>
      </c>
      <c r="K236" s="122"/>
      <c r="L236" s="122"/>
      <c r="M236" s="122"/>
      <c r="N236" s="178"/>
      <c r="O236" s="122"/>
      <c r="P236" s="122"/>
      <c r="Q236" s="122"/>
      <c r="R236" s="122"/>
    </row>
    <row r="237" spans="1:18" ht="12.75" x14ac:dyDescent="0.2">
      <c r="A237" s="122" t="s">
        <v>586</v>
      </c>
      <c r="B237" s="122">
        <v>0</v>
      </c>
      <c r="C237" s="122">
        <v>25376</v>
      </c>
      <c r="D237" s="140">
        <v>0</v>
      </c>
      <c r="E237" s="122">
        <v>75</v>
      </c>
      <c r="F237" s="140">
        <v>5.2583312439070298</v>
      </c>
      <c r="G237" s="140">
        <v>0</v>
      </c>
      <c r="H237" s="122">
        <v>0</v>
      </c>
      <c r="I237" s="122">
        <v>0</v>
      </c>
      <c r="J237" s="122">
        <v>1118</v>
      </c>
      <c r="K237" s="122"/>
      <c r="L237" s="122"/>
      <c r="M237" s="122"/>
      <c r="N237" s="178"/>
      <c r="O237" s="122"/>
      <c r="P237" s="122"/>
      <c r="Q237" s="122"/>
      <c r="R237" s="122"/>
    </row>
    <row r="238" spans="1:18" ht="12.75" x14ac:dyDescent="0.2">
      <c r="A238" s="122" t="s">
        <v>587</v>
      </c>
      <c r="B238" s="122">
        <v>0</v>
      </c>
      <c r="C238" s="122">
        <v>5719</v>
      </c>
      <c r="D238" s="140">
        <v>0</v>
      </c>
      <c r="E238" s="122">
        <v>75</v>
      </c>
      <c r="F238" s="140">
        <v>5.2583312439070298</v>
      </c>
      <c r="G238" s="140">
        <v>0</v>
      </c>
      <c r="H238" s="122">
        <v>0</v>
      </c>
      <c r="I238" s="122">
        <v>0</v>
      </c>
      <c r="J238" s="122">
        <v>136</v>
      </c>
      <c r="K238" s="122"/>
      <c r="L238" s="122"/>
      <c r="M238" s="122"/>
      <c r="N238" s="178"/>
      <c r="O238" s="122"/>
      <c r="P238" s="122"/>
      <c r="Q238" s="122"/>
      <c r="R238" s="122"/>
    </row>
    <row r="239" spans="1:18" ht="12.75" x14ac:dyDescent="0.2">
      <c r="A239" s="122" t="s">
        <v>588</v>
      </c>
      <c r="B239" s="122">
        <v>0</v>
      </c>
      <c r="C239" s="122">
        <v>21925</v>
      </c>
      <c r="D239" s="140">
        <v>0</v>
      </c>
      <c r="E239" s="122">
        <v>75</v>
      </c>
      <c r="F239" s="140">
        <v>5.2583312439070298</v>
      </c>
      <c r="G239" s="140">
        <v>0</v>
      </c>
      <c r="H239" s="122">
        <v>0</v>
      </c>
      <c r="I239" s="122">
        <v>0</v>
      </c>
      <c r="J239" s="122">
        <v>699</v>
      </c>
      <c r="K239" s="122"/>
      <c r="L239" s="122"/>
      <c r="M239" s="122"/>
      <c r="N239" s="178"/>
      <c r="O239" s="122"/>
      <c r="P239" s="122"/>
      <c r="Q239" s="122"/>
      <c r="R239" s="122"/>
    </row>
    <row r="240" spans="1:18" ht="12.75" x14ac:dyDescent="0.2">
      <c r="A240" s="122" t="s">
        <v>589</v>
      </c>
      <c r="B240" s="122">
        <v>0</v>
      </c>
      <c r="C240" s="122">
        <v>4434</v>
      </c>
      <c r="D240" s="140">
        <v>0</v>
      </c>
      <c r="E240" s="122">
        <v>75</v>
      </c>
      <c r="F240" s="140">
        <v>5.2583312439070298</v>
      </c>
      <c r="G240" s="140">
        <v>0</v>
      </c>
      <c r="H240" s="122">
        <v>0</v>
      </c>
      <c r="I240" s="122">
        <v>0</v>
      </c>
      <c r="J240" s="122">
        <v>77</v>
      </c>
      <c r="K240" s="122"/>
      <c r="L240" s="122"/>
      <c r="M240" s="122"/>
      <c r="N240" s="178"/>
      <c r="O240" s="122"/>
      <c r="P240" s="122"/>
      <c r="Q240" s="122"/>
      <c r="R240" s="122"/>
    </row>
    <row r="241" spans="1:18" ht="12.75" x14ac:dyDescent="0.2">
      <c r="A241" s="122" t="s">
        <v>590</v>
      </c>
      <c r="B241" s="122">
        <v>0</v>
      </c>
      <c r="C241" s="122">
        <v>9918</v>
      </c>
      <c r="D241" s="140">
        <v>0</v>
      </c>
      <c r="E241" s="122">
        <v>75</v>
      </c>
      <c r="F241" s="140">
        <v>5.2583312439070298</v>
      </c>
      <c r="G241" s="140">
        <v>0</v>
      </c>
      <c r="H241" s="122">
        <v>0</v>
      </c>
      <c r="I241" s="122">
        <v>0</v>
      </c>
      <c r="J241" s="122">
        <v>265</v>
      </c>
      <c r="K241" s="122"/>
      <c r="L241" s="122"/>
      <c r="M241" s="122"/>
      <c r="N241" s="178"/>
      <c r="O241" s="122"/>
      <c r="P241" s="122"/>
      <c r="Q241" s="122"/>
      <c r="R241" s="122"/>
    </row>
    <row r="242" spans="1:18" ht="12.75" x14ac:dyDescent="0.2">
      <c r="A242" s="122" t="s">
        <v>591</v>
      </c>
      <c r="B242" s="122">
        <v>143</v>
      </c>
      <c r="C242" s="122">
        <v>143702</v>
      </c>
      <c r="D242" s="140">
        <v>4.2234310417015903</v>
      </c>
      <c r="E242" s="122">
        <v>75</v>
      </c>
      <c r="F242" s="140">
        <v>5.2583312439070298</v>
      </c>
      <c r="G242" s="140">
        <v>9.4817622856086192</v>
      </c>
      <c r="H242" s="122">
        <v>6153</v>
      </c>
      <c r="I242" s="122">
        <v>64893</v>
      </c>
      <c r="J242" s="122">
        <v>8839</v>
      </c>
      <c r="K242" s="122"/>
      <c r="L242" s="122"/>
      <c r="M242" s="122"/>
      <c r="N242" s="178"/>
      <c r="O242" s="122"/>
      <c r="P242" s="122"/>
      <c r="Q242" s="122"/>
      <c r="R242" s="122"/>
    </row>
    <row r="243" spans="1:18" ht="14.25" customHeight="1" x14ac:dyDescent="0.2">
      <c r="A243" s="19" t="s">
        <v>592</v>
      </c>
      <c r="B243" s="122"/>
      <c r="C243" s="122"/>
      <c r="D243" s="140"/>
      <c r="E243" s="19"/>
      <c r="F243" s="140"/>
      <c r="G243" s="140"/>
      <c r="H243" s="122"/>
      <c r="I243" s="122"/>
      <c r="J243" s="122"/>
      <c r="K243" s="122"/>
      <c r="L243" s="122"/>
      <c r="M243" s="122"/>
      <c r="N243" s="178"/>
      <c r="O243" s="122"/>
      <c r="P243" s="122"/>
      <c r="Q243" s="122"/>
      <c r="R243" s="122"/>
    </row>
    <row r="244" spans="1:18" ht="12.75" x14ac:dyDescent="0.2">
      <c r="A244" s="122" t="s">
        <v>593</v>
      </c>
      <c r="B244" s="122">
        <v>0</v>
      </c>
      <c r="C244" s="122">
        <v>22022</v>
      </c>
      <c r="D244" s="140">
        <v>0</v>
      </c>
      <c r="E244" s="122">
        <v>75</v>
      </c>
      <c r="F244" s="140">
        <v>5.2583312439070298</v>
      </c>
      <c r="G244" s="140">
        <v>0</v>
      </c>
      <c r="H244" s="122">
        <v>0</v>
      </c>
      <c r="I244" s="122">
        <v>0</v>
      </c>
      <c r="J244" s="122">
        <v>610</v>
      </c>
      <c r="K244" s="122"/>
      <c r="L244" s="122"/>
      <c r="M244" s="122"/>
      <c r="N244" s="178"/>
      <c r="O244" s="122"/>
      <c r="P244" s="122"/>
      <c r="Q244" s="122"/>
      <c r="R244" s="122"/>
    </row>
    <row r="245" spans="1:18" ht="12.75" x14ac:dyDescent="0.2">
      <c r="A245" s="122" t="s">
        <v>594</v>
      </c>
      <c r="B245" s="122">
        <v>33</v>
      </c>
      <c r="C245" s="122">
        <v>50715</v>
      </c>
      <c r="D245" s="140">
        <v>0.47790435148349503</v>
      </c>
      <c r="E245" s="122">
        <v>75</v>
      </c>
      <c r="F245" s="140">
        <v>5.2583312439070298</v>
      </c>
      <c r="G245" s="140">
        <v>5.7362355953905304</v>
      </c>
      <c r="H245" s="122">
        <v>2688</v>
      </c>
      <c r="I245" s="122">
        <v>46860</v>
      </c>
      <c r="J245" s="122">
        <v>2708</v>
      </c>
      <c r="K245" s="122"/>
      <c r="L245" s="122"/>
      <c r="M245" s="122"/>
      <c r="N245" s="178"/>
      <c r="O245" s="122"/>
      <c r="P245" s="122"/>
      <c r="Q245" s="122"/>
      <c r="R245" s="122"/>
    </row>
    <row r="246" spans="1:18" ht="12.75" x14ac:dyDescent="0.2">
      <c r="A246" s="122" t="s">
        <v>595</v>
      </c>
      <c r="B246" s="122">
        <v>0</v>
      </c>
      <c r="C246" s="122">
        <v>56896</v>
      </c>
      <c r="D246" s="140">
        <v>0</v>
      </c>
      <c r="E246" s="122">
        <v>75</v>
      </c>
      <c r="F246" s="140">
        <v>5.2583312439070298</v>
      </c>
      <c r="G246" s="140">
        <v>0</v>
      </c>
      <c r="H246" s="122">
        <v>0</v>
      </c>
      <c r="I246" s="122">
        <v>0</v>
      </c>
      <c r="J246" s="122">
        <v>1736</v>
      </c>
      <c r="K246" s="122"/>
      <c r="L246" s="122"/>
      <c r="M246" s="122"/>
      <c r="N246" s="178"/>
      <c r="O246" s="122"/>
      <c r="P246" s="122"/>
      <c r="Q246" s="122"/>
      <c r="R246" s="122"/>
    </row>
    <row r="247" spans="1:18" ht="12.75" x14ac:dyDescent="0.2">
      <c r="A247" s="122" t="s">
        <v>596</v>
      </c>
      <c r="B247" s="122">
        <v>0</v>
      </c>
      <c r="C247" s="122">
        <v>10024</v>
      </c>
      <c r="D247" s="140">
        <v>0</v>
      </c>
      <c r="E247" s="122">
        <v>75</v>
      </c>
      <c r="F247" s="140">
        <v>5.2583312439070298</v>
      </c>
      <c r="G247" s="140">
        <v>0</v>
      </c>
      <c r="H247" s="122">
        <v>0</v>
      </c>
      <c r="I247" s="122">
        <v>0</v>
      </c>
      <c r="J247" s="122">
        <v>146</v>
      </c>
      <c r="K247" s="122"/>
      <c r="L247" s="122"/>
      <c r="M247" s="122"/>
      <c r="N247" s="178"/>
      <c r="O247" s="122"/>
      <c r="P247" s="122"/>
      <c r="Q247" s="122"/>
      <c r="R247" s="122"/>
    </row>
    <row r="248" spans="1:18" ht="12.75" x14ac:dyDescent="0.2">
      <c r="A248" s="122" t="s">
        <v>597</v>
      </c>
      <c r="B248" s="122">
        <v>0</v>
      </c>
      <c r="C248" s="122">
        <v>15085</v>
      </c>
      <c r="D248" s="140">
        <v>0</v>
      </c>
      <c r="E248" s="122">
        <v>75</v>
      </c>
      <c r="F248" s="140">
        <v>5.2583312439070298</v>
      </c>
      <c r="G248" s="140">
        <v>0</v>
      </c>
      <c r="H248" s="122">
        <v>0</v>
      </c>
      <c r="I248" s="122">
        <v>0</v>
      </c>
      <c r="J248" s="122">
        <v>300</v>
      </c>
      <c r="K248" s="122"/>
      <c r="L248" s="122"/>
      <c r="M248" s="122"/>
      <c r="N248" s="178"/>
      <c r="O248" s="122"/>
      <c r="P248" s="122"/>
      <c r="Q248" s="122"/>
      <c r="R248" s="122"/>
    </row>
    <row r="249" spans="1:18" ht="12.75" x14ac:dyDescent="0.2">
      <c r="A249" s="122" t="s">
        <v>598</v>
      </c>
      <c r="B249" s="122">
        <v>0</v>
      </c>
      <c r="C249" s="122">
        <v>15252</v>
      </c>
      <c r="D249" s="140">
        <v>0</v>
      </c>
      <c r="E249" s="122">
        <v>75</v>
      </c>
      <c r="F249" s="140">
        <v>5.2583312439070298</v>
      </c>
      <c r="G249" s="140">
        <v>0</v>
      </c>
      <c r="H249" s="122">
        <v>0</v>
      </c>
      <c r="I249" s="122">
        <v>0</v>
      </c>
      <c r="J249" s="122">
        <v>268</v>
      </c>
      <c r="K249" s="122"/>
      <c r="L249" s="122"/>
      <c r="M249" s="122"/>
      <c r="N249" s="178"/>
      <c r="O249" s="122"/>
      <c r="P249" s="122"/>
      <c r="Q249" s="122"/>
      <c r="R249" s="122"/>
    </row>
    <row r="250" spans="1:18" ht="12.75" x14ac:dyDescent="0.2">
      <c r="A250" s="122" t="s">
        <v>599</v>
      </c>
      <c r="B250" s="122">
        <v>0</v>
      </c>
      <c r="C250" s="122">
        <v>26030</v>
      </c>
      <c r="D250" s="140">
        <v>0</v>
      </c>
      <c r="E250" s="122">
        <v>75</v>
      </c>
      <c r="F250" s="140">
        <v>5.2583312439070298</v>
      </c>
      <c r="G250" s="140">
        <v>0</v>
      </c>
      <c r="H250" s="122">
        <v>0</v>
      </c>
      <c r="I250" s="122">
        <v>0</v>
      </c>
      <c r="J250" s="122">
        <v>787</v>
      </c>
      <c r="K250" s="122"/>
      <c r="L250" s="122"/>
      <c r="M250" s="122"/>
      <c r="N250" s="178"/>
      <c r="O250" s="122"/>
      <c r="P250" s="122"/>
      <c r="Q250" s="122"/>
      <c r="R250" s="122"/>
    </row>
    <row r="251" spans="1:18" ht="12.75" x14ac:dyDescent="0.2">
      <c r="A251" s="122" t="s">
        <v>600</v>
      </c>
      <c r="B251" s="122">
        <v>0</v>
      </c>
      <c r="C251" s="122">
        <v>9969</v>
      </c>
      <c r="D251" s="140">
        <v>0</v>
      </c>
      <c r="E251" s="122">
        <v>75</v>
      </c>
      <c r="F251" s="140">
        <v>5.2583312439070298</v>
      </c>
      <c r="G251" s="140">
        <v>0</v>
      </c>
      <c r="H251" s="122">
        <v>0</v>
      </c>
      <c r="I251" s="122">
        <v>0</v>
      </c>
      <c r="J251" s="122">
        <v>218</v>
      </c>
      <c r="K251" s="122"/>
      <c r="L251" s="122"/>
      <c r="M251" s="122"/>
      <c r="N251" s="178"/>
      <c r="O251" s="122"/>
      <c r="P251" s="122"/>
      <c r="Q251" s="122"/>
      <c r="R251" s="122"/>
    </row>
    <row r="252" spans="1:18" ht="12.75" x14ac:dyDescent="0.2">
      <c r="A252" s="122" t="s">
        <v>601</v>
      </c>
      <c r="B252" s="122">
        <v>0</v>
      </c>
      <c r="C252" s="122">
        <v>20006</v>
      </c>
      <c r="D252" s="140">
        <v>0</v>
      </c>
      <c r="E252" s="122">
        <v>75</v>
      </c>
      <c r="F252" s="140">
        <v>5.2583312439070298</v>
      </c>
      <c r="G252" s="140">
        <v>0</v>
      </c>
      <c r="H252" s="122">
        <v>0</v>
      </c>
      <c r="I252" s="122">
        <v>0</v>
      </c>
      <c r="J252" s="122">
        <v>403</v>
      </c>
      <c r="K252" s="122"/>
      <c r="L252" s="122"/>
      <c r="M252" s="122"/>
      <c r="N252" s="178"/>
      <c r="O252" s="122"/>
      <c r="P252" s="122"/>
      <c r="Q252" s="122"/>
      <c r="R252" s="122"/>
    </row>
    <row r="253" spans="1:18" ht="12.75" x14ac:dyDescent="0.2">
      <c r="A253" s="122" t="s">
        <v>602</v>
      </c>
      <c r="B253" s="122">
        <v>0</v>
      </c>
      <c r="C253" s="122">
        <v>6812</v>
      </c>
      <c r="D253" s="140">
        <v>0</v>
      </c>
      <c r="E253" s="122">
        <v>75</v>
      </c>
      <c r="F253" s="140">
        <v>5.2583312439070298</v>
      </c>
      <c r="G253" s="140">
        <v>0</v>
      </c>
      <c r="H253" s="122">
        <v>0</v>
      </c>
      <c r="I253" s="122">
        <v>0</v>
      </c>
      <c r="J253" s="122">
        <v>152</v>
      </c>
      <c r="K253" s="122"/>
      <c r="L253" s="122"/>
      <c r="M253" s="122"/>
      <c r="N253" s="178"/>
      <c r="O253" s="122"/>
      <c r="P253" s="122"/>
      <c r="Q253" s="122"/>
      <c r="R253" s="122"/>
    </row>
    <row r="254" spans="1:18" ht="12.75" x14ac:dyDescent="0.2">
      <c r="A254" s="122" t="s">
        <v>603</v>
      </c>
      <c r="B254" s="122">
        <v>0</v>
      </c>
      <c r="C254" s="122">
        <v>10748</v>
      </c>
      <c r="D254" s="140">
        <v>0</v>
      </c>
      <c r="E254" s="122">
        <v>75</v>
      </c>
      <c r="F254" s="140">
        <v>5.2583312439070298</v>
      </c>
      <c r="G254" s="140">
        <v>0</v>
      </c>
      <c r="H254" s="122">
        <v>0</v>
      </c>
      <c r="I254" s="122">
        <v>0</v>
      </c>
      <c r="J254" s="122">
        <v>139</v>
      </c>
      <c r="K254" s="122"/>
      <c r="L254" s="122"/>
      <c r="M254" s="122"/>
      <c r="N254" s="178"/>
      <c r="O254" s="122"/>
      <c r="P254" s="122"/>
      <c r="Q254" s="122"/>
      <c r="R254" s="122"/>
    </row>
    <row r="255" spans="1:18" ht="12.75" x14ac:dyDescent="0.2">
      <c r="A255" s="122" t="s">
        <v>604</v>
      </c>
      <c r="B255" s="122">
        <v>0</v>
      </c>
      <c r="C255" s="122">
        <v>10712</v>
      </c>
      <c r="D255" s="140">
        <v>0</v>
      </c>
      <c r="E255" s="122">
        <v>75</v>
      </c>
      <c r="F255" s="140">
        <v>5.2583312439070298</v>
      </c>
      <c r="G255" s="140">
        <v>0</v>
      </c>
      <c r="H255" s="122">
        <v>0</v>
      </c>
      <c r="I255" s="122">
        <v>0</v>
      </c>
      <c r="J255" s="122">
        <v>192</v>
      </c>
      <c r="K255" s="122"/>
      <c r="L255" s="122"/>
      <c r="M255" s="122"/>
      <c r="N255" s="178"/>
      <c r="O255" s="122"/>
      <c r="P255" s="122"/>
      <c r="Q255" s="122"/>
      <c r="R255" s="122"/>
    </row>
    <row r="256" spans="1:18" ht="12.75" x14ac:dyDescent="0.2">
      <c r="A256" s="122" t="s">
        <v>605</v>
      </c>
      <c r="B256" s="122">
        <v>0</v>
      </c>
      <c r="C256" s="122">
        <v>10886</v>
      </c>
      <c r="D256" s="140">
        <v>0</v>
      </c>
      <c r="E256" s="122">
        <v>75</v>
      </c>
      <c r="F256" s="140">
        <v>5.2583312439070298</v>
      </c>
      <c r="G256" s="140">
        <v>0</v>
      </c>
      <c r="H256" s="122">
        <v>0</v>
      </c>
      <c r="I256" s="122">
        <v>0</v>
      </c>
      <c r="J256" s="122">
        <v>212</v>
      </c>
      <c r="K256" s="122"/>
      <c r="L256" s="122"/>
      <c r="M256" s="122"/>
      <c r="N256" s="178"/>
      <c r="O256" s="122"/>
      <c r="P256" s="122"/>
      <c r="Q256" s="122"/>
      <c r="R256" s="122"/>
    </row>
    <row r="257" spans="1:18" ht="12.75" x14ac:dyDescent="0.2">
      <c r="A257" s="122" t="s">
        <v>606</v>
      </c>
      <c r="B257" s="122">
        <v>0</v>
      </c>
      <c r="C257" s="122">
        <v>6694</v>
      </c>
      <c r="D257" s="140">
        <v>0</v>
      </c>
      <c r="E257" s="122">
        <v>75</v>
      </c>
      <c r="F257" s="140">
        <v>5.2583312439070298</v>
      </c>
      <c r="G257" s="140">
        <v>0</v>
      </c>
      <c r="H257" s="122">
        <v>0</v>
      </c>
      <c r="I257" s="122">
        <v>0</v>
      </c>
      <c r="J257" s="122">
        <v>89</v>
      </c>
      <c r="K257" s="122"/>
      <c r="L257" s="122"/>
      <c r="M257" s="122"/>
      <c r="N257" s="178"/>
      <c r="O257" s="122"/>
      <c r="P257" s="122"/>
      <c r="Q257" s="122"/>
      <c r="R257" s="122"/>
    </row>
    <row r="258" spans="1:18" ht="12.75" x14ac:dyDescent="0.2">
      <c r="A258" s="122" t="s">
        <v>607</v>
      </c>
      <c r="B258" s="122">
        <v>0</v>
      </c>
      <c r="C258" s="122">
        <v>7052</v>
      </c>
      <c r="D258" s="140">
        <v>0</v>
      </c>
      <c r="E258" s="122">
        <v>75</v>
      </c>
      <c r="F258" s="140">
        <v>5.2583312439070298</v>
      </c>
      <c r="G258" s="140">
        <v>0</v>
      </c>
      <c r="H258" s="122">
        <v>0</v>
      </c>
      <c r="I258" s="122">
        <v>0</v>
      </c>
      <c r="J258" s="122">
        <v>79</v>
      </c>
      <c r="K258" s="122"/>
      <c r="L258" s="122"/>
      <c r="M258" s="122"/>
      <c r="N258" s="178"/>
      <c r="O258" s="122"/>
      <c r="P258" s="122"/>
      <c r="Q258" s="122"/>
      <c r="R258" s="122"/>
    </row>
    <row r="259" spans="1:18" ht="14.25" customHeight="1" x14ac:dyDescent="0.2">
      <c r="A259" s="19" t="s">
        <v>608</v>
      </c>
      <c r="B259" s="122"/>
      <c r="C259" s="122"/>
      <c r="D259" s="140"/>
      <c r="E259" s="19"/>
      <c r="F259" s="140"/>
      <c r="G259" s="140"/>
      <c r="H259" s="122"/>
      <c r="I259" s="122"/>
      <c r="J259" s="122"/>
      <c r="K259" s="122"/>
      <c r="L259" s="122"/>
      <c r="M259" s="122"/>
      <c r="N259" s="178"/>
      <c r="O259" s="122"/>
      <c r="P259" s="122"/>
      <c r="Q259" s="122"/>
      <c r="R259" s="122"/>
    </row>
    <row r="260" spans="1:18" ht="12.75" x14ac:dyDescent="0.2">
      <c r="A260" s="122" t="s">
        <v>609</v>
      </c>
      <c r="B260" s="122">
        <v>0</v>
      </c>
      <c r="C260" s="122">
        <v>26394</v>
      </c>
      <c r="D260" s="140">
        <v>0</v>
      </c>
      <c r="E260" s="122">
        <v>75</v>
      </c>
      <c r="F260" s="140">
        <v>5.2583312439070298</v>
      </c>
      <c r="G260" s="140">
        <v>0</v>
      </c>
      <c r="H260" s="122">
        <v>0</v>
      </c>
      <c r="I260" s="122">
        <v>0</v>
      </c>
      <c r="J260" s="122">
        <v>683</v>
      </c>
      <c r="K260" s="122"/>
      <c r="L260" s="122"/>
      <c r="M260" s="122"/>
      <c r="N260" s="178"/>
      <c r="O260" s="122"/>
      <c r="P260" s="122"/>
      <c r="Q260" s="122"/>
      <c r="R260" s="122"/>
    </row>
    <row r="261" spans="1:18" ht="12.75" x14ac:dyDescent="0.2">
      <c r="A261" s="122" t="s">
        <v>610</v>
      </c>
      <c r="B261" s="122">
        <v>47</v>
      </c>
      <c r="C261" s="122">
        <v>98314</v>
      </c>
      <c r="D261" s="140">
        <v>1.4438164576754899</v>
      </c>
      <c r="E261" s="122">
        <v>75</v>
      </c>
      <c r="F261" s="140">
        <v>5.2583312439070298</v>
      </c>
      <c r="G261" s="140">
        <v>6.7021477015825202</v>
      </c>
      <c r="H261" s="122">
        <v>2846</v>
      </c>
      <c r="I261" s="122">
        <v>42464</v>
      </c>
      <c r="J261" s="122">
        <v>4344</v>
      </c>
      <c r="K261" s="122"/>
      <c r="L261" s="122"/>
      <c r="M261" s="122"/>
      <c r="N261" s="178"/>
      <c r="O261" s="122"/>
      <c r="P261" s="122"/>
      <c r="Q261" s="122"/>
      <c r="R261" s="122"/>
    </row>
    <row r="262" spans="1:18" ht="12.75" x14ac:dyDescent="0.2">
      <c r="A262" s="122" t="s">
        <v>611</v>
      </c>
      <c r="B262" s="122">
        <v>0</v>
      </c>
      <c r="C262" s="122">
        <v>9431</v>
      </c>
      <c r="D262" s="140">
        <v>0</v>
      </c>
      <c r="E262" s="122">
        <v>75</v>
      </c>
      <c r="F262" s="140">
        <v>5.2583312439070298</v>
      </c>
      <c r="G262" s="140">
        <v>0</v>
      </c>
      <c r="H262" s="122">
        <v>0</v>
      </c>
      <c r="I262" s="122">
        <v>0</v>
      </c>
      <c r="J262" s="122">
        <v>283</v>
      </c>
      <c r="K262" s="122"/>
      <c r="L262" s="122"/>
      <c r="M262" s="122"/>
      <c r="N262" s="178"/>
      <c r="O262" s="122"/>
      <c r="P262" s="122"/>
      <c r="Q262" s="122"/>
      <c r="R262" s="122"/>
    </row>
    <row r="263" spans="1:18" ht="12.75" x14ac:dyDescent="0.2">
      <c r="A263" s="122" t="s">
        <v>612</v>
      </c>
      <c r="B263" s="122">
        <v>1</v>
      </c>
      <c r="C263" s="122">
        <v>36924</v>
      </c>
      <c r="D263" s="140">
        <v>4.3289803129908898E-2</v>
      </c>
      <c r="E263" s="122">
        <v>75</v>
      </c>
      <c r="F263" s="140">
        <v>5.2583312439070298</v>
      </c>
      <c r="G263" s="140">
        <v>5.3016210470369396</v>
      </c>
      <c r="H263" s="122">
        <v>399</v>
      </c>
      <c r="I263" s="122">
        <v>7526</v>
      </c>
      <c r="J263" s="122">
        <v>893</v>
      </c>
      <c r="K263" s="122"/>
      <c r="L263" s="122"/>
      <c r="M263" s="122"/>
      <c r="N263" s="178"/>
      <c r="O263" s="122"/>
      <c r="P263" s="122"/>
      <c r="Q263" s="122"/>
      <c r="R263" s="122"/>
    </row>
    <row r="264" spans="1:18" ht="12.75" x14ac:dyDescent="0.2">
      <c r="A264" s="122" t="s">
        <v>613</v>
      </c>
      <c r="B264" s="122">
        <v>0</v>
      </c>
      <c r="C264" s="122">
        <v>18949</v>
      </c>
      <c r="D264" s="140">
        <v>0</v>
      </c>
      <c r="E264" s="122">
        <v>75</v>
      </c>
      <c r="F264" s="140">
        <v>5.2583312439070298</v>
      </c>
      <c r="G264" s="140">
        <v>0</v>
      </c>
      <c r="H264" s="122">
        <v>0</v>
      </c>
      <c r="I264" s="122">
        <v>0</v>
      </c>
      <c r="J264" s="122">
        <v>411</v>
      </c>
      <c r="K264" s="122"/>
      <c r="L264" s="122"/>
      <c r="M264" s="122"/>
      <c r="N264" s="178"/>
      <c r="O264" s="122"/>
      <c r="P264" s="122"/>
      <c r="Q264" s="122"/>
      <c r="R264" s="122"/>
    </row>
    <row r="265" spans="1:18" ht="12.75" x14ac:dyDescent="0.2">
      <c r="A265" s="122" t="s">
        <v>614</v>
      </c>
      <c r="B265" s="122">
        <v>0</v>
      </c>
      <c r="C265" s="122">
        <v>9493</v>
      </c>
      <c r="D265" s="140">
        <v>0</v>
      </c>
      <c r="E265" s="122">
        <v>75</v>
      </c>
      <c r="F265" s="140">
        <v>5.2583312439070298</v>
      </c>
      <c r="G265" s="140">
        <v>0</v>
      </c>
      <c r="H265" s="122">
        <v>0</v>
      </c>
      <c r="I265" s="122">
        <v>0</v>
      </c>
      <c r="J265" s="122">
        <v>193</v>
      </c>
      <c r="K265" s="122"/>
      <c r="L265" s="122"/>
      <c r="M265" s="122"/>
      <c r="N265" s="178"/>
      <c r="O265" s="122"/>
      <c r="P265" s="122"/>
      <c r="Q265" s="122"/>
      <c r="R265" s="122"/>
    </row>
    <row r="266" spans="1:18" ht="12.75" x14ac:dyDescent="0.2">
      <c r="A266" s="122" t="s">
        <v>615</v>
      </c>
      <c r="B266" s="122">
        <v>0</v>
      </c>
      <c r="C266" s="122">
        <v>5765</v>
      </c>
      <c r="D266" s="140">
        <v>0</v>
      </c>
      <c r="E266" s="122">
        <v>75</v>
      </c>
      <c r="F266" s="140">
        <v>5.2583312439070298</v>
      </c>
      <c r="G266" s="140">
        <v>0</v>
      </c>
      <c r="H266" s="122">
        <v>0</v>
      </c>
      <c r="I266" s="122">
        <v>0</v>
      </c>
      <c r="J266" s="122">
        <v>127</v>
      </c>
      <c r="K266" s="122"/>
      <c r="L266" s="122"/>
      <c r="M266" s="122"/>
      <c r="N266" s="178"/>
      <c r="O266" s="122"/>
      <c r="P266" s="122"/>
      <c r="Q266" s="122"/>
      <c r="R266" s="122"/>
    </row>
    <row r="267" spans="1:18" ht="12.75" x14ac:dyDescent="0.2">
      <c r="A267" s="122" t="s">
        <v>616</v>
      </c>
      <c r="B267" s="122">
        <v>0</v>
      </c>
      <c r="C267" s="122">
        <v>11432</v>
      </c>
      <c r="D267" s="140">
        <v>0</v>
      </c>
      <c r="E267" s="122">
        <v>75</v>
      </c>
      <c r="F267" s="140">
        <v>5.2583312439070298</v>
      </c>
      <c r="G267" s="140">
        <v>0</v>
      </c>
      <c r="H267" s="122">
        <v>0</v>
      </c>
      <c r="I267" s="122">
        <v>0</v>
      </c>
      <c r="J267" s="122">
        <v>161</v>
      </c>
      <c r="K267" s="122"/>
      <c r="L267" s="122"/>
      <c r="M267" s="122"/>
      <c r="N267" s="178"/>
      <c r="O267" s="122"/>
      <c r="P267" s="122"/>
      <c r="Q267" s="122"/>
      <c r="R267" s="122"/>
    </row>
    <row r="268" spans="1:18" ht="12.75" x14ac:dyDescent="0.2">
      <c r="A268" s="122" t="s">
        <v>617</v>
      </c>
      <c r="B268" s="122">
        <v>4</v>
      </c>
      <c r="C268" s="122">
        <v>37833</v>
      </c>
      <c r="D268" s="140">
        <v>9.8565703533870105E-2</v>
      </c>
      <c r="E268" s="122">
        <v>75</v>
      </c>
      <c r="F268" s="140">
        <v>5.2583312439070298</v>
      </c>
      <c r="G268" s="140">
        <v>5.3568969474408998</v>
      </c>
      <c r="H268" s="122">
        <v>1167</v>
      </c>
      <c r="I268" s="122">
        <v>21785</v>
      </c>
      <c r="J268" s="122">
        <v>1426</v>
      </c>
      <c r="K268" s="122"/>
      <c r="L268" s="122"/>
      <c r="M268" s="122"/>
      <c r="N268" s="178"/>
      <c r="O268" s="122"/>
      <c r="P268" s="122"/>
      <c r="Q268" s="122"/>
      <c r="R268" s="122"/>
    </row>
    <row r="269" spans="1:18" ht="12.75" x14ac:dyDescent="0.2">
      <c r="A269" s="122" t="s">
        <v>618</v>
      </c>
      <c r="B269" s="122">
        <v>0</v>
      </c>
      <c r="C269" s="122">
        <v>25456</v>
      </c>
      <c r="D269" s="140">
        <v>0</v>
      </c>
      <c r="E269" s="122">
        <v>75</v>
      </c>
      <c r="F269" s="140">
        <v>5.2583312439070298</v>
      </c>
      <c r="G269" s="140">
        <v>0</v>
      </c>
      <c r="H269" s="122">
        <v>0</v>
      </c>
      <c r="I269" s="122">
        <v>0</v>
      </c>
      <c r="J269" s="122">
        <v>706</v>
      </c>
      <c r="K269" s="122"/>
      <c r="L269" s="122"/>
      <c r="M269" s="122"/>
      <c r="N269" s="178"/>
      <c r="O269" s="122"/>
      <c r="P269" s="122"/>
      <c r="Q269" s="122"/>
      <c r="R269" s="122"/>
    </row>
    <row r="270" spans="1:18" ht="14.25" customHeight="1" x14ac:dyDescent="0.2">
      <c r="A270" s="19" t="s">
        <v>619</v>
      </c>
      <c r="B270" s="122"/>
      <c r="C270" s="122"/>
      <c r="D270" s="140"/>
      <c r="E270" s="19"/>
      <c r="F270" s="140"/>
      <c r="G270" s="140"/>
      <c r="H270" s="122"/>
      <c r="I270" s="122"/>
      <c r="J270" s="122"/>
      <c r="K270" s="122"/>
      <c r="L270" s="122"/>
      <c r="M270" s="122"/>
      <c r="N270" s="178"/>
      <c r="O270" s="122"/>
      <c r="P270" s="122"/>
      <c r="Q270" s="122"/>
      <c r="R270" s="122"/>
    </row>
    <row r="271" spans="1:18" ht="12.75" x14ac:dyDescent="0.2">
      <c r="A271" s="122" t="s">
        <v>620</v>
      </c>
      <c r="B271" s="122">
        <v>0</v>
      </c>
      <c r="C271" s="122">
        <v>24755</v>
      </c>
      <c r="D271" s="140">
        <v>0</v>
      </c>
      <c r="E271" s="122">
        <v>75</v>
      </c>
      <c r="F271" s="140">
        <v>5.2583312439070298</v>
      </c>
      <c r="G271" s="140">
        <v>0</v>
      </c>
      <c r="H271" s="122">
        <v>0</v>
      </c>
      <c r="I271" s="122">
        <v>0</v>
      </c>
      <c r="J271" s="122">
        <v>766</v>
      </c>
      <c r="K271" s="122"/>
      <c r="L271" s="122"/>
      <c r="M271" s="122"/>
      <c r="N271" s="178"/>
      <c r="O271" s="122"/>
      <c r="P271" s="122"/>
      <c r="Q271" s="122"/>
      <c r="R271" s="122"/>
    </row>
    <row r="272" spans="1:18" ht="12.75" x14ac:dyDescent="0.2">
      <c r="A272" s="122" t="s">
        <v>621</v>
      </c>
      <c r="B272" s="122">
        <v>0</v>
      </c>
      <c r="C272" s="122">
        <v>18435</v>
      </c>
      <c r="D272" s="140">
        <v>0</v>
      </c>
      <c r="E272" s="122">
        <v>75</v>
      </c>
      <c r="F272" s="140">
        <v>5.2583312439070298</v>
      </c>
      <c r="G272" s="140">
        <v>0</v>
      </c>
      <c r="H272" s="122">
        <v>0</v>
      </c>
      <c r="I272" s="122">
        <v>0</v>
      </c>
      <c r="J272" s="122">
        <v>340</v>
      </c>
      <c r="K272" s="122"/>
      <c r="L272" s="122"/>
      <c r="M272" s="122"/>
      <c r="N272" s="178"/>
      <c r="O272" s="122"/>
      <c r="P272" s="122"/>
      <c r="Q272" s="122"/>
      <c r="R272" s="122"/>
    </row>
    <row r="273" spans="1:18" ht="12.75" x14ac:dyDescent="0.2">
      <c r="A273" s="122" t="s">
        <v>622</v>
      </c>
      <c r="B273" s="122">
        <v>0</v>
      </c>
      <c r="C273" s="122">
        <v>19776</v>
      </c>
      <c r="D273" s="140">
        <v>0</v>
      </c>
      <c r="E273" s="122">
        <v>75</v>
      </c>
      <c r="F273" s="140">
        <v>5.2583312439070298</v>
      </c>
      <c r="G273" s="140">
        <v>0</v>
      </c>
      <c r="H273" s="122">
        <v>0</v>
      </c>
      <c r="I273" s="122">
        <v>0</v>
      </c>
      <c r="J273" s="122">
        <v>518</v>
      </c>
      <c r="K273" s="122"/>
      <c r="L273" s="122"/>
      <c r="M273" s="122"/>
      <c r="N273" s="178"/>
      <c r="O273" s="122"/>
      <c r="P273" s="122"/>
      <c r="Q273" s="122"/>
      <c r="R273" s="122"/>
    </row>
    <row r="274" spans="1:18" ht="12.75" x14ac:dyDescent="0.2">
      <c r="A274" s="122" t="s">
        <v>623</v>
      </c>
      <c r="B274" s="122">
        <v>0</v>
      </c>
      <c r="C274" s="122">
        <v>97338</v>
      </c>
      <c r="D274" s="140">
        <v>0</v>
      </c>
      <c r="E274" s="122">
        <v>75</v>
      </c>
      <c r="F274" s="140">
        <v>5.2583312439070298</v>
      </c>
      <c r="G274" s="140">
        <v>0</v>
      </c>
      <c r="H274" s="122">
        <v>0</v>
      </c>
      <c r="I274" s="122">
        <v>0</v>
      </c>
      <c r="J274" s="122">
        <v>2984</v>
      </c>
      <c r="K274" s="122"/>
      <c r="L274" s="122"/>
      <c r="M274" s="122"/>
      <c r="N274" s="178"/>
      <c r="O274" s="122"/>
      <c r="P274" s="122"/>
      <c r="Q274" s="122"/>
      <c r="R274" s="122"/>
    </row>
    <row r="275" spans="1:18" ht="12.75" x14ac:dyDescent="0.2">
      <c r="A275" s="122" t="s">
        <v>624</v>
      </c>
      <c r="B275" s="122">
        <v>0</v>
      </c>
      <c r="C275" s="122">
        <v>18025</v>
      </c>
      <c r="D275" s="140">
        <v>0</v>
      </c>
      <c r="E275" s="122">
        <v>75</v>
      </c>
      <c r="F275" s="140">
        <v>5.2583312439070298</v>
      </c>
      <c r="G275" s="140">
        <v>0</v>
      </c>
      <c r="H275" s="122">
        <v>0</v>
      </c>
      <c r="I275" s="122">
        <v>0</v>
      </c>
      <c r="J275" s="122">
        <v>481</v>
      </c>
      <c r="K275" s="122"/>
      <c r="L275" s="122"/>
      <c r="M275" s="122"/>
      <c r="N275" s="178"/>
      <c r="O275" s="122"/>
      <c r="P275" s="122"/>
      <c r="Q275" s="122"/>
      <c r="R275" s="122"/>
    </row>
    <row r="276" spans="1:18" ht="12.75" x14ac:dyDescent="0.2">
      <c r="A276" s="122" t="s">
        <v>625</v>
      </c>
      <c r="B276" s="122">
        <v>0</v>
      </c>
      <c r="C276" s="122">
        <v>9484</v>
      </c>
      <c r="D276" s="140">
        <v>0</v>
      </c>
      <c r="E276" s="122">
        <v>75</v>
      </c>
      <c r="F276" s="140">
        <v>5.2583312439070298</v>
      </c>
      <c r="G276" s="140">
        <v>0</v>
      </c>
      <c r="H276" s="122">
        <v>0</v>
      </c>
      <c r="I276" s="122">
        <v>0</v>
      </c>
      <c r="J276" s="122">
        <v>181</v>
      </c>
      <c r="K276" s="122"/>
      <c r="L276" s="122"/>
      <c r="M276" s="122"/>
      <c r="N276" s="178"/>
      <c r="O276" s="122"/>
      <c r="P276" s="122"/>
      <c r="Q276" s="122"/>
      <c r="R276" s="122"/>
    </row>
    <row r="277" spans="1:18" ht="12.75" x14ac:dyDescent="0.2">
      <c r="A277" s="122" t="s">
        <v>626</v>
      </c>
      <c r="B277" s="122">
        <v>0</v>
      </c>
      <c r="C277" s="122">
        <v>55248</v>
      </c>
      <c r="D277" s="140">
        <v>0</v>
      </c>
      <c r="E277" s="122">
        <v>75</v>
      </c>
      <c r="F277" s="140">
        <v>5.2583312439070298</v>
      </c>
      <c r="G277" s="140">
        <v>0</v>
      </c>
      <c r="H277" s="122">
        <v>0</v>
      </c>
      <c r="I277" s="122">
        <v>0</v>
      </c>
      <c r="J277" s="122">
        <v>1246</v>
      </c>
      <c r="K277" s="122"/>
      <c r="L277" s="122"/>
      <c r="M277" s="122"/>
      <c r="N277" s="178"/>
      <c r="O277" s="122"/>
      <c r="P277" s="122"/>
      <c r="Q277" s="122"/>
      <c r="R277" s="122"/>
    </row>
    <row r="278" spans="1:18" ht="14.25" customHeight="1" x14ac:dyDescent="0.2">
      <c r="A278" s="19" t="s">
        <v>627</v>
      </c>
      <c r="B278" s="122"/>
      <c r="C278" s="122"/>
      <c r="D278" s="140"/>
      <c r="E278" s="19"/>
      <c r="F278" s="140"/>
      <c r="G278" s="140"/>
      <c r="H278" s="122"/>
      <c r="I278" s="122"/>
      <c r="J278" s="122"/>
      <c r="K278" s="122"/>
      <c r="L278" s="122"/>
      <c r="M278" s="122"/>
      <c r="N278" s="178"/>
      <c r="O278" s="122"/>
      <c r="P278" s="122"/>
      <c r="Q278" s="122"/>
      <c r="R278" s="122"/>
    </row>
    <row r="279" spans="1:18" ht="12.75" x14ac:dyDescent="0.2">
      <c r="A279" s="122" t="s">
        <v>628</v>
      </c>
      <c r="B279" s="122">
        <v>0</v>
      </c>
      <c r="C279" s="122">
        <v>7067</v>
      </c>
      <c r="D279" s="140">
        <v>0</v>
      </c>
      <c r="E279" s="122">
        <v>75</v>
      </c>
      <c r="F279" s="140">
        <v>5.2583312439070298</v>
      </c>
      <c r="G279" s="140">
        <v>0</v>
      </c>
      <c r="H279" s="122">
        <v>0</v>
      </c>
      <c r="I279" s="122">
        <v>0</v>
      </c>
      <c r="J279" s="122">
        <v>118</v>
      </c>
      <c r="K279" s="122"/>
      <c r="L279" s="122"/>
      <c r="M279" s="122"/>
      <c r="N279" s="178"/>
      <c r="O279" s="122"/>
      <c r="P279" s="122"/>
      <c r="Q279" s="122"/>
      <c r="R279" s="122"/>
    </row>
    <row r="280" spans="1:18" ht="12.75" x14ac:dyDescent="0.2">
      <c r="A280" s="122" t="s">
        <v>629</v>
      </c>
      <c r="B280" s="122">
        <v>0</v>
      </c>
      <c r="C280" s="122">
        <v>6463</v>
      </c>
      <c r="D280" s="140">
        <v>0</v>
      </c>
      <c r="E280" s="122">
        <v>75</v>
      </c>
      <c r="F280" s="140">
        <v>5.2583312439070298</v>
      </c>
      <c r="G280" s="140">
        <v>0</v>
      </c>
      <c r="H280" s="122">
        <v>0</v>
      </c>
      <c r="I280" s="122">
        <v>0</v>
      </c>
      <c r="J280" s="122">
        <v>166</v>
      </c>
      <c r="K280" s="122"/>
      <c r="L280" s="122"/>
      <c r="M280" s="122"/>
      <c r="N280" s="178"/>
      <c r="O280" s="122"/>
      <c r="P280" s="122"/>
      <c r="Q280" s="122"/>
      <c r="R280" s="122"/>
    </row>
    <row r="281" spans="1:18" ht="12.75" x14ac:dyDescent="0.2">
      <c r="A281" s="122" t="s">
        <v>630</v>
      </c>
      <c r="B281" s="122">
        <v>0</v>
      </c>
      <c r="C281" s="122">
        <v>10224</v>
      </c>
      <c r="D281" s="140">
        <v>0</v>
      </c>
      <c r="E281" s="122">
        <v>75</v>
      </c>
      <c r="F281" s="140">
        <v>5.2583312439070298</v>
      </c>
      <c r="G281" s="140">
        <v>0</v>
      </c>
      <c r="H281" s="122">
        <v>0</v>
      </c>
      <c r="I281" s="122">
        <v>0</v>
      </c>
      <c r="J281" s="122">
        <v>156</v>
      </c>
      <c r="K281" s="122"/>
      <c r="L281" s="122"/>
      <c r="M281" s="122"/>
      <c r="N281" s="178"/>
      <c r="O281" s="122"/>
      <c r="P281" s="122"/>
      <c r="Q281" s="122"/>
      <c r="R281" s="122"/>
    </row>
    <row r="282" spans="1:18" ht="12.75" x14ac:dyDescent="0.2">
      <c r="A282" s="122" t="s">
        <v>631</v>
      </c>
      <c r="B282" s="122">
        <v>0</v>
      </c>
      <c r="C282" s="122">
        <v>14648</v>
      </c>
      <c r="D282" s="140">
        <v>0</v>
      </c>
      <c r="E282" s="122">
        <v>75</v>
      </c>
      <c r="F282" s="140">
        <v>5.2583312439070298</v>
      </c>
      <c r="G282" s="140">
        <v>0</v>
      </c>
      <c r="H282" s="122">
        <v>0</v>
      </c>
      <c r="I282" s="122">
        <v>0</v>
      </c>
      <c r="J282" s="122">
        <v>221</v>
      </c>
      <c r="K282" s="122"/>
      <c r="L282" s="122"/>
      <c r="M282" s="122"/>
      <c r="N282" s="178"/>
      <c r="O282" s="122"/>
      <c r="P282" s="122"/>
      <c r="Q282" s="122"/>
      <c r="R282" s="122"/>
    </row>
    <row r="283" spans="1:18" ht="12.75" x14ac:dyDescent="0.2">
      <c r="A283" s="122" t="s">
        <v>632</v>
      </c>
      <c r="B283" s="122">
        <v>0</v>
      </c>
      <c r="C283" s="122">
        <v>5440</v>
      </c>
      <c r="D283" s="140">
        <v>0</v>
      </c>
      <c r="E283" s="122">
        <v>75</v>
      </c>
      <c r="F283" s="140">
        <v>5.2583312439070298</v>
      </c>
      <c r="G283" s="140">
        <v>0</v>
      </c>
      <c r="H283" s="122">
        <v>0</v>
      </c>
      <c r="I283" s="122">
        <v>0</v>
      </c>
      <c r="J283" s="122">
        <v>93</v>
      </c>
      <c r="K283" s="122"/>
      <c r="L283" s="122"/>
      <c r="M283" s="122"/>
      <c r="N283" s="178"/>
      <c r="O283" s="122"/>
      <c r="P283" s="122"/>
      <c r="Q283" s="122"/>
      <c r="R283" s="122"/>
    </row>
    <row r="284" spans="1:18" ht="12.75" x14ac:dyDescent="0.2">
      <c r="A284" s="122" t="s">
        <v>633</v>
      </c>
      <c r="B284" s="122">
        <v>0</v>
      </c>
      <c r="C284" s="122">
        <v>11873</v>
      </c>
      <c r="D284" s="140">
        <v>0</v>
      </c>
      <c r="E284" s="122">
        <v>75</v>
      </c>
      <c r="F284" s="140">
        <v>5.2583312439070298</v>
      </c>
      <c r="G284" s="140">
        <v>0</v>
      </c>
      <c r="H284" s="122">
        <v>0</v>
      </c>
      <c r="I284" s="122">
        <v>0</v>
      </c>
      <c r="J284" s="122">
        <v>298</v>
      </c>
      <c r="K284" s="122"/>
      <c r="L284" s="122"/>
      <c r="M284" s="122"/>
      <c r="N284" s="178"/>
      <c r="O284" s="122"/>
      <c r="P284" s="122"/>
      <c r="Q284" s="122"/>
      <c r="R284" s="122"/>
    </row>
    <row r="285" spans="1:18" ht="12.75" x14ac:dyDescent="0.2">
      <c r="A285" s="122" t="s">
        <v>634</v>
      </c>
      <c r="B285" s="122">
        <v>0</v>
      </c>
      <c r="C285" s="122">
        <v>10555</v>
      </c>
      <c r="D285" s="140">
        <v>0</v>
      </c>
      <c r="E285" s="122">
        <v>75</v>
      </c>
      <c r="F285" s="140">
        <v>5.2583312439070298</v>
      </c>
      <c r="G285" s="140">
        <v>0</v>
      </c>
      <c r="H285" s="122">
        <v>0</v>
      </c>
      <c r="I285" s="122">
        <v>0</v>
      </c>
      <c r="J285" s="122">
        <v>166</v>
      </c>
      <c r="K285" s="122"/>
      <c r="L285" s="122"/>
      <c r="M285" s="122"/>
      <c r="N285" s="178"/>
      <c r="O285" s="122"/>
      <c r="P285" s="122"/>
      <c r="Q285" s="122"/>
      <c r="R285" s="122"/>
    </row>
    <row r="286" spans="1:18" ht="12.75" x14ac:dyDescent="0.2">
      <c r="A286" s="122" t="s">
        <v>635</v>
      </c>
      <c r="B286" s="122">
        <v>0</v>
      </c>
      <c r="C286" s="122">
        <v>60495</v>
      </c>
      <c r="D286" s="140">
        <v>0</v>
      </c>
      <c r="E286" s="122">
        <v>75</v>
      </c>
      <c r="F286" s="140">
        <v>5.2583312439070298</v>
      </c>
      <c r="G286" s="140">
        <v>0</v>
      </c>
      <c r="H286" s="122">
        <v>0</v>
      </c>
      <c r="I286" s="122">
        <v>0</v>
      </c>
      <c r="J286" s="122">
        <v>1297</v>
      </c>
      <c r="K286" s="122"/>
      <c r="L286" s="122"/>
      <c r="M286" s="122"/>
      <c r="N286" s="178"/>
      <c r="O286" s="122"/>
      <c r="P286" s="122"/>
      <c r="Q286" s="122"/>
      <c r="R286" s="122"/>
    </row>
    <row r="287" spans="1:18" ht="14.25" customHeight="1" x14ac:dyDescent="0.2">
      <c r="A287" s="19" t="s">
        <v>636</v>
      </c>
      <c r="B287" s="122"/>
      <c r="C287" s="122"/>
      <c r="D287" s="140"/>
      <c r="E287" s="19"/>
      <c r="F287" s="140"/>
      <c r="G287" s="140"/>
      <c r="H287" s="122"/>
      <c r="I287" s="122"/>
      <c r="J287" s="122"/>
      <c r="K287" s="122"/>
      <c r="L287" s="122"/>
      <c r="M287" s="122"/>
      <c r="N287" s="178"/>
      <c r="O287" s="122"/>
      <c r="P287" s="122"/>
      <c r="Q287" s="122"/>
      <c r="R287" s="122"/>
    </row>
    <row r="288" spans="1:18" ht="12.75" x14ac:dyDescent="0.2">
      <c r="A288" s="122" t="s">
        <v>637</v>
      </c>
      <c r="B288" s="122">
        <v>0</v>
      </c>
      <c r="C288" s="122">
        <v>2451</v>
      </c>
      <c r="D288" s="140">
        <v>0</v>
      </c>
      <c r="E288" s="122">
        <v>75</v>
      </c>
      <c r="F288" s="140">
        <v>5.2583312439070298</v>
      </c>
      <c r="G288" s="140">
        <v>0</v>
      </c>
      <c r="H288" s="122">
        <v>0</v>
      </c>
      <c r="I288" s="122">
        <v>0</v>
      </c>
      <c r="J288" s="122">
        <v>78</v>
      </c>
      <c r="K288" s="122"/>
      <c r="L288" s="122"/>
      <c r="M288" s="122"/>
      <c r="N288" s="178"/>
      <c r="O288" s="122"/>
      <c r="P288" s="122"/>
      <c r="Q288" s="122"/>
      <c r="R288" s="122"/>
    </row>
    <row r="289" spans="1:18" ht="12.75" x14ac:dyDescent="0.2">
      <c r="A289" s="122" t="s">
        <v>638</v>
      </c>
      <c r="B289" s="122">
        <v>0</v>
      </c>
      <c r="C289" s="122">
        <v>2757</v>
      </c>
      <c r="D289" s="140">
        <v>0</v>
      </c>
      <c r="E289" s="122">
        <v>75</v>
      </c>
      <c r="F289" s="140">
        <v>5.2583312439070298</v>
      </c>
      <c r="G289" s="140">
        <v>0</v>
      </c>
      <c r="H289" s="122">
        <v>0</v>
      </c>
      <c r="I289" s="122">
        <v>0</v>
      </c>
      <c r="J289" s="122">
        <v>80</v>
      </c>
      <c r="K289" s="122"/>
      <c r="L289" s="122"/>
      <c r="M289" s="122"/>
      <c r="N289" s="178"/>
      <c r="O289" s="122"/>
      <c r="P289" s="122"/>
      <c r="Q289" s="122"/>
      <c r="R289" s="122"/>
    </row>
    <row r="290" spans="1:18" ht="12.75" x14ac:dyDescent="0.2">
      <c r="A290" s="122" t="s">
        <v>639</v>
      </c>
      <c r="B290" s="122">
        <v>0</v>
      </c>
      <c r="C290" s="122">
        <v>12208</v>
      </c>
      <c r="D290" s="140">
        <v>0</v>
      </c>
      <c r="E290" s="122">
        <v>75</v>
      </c>
      <c r="F290" s="140">
        <v>5.2583312439070298</v>
      </c>
      <c r="G290" s="140">
        <v>0</v>
      </c>
      <c r="H290" s="122">
        <v>0</v>
      </c>
      <c r="I290" s="122">
        <v>0</v>
      </c>
      <c r="J290" s="122">
        <v>366</v>
      </c>
      <c r="K290" s="122"/>
      <c r="L290" s="122"/>
      <c r="M290" s="122"/>
      <c r="N290" s="178"/>
      <c r="O290" s="122"/>
      <c r="P290" s="122"/>
      <c r="Q290" s="122"/>
      <c r="R290" s="122"/>
    </row>
    <row r="291" spans="1:18" ht="12.75" x14ac:dyDescent="0.2">
      <c r="A291" s="122" t="s">
        <v>640</v>
      </c>
      <c r="B291" s="122">
        <v>0</v>
      </c>
      <c r="C291" s="122">
        <v>3115</v>
      </c>
      <c r="D291" s="140">
        <v>0</v>
      </c>
      <c r="E291" s="122">
        <v>75</v>
      </c>
      <c r="F291" s="140">
        <v>5.2583312439070298</v>
      </c>
      <c r="G291" s="140">
        <v>0</v>
      </c>
      <c r="H291" s="122">
        <v>0</v>
      </c>
      <c r="I291" s="122">
        <v>0</v>
      </c>
      <c r="J291" s="122">
        <v>79</v>
      </c>
      <c r="K291" s="122"/>
      <c r="L291" s="122"/>
      <c r="M291" s="122"/>
      <c r="N291" s="178"/>
      <c r="O291" s="122"/>
      <c r="P291" s="122"/>
      <c r="Q291" s="122"/>
      <c r="R291" s="122"/>
    </row>
    <row r="292" spans="1:18" ht="12.75" x14ac:dyDescent="0.2">
      <c r="A292" s="122" t="s">
        <v>641</v>
      </c>
      <c r="B292" s="122">
        <v>0</v>
      </c>
      <c r="C292" s="122">
        <v>7085</v>
      </c>
      <c r="D292" s="140">
        <v>0</v>
      </c>
      <c r="E292" s="122">
        <v>75</v>
      </c>
      <c r="F292" s="140">
        <v>5.2583312439070298</v>
      </c>
      <c r="G292" s="140">
        <v>0</v>
      </c>
      <c r="H292" s="122">
        <v>0</v>
      </c>
      <c r="I292" s="122">
        <v>0</v>
      </c>
      <c r="J292" s="122">
        <v>141</v>
      </c>
      <c r="K292" s="122"/>
      <c r="L292" s="122"/>
      <c r="M292" s="122"/>
      <c r="N292" s="178"/>
      <c r="O292" s="122"/>
      <c r="P292" s="122"/>
      <c r="Q292" s="122"/>
      <c r="R292" s="122"/>
    </row>
    <row r="293" spans="1:18" ht="12.75" x14ac:dyDescent="0.2">
      <c r="A293" s="122" t="s">
        <v>642</v>
      </c>
      <c r="B293" s="122">
        <v>0</v>
      </c>
      <c r="C293" s="122">
        <v>4180</v>
      </c>
      <c r="D293" s="140">
        <v>0</v>
      </c>
      <c r="E293" s="122">
        <v>75</v>
      </c>
      <c r="F293" s="140">
        <v>5.2583312439070298</v>
      </c>
      <c r="G293" s="140">
        <v>0</v>
      </c>
      <c r="H293" s="122">
        <v>0</v>
      </c>
      <c r="I293" s="122">
        <v>0</v>
      </c>
      <c r="J293" s="122">
        <v>108</v>
      </c>
      <c r="K293" s="122"/>
      <c r="L293" s="122"/>
      <c r="M293" s="122"/>
      <c r="N293" s="178"/>
      <c r="O293" s="122"/>
      <c r="P293" s="122"/>
      <c r="Q293" s="122"/>
      <c r="R293" s="122"/>
    </row>
    <row r="294" spans="1:18" ht="12.75" x14ac:dyDescent="0.2">
      <c r="A294" s="122" t="s">
        <v>643</v>
      </c>
      <c r="B294" s="122">
        <v>0</v>
      </c>
      <c r="C294" s="122">
        <v>6724</v>
      </c>
      <c r="D294" s="140">
        <v>0</v>
      </c>
      <c r="E294" s="122">
        <v>75</v>
      </c>
      <c r="F294" s="140">
        <v>5.2583312439070298</v>
      </c>
      <c r="G294" s="140">
        <v>0</v>
      </c>
      <c r="H294" s="122">
        <v>0</v>
      </c>
      <c r="I294" s="122">
        <v>0</v>
      </c>
      <c r="J294" s="122">
        <v>131</v>
      </c>
      <c r="K294" s="122"/>
      <c r="L294" s="122"/>
      <c r="M294" s="122"/>
      <c r="N294" s="178"/>
      <c r="O294" s="122"/>
      <c r="P294" s="122"/>
      <c r="Q294" s="122"/>
      <c r="R294" s="122"/>
    </row>
    <row r="295" spans="1:18" ht="12.75" x14ac:dyDescent="0.2">
      <c r="A295" s="122" t="s">
        <v>644</v>
      </c>
      <c r="B295" s="122">
        <v>0</v>
      </c>
      <c r="C295" s="122">
        <v>72024</v>
      </c>
      <c r="D295" s="140">
        <v>0</v>
      </c>
      <c r="E295" s="122">
        <v>75</v>
      </c>
      <c r="F295" s="140">
        <v>5.2583312439070298</v>
      </c>
      <c r="G295" s="140">
        <v>0</v>
      </c>
      <c r="H295" s="122">
        <v>0</v>
      </c>
      <c r="I295" s="122">
        <v>0</v>
      </c>
      <c r="J295" s="122">
        <v>1828</v>
      </c>
      <c r="K295" s="122"/>
      <c r="L295" s="122"/>
      <c r="M295" s="122"/>
      <c r="N295" s="178"/>
      <c r="O295" s="122"/>
      <c r="P295" s="122"/>
      <c r="Q295" s="122"/>
      <c r="R295" s="122"/>
    </row>
    <row r="296" spans="1:18" ht="12.75" x14ac:dyDescent="0.2">
      <c r="A296" s="122" t="s">
        <v>645</v>
      </c>
      <c r="B296" s="122">
        <v>0</v>
      </c>
      <c r="C296" s="122">
        <v>2565</v>
      </c>
      <c r="D296" s="140">
        <v>0</v>
      </c>
      <c r="E296" s="122">
        <v>75</v>
      </c>
      <c r="F296" s="140">
        <v>5.2583312439070298</v>
      </c>
      <c r="G296" s="140">
        <v>0</v>
      </c>
      <c r="H296" s="122">
        <v>0</v>
      </c>
      <c r="I296" s="122">
        <v>0</v>
      </c>
      <c r="J296" s="122">
        <v>79</v>
      </c>
      <c r="K296" s="122"/>
      <c r="L296" s="122"/>
      <c r="M296" s="122"/>
      <c r="N296" s="178"/>
      <c r="O296" s="122"/>
      <c r="P296" s="122"/>
      <c r="Q296" s="122"/>
      <c r="R296" s="122"/>
    </row>
    <row r="297" spans="1:18" ht="12.75" x14ac:dyDescent="0.2">
      <c r="A297" s="122" t="s">
        <v>646</v>
      </c>
      <c r="B297" s="122">
        <v>0</v>
      </c>
      <c r="C297" s="122">
        <v>5955</v>
      </c>
      <c r="D297" s="140">
        <v>0</v>
      </c>
      <c r="E297" s="122">
        <v>75</v>
      </c>
      <c r="F297" s="140">
        <v>5.2583312439070298</v>
      </c>
      <c r="G297" s="140">
        <v>0</v>
      </c>
      <c r="H297" s="122">
        <v>0</v>
      </c>
      <c r="I297" s="122">
        <v>0</v>
      </c>
      <c r="J297" s="122">
        <v>80</v>
      </c>
      <c r="K297" s="122"/>
      <c r="L297" s="122"/>
      <c r="M297" s="122"/>
      <c r="N297" s="178"/>
      <c r="O297" s="122"/>
      <c r="P297" s="122"/>
      <c r="Q297" s="122"/>
      <c r="R297" s="122"/>
    </row>
    <row r="298" spans="1:18" ht="12.75" x14ac:dyDescent="0.2">
      <c r="A298" s="122" t="s">
        <v>647</v>
      </c>
      <c r="B298" s="122">
        <v>0</v>
      </c>
      <c r="C298" s="122">
        <v>119613</v>
      </c>
      <c r="D298" s="140">
        <v>0</v>
      </c>
      <c r="E298" s="122">
        <v>75</v>
      </c>
      <c r="F298" s="140">
        <v>5.2583312439070298</v>
      </c>
      <c r="G298" s="140">
        <v>0</v>
      </c>
      <c r="H298" s="122">
        <v>0</v>
      </c>
      <c r="I298" s="122">
        <v>0</v>
      </c>
      <c r="J298" s="122">
        <v>3495</v>
      </c>
      <c r="K298" s="122"/>
      <c r="L298" s="122"/>
      <c r="M298" s="122"/>
      <c r="N298" s="178"/>
      <c r="O298" s="122"/>
      <c r="P298" s="122"/>
      <c r="Q298" s="122"/>
      <c r="R298" s="122"/>
    </row>
    <row r="299" spans="1:18" ht="12.75" x14ac:dyDescent="0.2">
      <c r="A299" s="122" t="s">
        <v>648</v>
      </c>
      <c r="B299" s="122">
        <v>0</v>
      </c>
      <c r="C299" s="122">
        <v>6848</v>
      </c>
      <c r="D299" s="140">
        <v>0</v>
      </c>
      <c r="E299" s="122">
        <v>75</v>
      </c>
      <c r="F299" s="140">
        <v>5.2583312439070298</v>
      </c>
      <c r="G299" s="140">
        <v>0</v>
      </c>
      <c r="H299" s="122">
        <v>0</v>
      </c>
      <c r="I299" s="122">
        <v>0</v>
      </c>
      <c r="J299" s="122">
        <v>126</v>
      </c>
      <c r="K299" s="122"/>
      <c r="L299" s="122"/>
      <c r="M299" s="122"/>
      <c r="N299" s="178"/>
      <c r="O299" s="122"/>
      <c r="P299" s="122"/>
      <c r="Q299" s="122"/>
      <c r="R299" s="122"/>
    </row>
    <row r="300" spans="1:18" ht="12.75" x14ac:dyDescent="0.2">
      <c r="A300" s="122" t="s">
        <v>649</v>
      </c>
      <c r="B300" s="122">
        <v>0</v>
      </c>
      <c r="C300" s="122">
        <v>5383</v>
      </c>
      <c r="D300" s="140">
        <v>0</v>
      </c>
      <c r="E300" s="122">
        <v>75</v>
      </c>
      <c r="F300" s="140">
        <v>5.2583312439070298</v>
      </c>
      <c r="G300" s="140">
        <v>0</v>
      </c>
      <c r="H300" s="122">
        <v>0</v>
      </c>
      <c r="I300" s="122">
        <v>0</v>
      </c>
      <c r="J300" s="122">
        <v>90</v>
      </c>
      <c r="K300" s="122"/>
      <c r="L300" s="122"/>
      <c r="M300" s="122"/>
      <c r="N300" s="178"/>
      <c r="O300" s="122"/>
      <c r="P300" s="122"/>
      <c r="Q300" s="122"/>
      <c r="R300" s="122"/>
    </row>
    <row r="301" spans="1:18" ht="12.75" x14ac:dyDescent="0.2">
      <c r="A301" s="122" t="s">
        <v>650</v>
      </c>
      <c r="B301" s="122">
        <v>0</v>
      </c>
      <c r="C301" s="122">
        <v>8616</v>
      </c>
      <c r="D301" s="140">
        <v>0</v>
      </c>
      <c r="E301" s="122">
        <v>75</v>
      </c>
      <c r="F301" s="140">
        <v>5.2583312439070298</v>
      </c>
      <c r="G301" s="140">
        <v>0</v>
      </c>
      <c r="H301" s="122">
        <v>0</v>
      </c>
      <c r="I301" s="122">
        <v>0</v>
      </c>
      <c r="J301" s="122">
        <v>187</v>
      </c>
      <c r="K301" s="122"/>
      <c r="L301" s="122"/>
      <c r="M301" s="122"/>
      <c r="N301" s="178"/>
      <c r="O301" s="122"/>
      <c r="P301" s="122"/>
      <c r="Q301" s="122"/>
      <c r="R301" s="122"/>
    </row>
    <row r="302" spans="1:18" ht="12.75" x14ac:dyDescent="0.2">
      <c r="A302" s="122" t="s">
        <v>651</v>
      </c>
      <c r="B302" s="122">
        <v>0</v>
      </c>
      <c r="C302" s="122">
        <v>2838</v>
      </c>
      <c r="D302" s="140">
        <v>0</v>
      </c>
      <c r="E302" s="122">
        <v>75</v>
      </c>
      <c r="F302" s="140">
        <v>5.2583312439070298</v>
      </c>
      <c r="G302" s="140">
        <v>0</v>
      </c>
      <c r="H302" s="122">
        <v>0</v>
      </c>
      <c r="I302" s="122">
        <v>0</v>
      </c>
      <c r="J302" s="122">
        <v>80</v>
      </c>
      <c r="K302" s="122"/>
      <c r="L302" s="122"/>
      <c r="M302" s="122"/>
      <c r="N302" s="178"/>
      <c r="O302" s="122"/>
      <c r="P302" s="122"/>
      <c r="Q302" s="122"/>
      <c r="R302" s="122"/>
    </row>
    <row r="303" spans="1:18" ht="14.25" customHeight="1" x14ac:dyDescent="0.2">
      <c r="A303" s="19" t="s">
        <v>652</v>
      </c>
      <c r="B303" s="122"/>
      <c r="C303" s="122"/>
      <c r="D303" s="140"/>
      <c r="E303" s="19"/>
      <c r="F303" s="140"/>
      <c r="G303" s="140"/>
      <c r="H303" s="122"/>
      <c r="I303" s="122"/>
      <c r="J303" s="122"/>
      <c r="K303" s="122"/>
      <c r="L303" s="122"/>
      <c r="M303" s="122"/>
      <c r="N303" s="178"/>
      <c r="O303" s="122"/>
      <c r="P303" s="122"/>
      <c r="Q303" s="122"/>
      <c r="R303" s="122"/>
    </row>
    <row r="304" spans="1:18" ht="12.75" x14ac:dyDescent="0.2">
      <c r="A304" s="122" t="s">
        <v>653</v>
      </c>
      <c r="B304" s="122">
        <v>0</v>
      </c>
      <c r="C304" s="122">
        <v>2907</v>
      </c>
      <c r="D304" s="140">
        <v>0</v>
      </c>
      <c r="E304" s="122">
        <v>75</v>
      </c>
      <c r="F304" s="140">
        <v>5.2583312439070298</v>
      </c>
      <c r="G304" s="140">
        <v>0</v>
      </c>
      <c r="H304" s="122">
        <v>0</v>
      </c>
      <c r="I304" s="122">
        <v>0</v>
      </c>
      <c r="J304" s="122">
        <v>72</v>
      </c>
      <c r="K304" s="122"/>
      <c r="L304" s="122"/>
      <c r="M304" s="122"/>
      <c r="N304" s="178"/>
      <c r="O304" s="122"/>
      <c r="P304" s="122"/>
      <c r="Q304" s="122"/>
      <c r="R304" s="122"/>
    </row>
    <row r="305" spans="1:18" ht="12.75" x14ac:dyDescent="0.2">
      <c r="A305" s="122" t="s">
        <v>654</v>
      </c>
      <c r="B305" s="122">
        <v>0</v>
      </c>
      <c r="C305" s="122">
        <v>6484</v>
      </c>
      <c r="D305" s="140">
        <v>0</v>
      </c>
      <c r="E305" s="122">
        <v>75</v>
      </c>
      <c r="F305" s="140">
        <v>5.2583312439070298</v>
      </c>
      <c r="G305" s="140">
        <v>0</v>
      </c>
      <c r="H305" s="122">
        <v>0</v>
      </c>
      <c r="I305" s="122">
        <v>0</v>
      </c>
      <c r="J305" s="122">
        <v>110</v>
      </c>
      <c r="K305" s="122"/>
      <c r="L305" s="122"/>
      <c r="M305" s="122"/>
      <c r="N305" s="178"/>
      <c r="O305" s="122"/>
      <c r="P305" s="122"/>
      <c r="Q305" s="122"/>
      <c r="R305" s="122"/>
    </row>
    <row r="306" spans="1:18" ht="12.75" x14ac:dyDescent="0.2">
      <c r="A306" s="122" t="s">
        <v>655</v>
      </c>
      <c r="B306" s="122">
        <v>0</v>
      </c>
      <c r="C306" s="122">
        <v>27887</v>
      </c>
      <c r="D306" s="140">
        <v>0</v>
      </c>
      <c r="E306" s="122">
        <v>75</v>
      </c>
      <c r="F306" s="140">
        <v>5.2583312439070298</v>
      </c>
      <c r="G306" s="140">
        <v>0</v>
      </c>
      <c r="H306" s="122">
        <v>0</v>
      </c>
      <c r="I306" s="122">
        <v>0</v>
      </c>
      <c r="J306" s="122">
        <v>537</v>
      </c>
      <c r="K306" s="122"/>
      <c r="L306" s="122"/>
      <c r="M306" s="122"/>
      <c r="N306" s="178"/>
      <c r="O306" s="122"/>
      <c r="P306" s="122"/>
      <c r="Q306" s="122"/>
      <c r="R306" s="122"/>
    </row>
    <row r="307" spans="1:18" ht="12.75" x14ac:dyDescent="0.2">
      <c r="A307" s="122" t="s">
        <v>656</v>
      </c>
      <c r="B307" s="122">
        <v>0</v>
      </c>
      <c r="C307" s="122">
        <v>18231</v>
      </c>
      <c r="D307" s="140">
        <v>0</v>
      </c>
      <c r="E307" s="122">
        <v>75</v>
      </c>
      <c r="F307" s="140">
        <v>5.2583312439070298</v>
      </c>
      <c r="G307" s="140">
        <v>0</v>
      </c>
      <c r="H307" s="122">
        <v>0</v>
      </c>
      <c r="I307" s="122">
        <v>0</v>
      </c>
      <c r="J307" s="122">
        <v>324</v>
      </c>
      <c r="K307" s="122"/>
      <c r="L307" s="122"/>
      <c r="M307" s="122"/>
      <c r="N307" s="178"/>
      <c r="O307" s="122"/>
      <c r="P307" s="122"/>
      <c r="Q307" s="122"/>
      <c r="R307" s="122"/>
    </row>
    <row r="308" spans="1:18" ht="12.75" x14ac:dyDescent="0.2">
      <c r="A308" s="122" t="s">
        <v>657</v>
      </c>
      <c r="B308" s="122">
        <v>0</v>
      </c>
      <c r="C308" s="122">
        <v>9776</v>
      </c>
      <c r="D308" s="140">
        <v>0</v>
      </c>
      <c r="E308" s="122">
        <v>75</v>
      </c>
      <c r="F308" s="140">
        <v>5.2583312439070298</v>
      </c>
      <c r="G308" s="140">
        <v>0</v>
      </c>
      <c r="H308" s="122">
        <v>0</v>
      </c>
      <c r="I308" s="122">
        <v>0</v>
      </c>
      <c r="J308" s="122">
        <v>150</v>
      </c>
      <c r="K308" s="122"/>
      <c r="L308" s="122"/>
      <c r="M308" s="122"/>
      <c r="N308" s="178"/>
      <c r="O308" s="122"/>
      <c r="P308" s="122"/>
      <c r="Q308" s="122"/>
      <c r="R308" s="122"/>
    </row>
    <row r="309" spans="1:18" ht="12.75" x14ac:dyDescent="0.2">
      <c r="A309" s="122" t="s">
        <v>658</v>
      </c>
      <c r="B309" s="122">
        <v>0</v>
      </c>
      <c r="C309" s="122">
        <v>5086</v>
      </c>
      <c r="D309" s="140">
        <v>0</v>
      </c>
      <c r="E309" s="122">
        <v>75</v>
      </c>
      <c r="F309" s="140">
        <v>5.2583312439070298</v>
      </c>
      <c r="G309" s="140">
        <v>0</v>
      </c>
      <c r="H309" s="122">
        <v>0</v>
      </c>
      <c r="I309" s="122">
        <v>0</v>
      </c>
      <c r="J309" s="122">
        <v>113</v>
      </c>
      <c r="K309" s="122"/>
      <c r="L309" s="122"/>
      <c r="M309" s="122"/>
      <c r="N309" s="178"/>
      <c r="O309" s="122"/>
      <c r="P309" s="122"/>
      <c r="Q309" s="122"/>
      <c r="R309" s="122"/>
    </row>
    <row r="310" spans="1:18" ht="12.75" x14ac:dyDescent="0.2">
      <c r="A310" s="122" t="s">
        <v>659</v>
      </c>
      <c r="B310" s="122">
        <v>0</v>
      </c>
      <c r="C310" s="122">
        <v>16307</v>
      </c>
      <c r="D310" s="140">
        <v>0</v>
      </c>
      <c r="E310" s="122">
        <v>75</v>
      </c>
      <c r="F310" s="140">
        <v>5.2583312439070298</v>
      </c>
      <c r="G310" s="140">
        <v>0</v>
      </c>
      <c r="H310" s="122">
        <v>0</v>
      </c>
      <c r="I310" s="122">
        <v>0</v>
      </c>
      <c r="J310" s="122">
        <v>235</v>
      </c>
      <c r="K310" s="122"/>
      <c r="L310" s="122"/>
      <c r="M310" s="122"/>
      <c r="N310" s="178"/>
      <c r="O310" s="122"/>
      <c r="P310" s="122"/>
      <c r="Q310" s="122"/>
      <c r="R310" s="122"/>
    </row>
    <row r="311" spans="1:18" ht="12.75" x14ac:dyDescent="0.2">
      <c r="A311" s="122" t="s">
        <v>660</v>
      </c>
      <c r="B311" s="122">
        <v>0</v>
      </c>
      <c r="C311" s="122">
        <v>23241</v>
      </c>
      <c r="D311" s="140">
        <v>0</v>
      </c>
      <c r="E311" s="122">
        <v>75</v>
      </c>
      <c r="F311" s="140">
        <v>5.2583312439070298</v>
      </c>
      <c r="G311" s="140">
        <v>0</v>
      </c>
      <c r="H311" s="122">
        <v>0</v>
      </c>
      <c r="I311" s="122">
        <v>0</v>
      </c>
      <c r="J311" s="122">
        <v>349</v>
      </c>
      <c r="K311" s="122"/>
      <c r="L311" s="122"/>
      <c r="M311" s="122"/>
      <c r="N311" s="178"/>
      <c r="O311" s="122"/>
      <c r="P311" s="122"/>
      <c r="Q311" s="122"/>
      <c r="R311" s="122"/>
    </row>
    <row r="312" spans="1:18" ht="12.75" x14ac:dyDescent="0.2">
      <c r="A312" s="122" t="s">
        <v>661</v>
      </c>
      <c r="B312" s="122">
        <v>0</v>
      </c>
      <c r="C312" s="122">
        <v>75966</v>
      </c>
      <c r="D312" s="140">
        <v>0</v>
      </c>
      <c r="E312" s="122">
        <v>75</v>
      </c>
      <c r="F312" s="140">
        <v>5.2583312439070298</v>
      </c>
      <c r="G312" s="140">
        <v>0</v>
      </c>
      <c r="H312" s="122">
        <v>0</v>
      </c>
      <c r="I312" s="122">
        <v>0</v>
      </c>
      <c r="J312" s="122">
        <v>1959</v>
      </c>
      <c r="K312" s="122"/>
      <c r="L312" s="122"/>
      <c r="M312" s="122"/>
      <c r="N312" s="178"/>
      <c r="O312" s="122"/>
      <c r="P312" s="122"/>
      <c r="Q312" s="122"/>
      <c r="R312" s="122"/>
    </row>
    <row r="313" spans="1:18" ht="12.75" x14ac:dyDescent="0.2">
      <c r="A313" s="122" t="s">
        <v>662</v>
      </c>
      <c r="B313" s="122">
        <v>0</v>
      </c>
      <c r="C313" s="122">
        <v>6303</v>
      </c>
      <c r="D313" s="140">
        <v>0</v>
      </c>
      <c r="E313" s="122">
        <v>75</v>
      </c>
      <c r="F313" s="140">
        <v>5.2583312439070298</v>
      </c>
      <c r="G313" s="140">
        <v>0</v>
      </c>
      <c r="H313" s="122">
        <v>0</v>
      </c>
      <c r="I313" s="122">
        <v>0</v>
      </c>
      <c r="J313" s="122">
        <v>92</v>
      </c>
      <c r="K313" s="122"/>
      <c r="L313" s="122"/>
      <c r="M313" s="122"/>
      <c r="N313" s="178"/>
      <c r="O313" s="122"/>
      <c r="P313" s="122"/>
      <c r="Q313" s="122"/>
      <c r="R313" s="122"/>
    </row>
    <row r="314" spans="1:18" ht="12.75" x14ac:dyDescent="0.2">
      <c r="A314" s="122" t="s">
        <v>663</v>
      </c>
      <c r="B314" s="122">
        <v>0</v>
      </c>
      <c r="C314" s="122">
        <v>41508</v>
      </c>
      <c r="D314" s="140">
        <v>0</v>
      </c>
      <c r="E314" s="122">
        <v>75</v>
      </c>
      <c r="F314" s="140">
        <v>5.2583312439070298</v>
      </c>
      <c r="G314" s="140">
        <v>0</v>
      </c>
      <c r="H314" s="122">
        <v>0</v>
      </c>
      <c r="I314" s="122">
        <v>0</v>
      </c>
      <c r="J314" s="122">
        <v>617</v>
      </c>
      <c r="K314" s="122"/>
      <c r="L314" s="122"/>
      <c r="M314" s="122"/>
      <c r="N314" s="178"/>
      <c r="O314" s="122"/>
      <c r="P314" s="122"/>
      <c r="Q314" s="122"/>
      <c r="R314" s="122"/>
    </row>
    <row r="315" spans="1:18" ht="12.75" x14ac:dyDescent="0.2">
      <c r="A315" s="122" t="s">
        <v>664</v>
      </c>
      <c r="B315" s="122">
        <v>0</v>
      </c>
      <c r="C315" s="122">
        <v>8171</v>
      </c>
      <c r="D315" s="140">
        <v>0</v>
      </c>
      <c r="E315" s="122">
        <v>75</v>
      </c>
      <c r="F315" s="140">
        <v>5.2583312439070298</v>
      </c>
      <c r="G315" s="140">
        <v>0</v>
      </c>
      <c r="H315" s="122">
        <v>0</v>
      </c>
      <c r="I315" s="122">
        <v>0</v>
      </c>
      <c r="J315" s="122">
        <v>208</v>
      </c>
      <c r="K315" s="122"/>
      <c r="L315" s="122"/>
      <c r="M315" s="122"/>
      <c r="N315" s="178"/>
      <c r="O315" s="122"/>
      <c r="P315" s="122"/>
      <c r="Q315" s="122"/>
      <c r="R315" s="122"/>
    </row>
    <row r="316" spans="1:18" ht="12.75" x14ac:dyDescent="0.2">
      <c r="A316" s="122" t="s">
        <v>665</v>
      </c>
      <c r="B316" s="122">
        <v>0</v>
      </c>
      <c r="C316" s="122">
        <v>3409</v>
      </c>
      <c r="D316" s="140">
        <v>0</v>
      </c>
      <c r="E316" s="122">
        <v>75</v>
      </c>
      <c r="F316" s="140">
        <v>5.2583312439070298</v>
      </c>
      <c r="G316" s="140">
        <v>0</v>
      </c>
      <c r="H316" s="122">
        <v>0</v>
      </c>
      <c r="I316" s="122">
        <v>0</v>
      </c>
      <c r="J316" s="122">
        <v>86</v>
      </c>
      <c r="K316" s="122"/>
      <c r="L316" s="122"/>
      <c r="M316" s="122"/>
      <c r="N316" s="178"/>
      <c r="O316" s="122"/>
      <c r="P316" s="122"/>
      <c r="Q316" s="122"/>
      <c r="R316" s="122"/>
    </row>
    <row r="317" spans="1:18" ht="12.75" x14ac:dyDescent="0.2">
      <c r="A317" s="122" t="s">
        <v>666</v>
      </c>
      <c r="B317" s="122">
        <v>0</v>
      </c>
      <c r="C317" s="122">
        <v>4711</v>
      </c>
      <c r="D317" s="140">
        <v>0</v>
      </c>
      <c r="E317" s="122">
        <v>75</v>
      </c>
      <c r="F317" s="140">
        <v>5.2583312439070298</v>
      </c>
      <c r="G317" s="140">
        <v>0</v>
      </c>
      <c r="H317" s="122">
        <v>0</v>
      </c>
      <c r="I317" s="122">
        <v>0</v>
      </c>
      <c r="J317" s="122">
        <v>126</v>
      </c>
      <c r="K317" s="122"/>
      <c r="L317" s="122"/>
      <c r="M317" s="122"/>
      <c r="N317" s="178"/>
      <c r="O317" s="122"/>
      <c r="P317" s="122"/>
      <c r="Q317" s="122"/>
      <c r="R317" s="122"/>
    </row>
    <row r="318" spans="1:18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86"/>
      <c r="L318" s="87"/>
      <c r="M318" s="87"/>
      <c r="N318" s="95"/>
      <c r="O318" s="87"/>
      <c r="P318" s="87"/>
    </row>
    <row r="319" spans="1:18" ht="12.75" x14ac:dyDescent="0.2">
      <c r="A319" s="196"/>
      <c r="B319" s="85"/>
      <c r="C319" s="85"/>
      <c r="D319" s="96"/>
      <c r="E319" s="98"/>
      <c r="F319" s="98"/>
      <c r="G319" s="85"/>
      <c r="H319" s="85"/>
      <c r="I319" s="85"/>
      <c r="J319" s="98"/>
    </row>
    <row r="320" spans="1:18" ht="12.75" x14ac:dyDescent="0.2">
      <c r="A320" s="196"/>
      <c r="B320" s="85"/>
      <c r="C320" s="85"/>
      <c r="D320" s="96"/>
      <c r="E320" s="98"/>
      <c r="F320" s="98"/>
      <c r="G320" s="85"/>
      <c r="H320" s="85"/>
      <c r="I320" s="85"/>
      <c r="J320" s="98"/>
    </row>
    <row r="321" spans="1:10" ht="12.75" hidden="1" x14ac:dyDescent="0.2">
      <c r="A321" s="196"/>
      <c r="B321" s="85"/>
      <c r="C321" s="85"/>
      <c r="D321" s="96"/>
      <c r="E321" s="98"/>
      <c r="F321" s="98"/>
      <c r="G321" s="85"/>
      <c r="H321" s="85"/>
      <c r="I321" s="85"/>
      <c r="J321" s="98"/>
    </row>
    <row r="322" spans="1:10" ht="12.75" hidden="1" x14ac:dyDescent="0.2">
      <c r="A322" s="196"/>
      <c r="B322" s="85"/>
      <c r="C322" s="85"/>
      <c r="D322" s="96"/>
      <c r="E322" s="98"/>
      <c r="F322" s="98"/>
      <c r="G322" s="85"/>
      <c r="H322" s="85"/>
      <c r="I322" s="85"/>
      <c r="J322" s="98"/>
    </row>
    <row r="323" spans="1:10" ht="12.75" hidden="1" x14ac:dyDescent="0.2">
      <c r="A323" s="196"/>
      <c r="B323" s="85"/>
      <c r="C323" s="85"/>
      <c r="D323" s="96"/>
      <c r="E323" s="98"/>
      <c r="F323" s="98"/>
      <c r="G323" s="85"/>
      <c r="H323" s="85"/>
      <c r="I323" s="85"/>
      <c r="J323" s="98"/>
    </row>
    <row r="324" spans="1:10" ht="12.75" hidden="1" x14ac:dyDescent="0.2">
      <c r="A324" s="196"/>
      <c r="B324" s="85"/>
      <c r="C324" s="85"/>
      <c r="D324" s="96"/>
      <c r="E324" s="98"/>
      <c r="F324" s="98"/>
      <c r="G324" s="85"/>
      <c r="H324" s="85"/>
      <c r="I324" s="85"/>
      <c r="J324" s="98"/>
    </row>
    <row r="325" spans="1:10" ht="12.75" hidden="1" x14ac:dyDescent="0.2">
      <c r="A325" s="196"/>
      <c r="B325" s="85"/>
      <c r="C325" s="85"/>
      <c r="D325" s="96"/>
      <c r="E325" s="98"/>
      <c r="F325" s="98"/>
      <c r="G325" s="85"/>
      <c r="H325" s="85"/>
      <c r="I325" s="85"/>
      <c r="J325" s="98"/>
    </row>
    <row r="326" spans="1:10" ht="12.75" hidden="1" x14ac:dyDescent="0.2">
      <c r="A326" s="196"/>
      <c r="B326" s="85"/>
      <c r="C326" s="85"/>
      <c r="D326" s="96"/>
      <c r="E326" s="98"/>
      <c r="F326" s="98"/>
      <c r="G326" s="85"/>
      <c r="H326" s="85"/>
      <c r="I326" s="85"/>
      <c r="J326" s="98"/>
    </row>
    <row r="327" spans="1:10" ht="12.75" hidden="1" x14ac:dyDescent="0.2">
      <c r="A327" s="196"/>
      <c r="B327" s="85"/>
      <c r="C327" s="85"/>
      <c r="D327" s="96"/>
      <c r="E327" s="98"/>
      <c r="F327" s="98"/>
      <c r="G327" s="85"/>
      <c r="H327" s="85"/>
      <c r="I327" s="85"/>
      <c r="J327" s="98"/>
    </row>
    <row r="328" spans="1:10" ht="12.75" hidden="1" x14ac:dyDescent="0.2">
      <c r="A328" s="196"/>
      <c r="B328" s="85"/>
      <c r="C328" s="85"/>
      <c r="D328" s="96"/>
      <c r="E328" s="98"/>
      <c r="F328" s="98"/>
      <c r="G328" s="85"/>
      <c r="H328" s="85"/>
      <c r="I328" s="85"/>
      <c r="J328" s="98"/>
    </row>
    <row r="329" spans="1:10" ht="12.75" hidden="1" x14ac:dyDescent="0.2">
      <c r="A329" s="196"/>
      <c r="B329" s="85"/>
      <c r="C329" s="85"/>
      <c r="D329" s="96"/>
      <c r="E329" s="98"/>
      <c r="F329" s="98"/>
      <c r="G329" s="85"/>
      <c r="H329" s="85"/>
      <c r="I329" s="85"/>
      <c r="J329" s="98"/>
    </row>
    <row r="330" spans="1:10" ht="12.75" hidden="1" x14ac:dyDescent="0.2">
      <c r="A330" s="196"/>
      <c r="B330" s="85"/>
      <c r="C330" s="85"/>
      <c r="D330" s="96"/>
      <c r="E330" s="98"/>
      <c r="F330" s="98"/>
      <c r="G330" s="85"/>
      <c r="H330" s="85"/>
      <c r="I330" s="85"/>
      <c r="J330" s="98"/>
    </row>
    <row r="331" spans="1:10" ht="12.75" hidden="1" x14ac:dyDescent="0.2">
      <c r="A331" s="196"/>
      <c r="B331" s="85"/>
      <c r="C331" s="85"/>
      <c r="D331" s="96"/>
      <c r="E331" s="98"/>
      <c r="F331" s="98"/>
      <c r="G331" s="85"/>
      <c r="H331" s="85"/>
      <c r="I331" s="85"/>
      <c r="J331" s="98"/>
    </row>
    <row r="332" spans="1:10" ht="12.75" hidden="1" x14ac:dyDescent="0.2">
      <c r="A332" s="196"/>
      <c r="B332" s="85"/>
      <c r="C332" s="85"/>
      <c r="D332" s="96"/>
      <c r="E332" s="98"/>
      <c r="F332" s="98"/>
      <c r="G332" s="85"/>
      <c r="H332" s="85"/>
      <c r="I332" s="85"/>
      <c r="J332" s="98"/>
    </row>
    <row r="333" spans="1:10" ht="12.75" hidden="1" x14ac:dyDescent="0.2">
      <c r="A333" s="196"/>
      <c r="B333" s="85"/>
      <c r="C333" s="85"/>
      <c r="D333" s="96"/>
      <c r="E333" s="98"/>
      <c r="F333" s="98"/>
      <c r="G333" s="85"/>
      <c r="H333" s="85"/>
      <c r="I333" s="85"/>
      <c r="J333" s="98"/>
    </row>
    <row r="334" spans="1:10" ht="12.75" hidden="1" x14ac:dyDescent="0.2">
      <c r="A334" s="196"/>
      <c r="B334" s="85"/>
      <c r="C334" s="85"/>
      <c r="D334" s="96"/>
      <c r="E334" s="98"/>
      <c r="F334" s="98"/>
      <c r="G334" s="85"/>
      <c r="H334" s="85"/>
      <c r="I334" s="85"/>
      <c r="J334" s="98"/>
    </row>
    <row r="335" spans="1:10" ht="12.75" hidden="1" x14ac:dyDescent="0.2">
      <c r="A335" s="196"/>
      <c r="B335" s="85"/>
      <c r="C335" s="85"/>
      <c r="D335" s="96"/>
      <c r="E335" s="98"/>
      <c r="F335" s="98"/>
      <c r="G335" s="85"/>
      <c r="H335" s="85"/>
      <c r="I335" s="85"/>
      <c r="J335" s="98"/>
    </row>
    <row r="336" spans="1:10" ht="12.75" hidden="1" x14ac:dyDescent="0.2">
      <c r="A336" s="196"/>
      <c r="B336" s="85"/>
      <c r="C336" s="85"/>
      <c r="D336" s="96"/>
      <c r="E336" s="98"/>
      <c r="F336" s="98"/>
      <c r="G336" s="85"/>
      <c r="H336" s="85"/>
      <c r="I336" s="85"/>
      <c r="J336" s="98"/>
    </row>
    <row r="337" spans="1:10" ht="12.75" hidden="1" x14ac:dyDescent="0.2">
      <c r="A337" s="196"/>
      <c r="B337" s="85"/>
      <c r="C337" s="85"/>
      <c r="D337" s="96"/>
      <c r="E337" s="98"/>
      <c r="F337" s="98"/>
      <c r="G337" s="85"/>
      <c r="H337" s="85"/>
      <c r="I337" s="85"/>
      <c r="J337" s="98"/>
    </row>
    <row r="338" spans="1:10" ht="12.75" hidden="1" x14ac:dyDescent="0.2">
      <c r="A338" s="196"/>
      <c r="B338" s="85"/>
      <c r="C338" s="85"/>
      <c r="D338" s="96"/>
      <c r="E338" s="98"/>
      <c r="F338" s="98"/>
      <c r="G338" s="85"/>
      <c r="H338" s="85"/>
      <c r="I338" s="85"/>
      <c r="J338" s="98"/>
    </row>
    <row r="339" spans="1:10" ht="12.75" hidden="1" x14ac:dyDescent="0.2">
      <c r="A339" s="196"/>
      <c r="B339" s="85"/>
      <c r="C339" s="85"/>
      <c r="D339" s="96"/>
      <c r="E339" s="98"/>
      <c r="F339" s="98"/>
      <c r="G339" s="85"/>
      <c r="H339" s="85"/>
      <c r="I339" s="85"/>
      <c r="J339" s="98"/>
    </row>
    <row r="340" spans="1:10" ht="12.75" hidden="1" x14ac:dyDescent="0.2">
      <c r="A340" s="196"/>
      <c r="B340" s="85"/>
      <c r="C340" s="85"/>
      <c r="D340" s="96"/>
      <c r="E340" s="98"/>
      <c r="F340" s="98"/>
      <c r="G340" s="85"/>
      <c r="H340" s="85"/>
      <c r="I340" s="85"/>
      <c r="J340" s="98"/>
    </row>
    <row r="341" spans="1:10" ht="12.75" hidden="1" x14ac:dyDescent="0.2">
      <c r="A341" s="196"/>
      <c r="B341" s="85"/>
      <c r="C341" s="85"/>
      <c r="D341" s="96"/>
      <c r="E341" s="98"/>
      <c r="F341" s="98"/>
      <c r="G341" s="85"/>
      <c r="H341" s="85"/>
      <c r="I341" s="85"/>
      <c r="J341" s="98"/>
    </row>
    <row r="342" spans="1:10" ht="12.75" hidden="1" x14ac:dyDescent="0.2">
      <c r="A342" s="196"/>
      <c r="B342" s="85"/>
      <c r="C342" s="85"/>
      <c r="D342" s="96"/>
      <c r="E342" s="98"/>
      <c r="F342" s="98"/>
      <c r="G342" s="85"/>
      <c r="H342" s="85"/>
      <c r="I342" s="85"/>
      <c r="J342" s="98"/>
    </row>
    <row r="343" spans="1:10" ht="12.75" hidden="1" x14ac:dyDescent="0.2">
      <c r="A343" s="196"/>
      <c r="B343" s="85"/>
      <c r="C343" s="85"/>
      <c r="D343" s="96"/>
      <c r="E343" s="98"/>
      <c r="F343" s="98"/>
      <c r="G343" s="85"/>
      <c r="H343" s="85"/>
      <c r="I343" s="85"/>
      <c r="J343" s="98"/>
    </row>
    <row r="344" spans="1:10" ht="12.75" hidden="1" x14ac:dyDescent="0.2">
      <c r="A344" s="196"/>
      <c r="B344" s="85"/>
      <c r="C344" s="85"/>
      <c r="D344" s="96"/>
      <c r="E344" s="98"/>
      <c r="F344" s="98"/>
      <c r="G344" s="85"/>
      <c r="H344" s="85"/>
      <c r="I344" s="85"/>
      <c r="J344" s="98"/>
    </row>
    <row r="345" spans="1:10" hidden="1" x14ac:dyDescent="0.2"/>
    <row r="346" spans="1:10" hidden="1" x14ac:dyDescent="0.2"/>
  </sheetData>
  <mergeCells count="1">
    <mergeCell ref="G3:I3"/>
  </mergeCells>
  <conditionalFormatting sqref="B8:J317">
    <cfRule type="cellIs" dxfId="8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&amp;LStatistiska centralbyrån
Offentlig ekonomi och mikrosimuleringar&amp;CDecember 2015&amp;RUtfall</oddHeader>
  </headerFooter>
  <rowBreaks count="6" manualBreakCount="6">
    <brk id="166" max="16383" man="1"/>
    <brk id="193" max="16383" man="1"/>
    <brk id="218" max="16383" man="1"/>
    <brk id="242" max="16383" man="1"/>
    <brk id="269" max="16383" man="1"/>
    <brk id="2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76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1.7109375" customWidth="1"/>
    <col min="6" max="6" width="10.28515625" customWidth="1"/>
    <col min="7" max="7" width="7.42578125" customWidth="1"/>
    <col min="8" max="8" width="7.7109375" style="66" customWidth="1"/>
    <col min="9" max="9" width="12.5703125" customWidth="1"/>
    <col min="10" max="10" width="10.5703125" customWidth="1"/>
    <col min="11" max="11" width="7.28515625" customWidth="1"/>
    <col min="12" max="12" width="7.140625" customWidth="1"/>
    <col min="13" max="13" width="6.28515625" bestFit="1" customWidth="1"/>
    <col min="14" max="14" width="7.7109375" customWidth="1"/>
    <col min="15" max="15" width="7.42578125" customWidth="1"/>
    <col min="16" max="16" width="6.42578125" customWidth="1"/>
    <col min="17" max="17" width="3.28515625" customWidth="1"/>
    <col min="18" max="18" width="8" customWidth="1"/>
    <col min="19" max="19" width="7.85546875" customWidth="1"/>
    <col min="20" max="20" width="7.7109375" customWidth="1"/>
    <col min="21" max="21" width="8.28515625" customWidth="1"/>
    <col min="22" max="22" width="8.42578125" customWidth="1"/>
    <col min="23" max="23" width="8.42578125" style="73" customWidth="1"/>
    <col min="24" max="24" width="2.28515625" customWidth="1"/>
    <col min="25" max="38" width="9.140625" hidden="1" customWidth="1"/>
    <col min="39" max="43" width="0" hidden="1" customWidth="1"/>
    <col min="44" max="16384" width="9.140625" hidden="1"/>
  </cols>
  <sheetData>
    <row r="1" spans="1:24" ht="11.25" customHeight="1" x14ac:dyDescent="0.2"/>
    <row r="2" spans="1:24" ht="16.5" thickBot="1" x14ac:dyDescent="0.3">
      <c r="A2" s="71" t="str">
        <f>"Tabell 9  Äldreomsorg, utjämningsåret "&amp;Innehåll!C53</f>
        <v>Tabell 9  Äldreomsorg, utjämningsåret 2016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0"/>
      <c r="V2" s="70"/>
      <c r="W2" s="72"/>
      <c r="X2" s="70"/>
    </row>
    <row r="3" spans="1:24" ht="6.75" customHeight="1" x14ac:dyDescent="0.2"/>
    <row r="4" spans="1:24" s="66" customFormat="1" ht="25.5" customHeight="1" x14ac:dyDescent="0.2">
      <c r="A4" t="s">
        <v>19</v>
      </c>
      <c r="B4"/>
      <c r="D4" s="690" t="s">
        <v>285</v>
      </c>
      <c r="E4" s="690"/>
      <c r="F4" s="690"/>
      <c r="G4" s="690"/>
      <c r="H4" s="74"/>
      <c r="J4" s="691" t="s">
        <v>77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4" s="66" customFormat="1" ht="15" customHeight="1" x14ac:dyDescent="0.2">
      <c r="A5"/>
      <c r="B5"/>
      <c r="D5" s="206"/>
      <c r="E5" s="206"/>
      <c r="F5" s="206"/>
      <c r="G5" s="206"/>
      <c r="H5" s="74"/>
      <c r="I5" s="208"/>
      <c r="J5" s="209"/>
      <c r="K5" s="689" t="s">
        <v>289</v>
      </c>
      <c r="L5" s="689"/>
      <c r="M5" s="689"/>
      <c r="N5" s="689"/>
      <c r="O5" s="689"/>
      <c r="P5" s="689"/>
      <c r="Q5" s="209"/>
      <c r="R5" s="689" t="s">
        <v>288</v>
      </c>
      <c r="S5" s="689"/>
      <c r="T5" s="689"/>
      <c r="U5" s="689"/>
      <c r="V5" s="689"/>
      <c r="W5" s="689"/>
    </row>
    <row r="6" spans="1:24" s="66" customFormat="1" ht="38.25" x14ac:dyDescent="0.2">
      <c r="A6" s="3" t="s">
        <v>47</v>
      </c>
      <c r="B6" s="192" t="s">
        <v>287</v>
      </c>
      <c r="C6" s="192" t="s">
        <v>286</v>
      </c>
      <c r="D6" s="192" t="s">
        <v>174</v>
      </c>
      <c r="E6" s="192" t="s">
        <v>175</v>
      </c>
      <c r="F6" s="192" t="s">
        <v>176</v>
      </c>
      <c r="G6" s="192" t="s">
        <v>177</v>
      </c>
      <c r="H6" s="199"/>
      <c r="I6" s="192" t="str">
        <f>"Folkmängd 31/12 -"&amp;Innehåll!C53-2</f>
        <v>Folkmängd 31/12 -2014</v>
      </c>
      <c r="J6" s="192" t="s">
        <v>159</v>
      </c>
      <c r="K6" s="192" t="s">
        <v>290</v>
      </c>
      <c r="L6" s="192" t="s">
        <v>291</v>
      </c>
      <c r="M6" s="192" t="s">
        <v>292</v>
      </c>
      <c r="N6" s="192" t="s">
        <v>293</v>
      </c>
      <c r="O6" s="192" t="s">
        <v>294</v>
      </c>
      <c r="P6" s="192" t="s">
        <v>295</v>
      </c>
      <c r="Q6" s="192"/>
      <c r="R6" s="192" t="s">
        <v>290</v>
      </c>
      <c r="S6" s="192" t="s">
        <v>291</v>
      </c>
      <c r="T6" s="192" t="s">
        <v>292</v>
      </c>
      <c r="U6" s="192" t="s">
        <v>293</v>
      </c>
      <c r="V6" s="192" t="s">
        <v>294</v>
      </c>
      <c r="W6" s="192" t="s">
        <v>295</v>
      </c>
      <c r="X6" s="101"/>
    </row>
    <row r="7" spans="1:24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 t="s">
        <v>100</v>
      </c>
      <c r="L7" s="199" t="s">
        <v>101</v>
      </c>
      <c r="M7" s="199" t="s">
        <v>102</v>
      </c>
      <c r="N7" s="199" t="s">
        <v>103</v>
      </c>
      <c r="O7" s="199" t="s">
        <v>104</v>
      </c>
      <c r="P7" s="199" t="s">
        <v>105</v>
      </c>
      <c r="Q7" s="199"/>
      <c r="R7" s="199" t="s">
        <v>106</v>
      </c>
      <c r="S7" s="199" t="s">
        <v>128</v>
      </c>
      <c r="T7" s="199" t="s">
        <v>181</v>
      </c>
      <c r="U7" s="199" t="s">
        <v>179</v>
      </c>
      <c r="V7" s="199" t="s">
        <v>180</v>
      </c>
      <c r="W7" s="200" t="s">
        <v>182</v>
      </c>
      <c r="X7" s="80"/>
    </row>
    <row r="8" spans="1:24" s="74" customFormat="1" ht="15.75" customHeight="1" x14ac:dyDescent="0.2">
      <c r="A8" s="69"/>
      <c r="B8" s="192" t="s">
        <v>178</v>
      </c>
      <c r="C8" s="192" t="s">
        <v>343</v>
      </c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217"/>
      <c r="X8" s="80"/>
    </row>
    <row r="9" spans="1:24" ht="18.75" customHeight="1" x14ac:dyDescent="0.2">
      <c r="A9" s="18" t="s">
        <v>359</v>
      </c>
      <c r="B9" s="122"/>
      <c r="C9" s="122"/>
      <c r="D9" s="122"/>
      <c r="E9" s="122"/>
      <c r="F9" s="122"/>
      <c r="G9" s="122"/>
      <c r="H9" s="18"/>
      <c r="I9" s="122"/>
      <c r="J9" s="204"/>
      <c r="K9" s="198"/>
      <c r="L9" s="198"/>
      <c r="M9" s="198"/>
      <c r="N9" s="198"/>
      <c r="O9" s="198"/>
      <c r="P9" s="198"/>
      <c r="Q9" s="198"/>
      <c r="R9" s="122"/>
      <c r="S9" s="122"/>
      <c r="T9" s="122"/>
      <c r="U9" s="122"/>
      <c r="V9" s="122"/>
      <c r="W9" s="122"/>
    </row>
    <row r="10" spans="1:24" ht="12.75" x14ac:dyDescent="0.2">
      <c r="A10" s="122" t="s">
        <v>360</v>
      </c>
      <c r="B10" s="122">
        <v>5533</v>
      </c>
      <c r="C10" s="122">
        <v>5573.7896948667203</v>
      </c>
      <c r="D10" s="140">
        <v>-57.663709983862098</v>
      </c>
      <c r="E10" s="140">
        <v>-12.6737866559036</v>
      </c>
      <c r="F10" s="140">
        <v>51.236950330729499</v>
      </c>
      <c r="G10" s="140">
        <v>-21.697223725123202</v>
      </c>
      <c r="H10" s="122"/>
      <c r="I10" s="122">
        <v>88901</v>
      </c>
      <c r="J10" s="204">
        <v>1.1569483644315399</v>
      </c>
      <c r="K10" s="198">
        <v>6.22040247016344E-2</v>
      </c>
      <c r="L10" s="198">
        <v>9.9098997761555008E-3</v>
      </c>
      <c r="M10" s="198">
        <v>6.7490804377903497E-4</v>
      </c>
      <c r="N10" s="198">
        <v>4.7187320727550899E-2</v>
      </c>
      <c r="O10" s="198">
        <v>1.32394461254654E-2</v>
      </c>
      <c r="P10" s="198">
        <v>3.35204328410254E-3</v>
      </c>
      <c r="Q10" s="198"/>
      <c r="R10" s="122">
        <v>6947.7653716733703</v>
      </c>
      <c r="S10" s="122">
        <v>47953.913848939701</v>
      </c>
      <c r="T10" s="122">
        <v>129050.266095275</v>
      </c>
      <c r="U10" s="122">
        <v>27874.613572665701</v>
      </c>
      <c r="V10" s="122">
        <v>124042.412913387</v>
      </c>
      <c r="W10" s="122">
        <v>258227.38157394499</v>
      </c>
    </row>
    <row r="11" spans="1:24" ht="12.75" x14ac:dyDescent="0.2">
      <c r="A11" s="122" t="s">
        <v>361</v>
      </c>
      <c r="B11" s="122">
        <v>10946</v>
      </c>
      <c r="C11" s="122">
        <v>11379.130677765201</v>
      </c>
      <c r="D11" s="140">
        <v>-62.019924744178503</v>
      </c>
      <c r="E11" s="140">
        <v>-12.6737866559036</v>
      </c>
      <c r="F11" s="140">
        <v>9.9697306791548606</v>
      </c>
      <c r="G11" s="140">
        <v>-368.101454738531</v>
      </c>
      <c r="H11" s="122"/>
      <c r="I11" s="122">
        <v>32295</v>
      </c>
      <c r="J11" s="204">
        <v>1.1569483644315399</v>
      </c>
      <c r="K11" s="198">
        <v>8.87753522217061E-2</v>
      </c>
      <c r="L11" s="198">
        <v>2.0901068276823E-2</v>
      </c>
      <c r="M11" s="198">
        <v>2.8487381947669898E-3</v>
      </c>
      <c r="N11" s="198">
        <v>4.9264592042111803E-2</v>
      </c>
      <c r="O11" s="198">
        <v>2.5452856479331199E-2</v>
      </c>
      <c r="P11" s="198">
        <v>1.2850286422046799E-2</v>
      </c>
      <c r="Q11" s="198"/>
      <c r="R11" s="122">
        <v>6947.7653716733703</v>
      </c>
      <c r="S11" s="122">
        <v>47953.913848939701</v>
      </c>
      <c r="T11" s="122">
        <v>129050.266095275</v>
      </c>
      <c r="U11" s="122">
        <v>27874.613572665701</v>
      </c>
      <c r="V11" s="122">
        <v>124042.412913387</v>
      </c>
      <c r="W11" s="122">
        <v>258227.38157394499</v>
      </c>
    </row>
    <row r="12" spans="1:24" ht="12.75" x14ac:dyDescent="0.2">
      <c r="A12" s="122" t="s">
        <v>362</v>
      </c>
      <c r="B12" s="122">
        <v>6165</v>
      </c>
      <c r="C12" s="122">
        <v>6263.86841672019</v>
      </c>
      <c r="D12" s="140">
        <v>19.892219265886599</v>
      </c>
      <c r="E12" s="140">
        <v>-12.6737866559036</v>
      </c>
      <c r="F12" s="140">
        <v>-8.8053084557457098</v>
      </c>
      <c r="G12" s="140">
        <v>-97.023165628907293</v>
      </c>
      <c r="H12" s="122"/>
      <c r="I12" s="122">
        <v>26698</v>
      </c>
      <c r="J12" s="204">
        <v>1.1569483644315399</v>
      </c>
      <c r="K12" s="198">
        <v>8.6822982994980896E-2</v>
      </c>
      <c r="L12" s="198">
        <v>1.24728444078208E-2</v>
      </c>
      <c r="M12" s="198">
        <v>1.23604764401828E-3</v>
      </c>
      <c r="N12" s="198">
        <v>4.5958498763952402E-2</v>
      </c>
      <c r="O12" s="198">
        <v>1.40834519439658E-2</v>
      </c>
      <c r="P12" s="198">
        <v>3.9703348565435599E-3</v>
      </c>
      <c r="Q12" s="198"/>
      <c r="R12" s="122">
        <v>6947.7653716733703</v>
      </c>
      <c r="S12" s="122">
        <v>47953.913848939701</v>
      </c>
      <c r="T12" s="122">
        <v>129050.266095275</v>
      </c>
      <c r="U12" s="122">
        <v>27874.613572665701</v>
      </c>
      <c r="V12" s="122">
        <v>124042.412913387</v>
      </c>
      <c r="W12" s="122">
        <v>258227.38157394499</v>
      </c>
    </row>
    <row r="13" spans="1:24" ht="12.75" x14ac:dyDescent="0.2">
      <c r="A13" s="122" t="s">
        <v>363</v>
      </c>
      <c r="B13" s="122">
        <v>6073</v>
      </c>
      <c r="C13" s="122">
        <v>6103.8628973858604</v>
      </c>
      <c r="D13" s="140">
        <v>-50.730953677753902</v>
      </c>
      <c r="E13" s="140">
        <v>-12.6737866559036</v>
      </c>
      <c r="F13" s="140">
        <v>10.399681593692501</v>
      </c>
      <c r="G13" s="140">
        <v>21.9387437957736</v>
      </c>
      <c r="H13" s="122"/>
      <c r="I13" s="122">
        <v>82407</v>
      </c>
      <c r="J13" s="204">
        <v>1.1569483644315399</v>
      </c>
      <c r="K13" s="198">
        <v>7.2748674263108701E-2</v>
      </c>
      <c r="L13" s="198">
        <v>9.1011685900469607E-3</v>
      </c>
      <c r="M13" s="198">
        <v>7.0382370429696495E-4</v>
      </c>
      <c r="N13" s="198">
        <v>5.3223633914594601E-2</v>
      </c>
      <c r="O13" s="198">
        <v>1.47438931158761E-2</v>
      </c>
      <c r="P13" s="198">
        <v>3.6040627616585998E-3</v>
      </c>
      <c r="Q13" s="198"/>
      <c r="R13" s="122">
        <v>6947.7653716733703</v>
      </c>
      <c r="S13" s="122">
        <v>47953.913848939701</v>
      </c>
      <c r="T13" s="122">
        <v>129050.266095275</v>
      </c>
      <c r="U13" s="122">
        <v>27874.613572665701</v>
      </c>
      <c r="V13" s="122">
        <v>124042.412913387</v>
      </c>
      <c r="W13" s="122">
        <v>258227.38157394499</v>
      </c>
    </row>
    <row r="14" spans="1:24" ht="12.75" x14ac:dyDescent="0.2">
      <c r="A14" s="122" t="s">
        <v>364</v>
      </c>
      <c r="B14" s="122">
        <v>5812</v>
      </c>
      <c r="C14" s="122">
        <v>5898.8730351996901</v>
      </c>
      <c r="D14" s="140">
        <v>-60.898284803368</v>
      </c>
      <c r="E14" s="140">
        <v>-12.6737866559036</v>
      </c>
      <c r="F14" s="140">
        <v>19.960459217406001</v>
      </c>
      <c r="G14" s="140">
        <v>-32.772736830996799</v>
      </c>
      <c r="H14" s="122"/>
      <c r="I14" s="122">
        <v>104185</v>
      </c>
      <c r="J14" s="204">
        <v>1.1569483644315399</v>
      </c>
      <c r="K14" s="198">
        <v>5.7292316552286802E-2</v>
      </c>
      <c r="L14" s="198">
        <v>9.4927292796467798E-3</v>
      </c>
      <c r="M14" s="198">
        <v>9.4063444833709302E-4</v>
      </c>
      <c r="N14" s="198">
        <v>4.5937514997360498E-2</v>
      </c>
      <c r="O14" s="198">
        <v>1.50309545519988E-2</v>
      </c>
      <c r="P14" s="198">
        <v>3.7913327254403199E-3</v>
      </c>
      <c r="Q14" s="198"/>
      <c r="R14" s="122">
        <v>6947.7653716733703</v>
      </c>
      <c r="S14" s="122">
        <v>47953.913848939701</v>
      </c>
      <c r="T14" s="122">
        <v>129050.266095275</v>
      </c>
      <c r="U14" s="122">
        <v>27874.613572665701</v>
      </c>
      <c r="V14" s="122">
        <v>124042.412913387</v>
      </c>
      <c r="W14" s="122">
        <v>258227.38157394499</v>
      </c>
    </row>
    <row r="15" spans="1:24" ht="12.75" x14ac:dyDescent="0.2">
      <c r="A15" s="122" t="s">
        <v>365</v>
      </c>
      <c r="B15" s="122">
        <v>7861</v>
      </c>
      <c r="C15" s="122">
        <v>8021.2921447300996</v>
      </c>
      <c r="D15" s="140">
        <v>-61.723868600908702</v>
      </c>
      <c r="E15" s="140">
        <v>-12.6737866559036</v>
      </c>
      <c r="F15" s="140">
        <v>22.8510521689802</v>
      </c>
      <c r="G15" s="140">
        <v>-109.24517674837099</v>
      </c>
      <c r="H15" s="122"/>
      <c r="I15" s="122">
        <v>70701</v>
      </c>
      <c r="J15" s="204">
        <v>1.1569483644315399</v>
      </c>
      <c r="K15" s="198">
        <v>7.8881486824797398E-2</v>
      </c>
      <c r="L15" s="198">
        <v>1.44269529426741E-2</v>
      </c>
      <c r="M15" s="198">
        <v>1.5417037948543899E-3</v>
      </c>
      <c r="N15" s="198">
        <v>5.5020438183335497E-2</v>
      </c>
      <c r="O15" s="198">
        <v>2.0240166334280999E-2</v>
      </c>
      <c r="P15" s="198">
        <v>5.6151963904329501E-3</v>
      </c>
      <c r="Q15" s="198"/>
      <c r="R15" s="122">
        <v>6947.7653716733703</v>
      </c>
      <c r="S15" s="122">
        <v>47953.913848939701</v>
      </c>
      <c r="T15" s="122">
        <v>129050.266095275</v>
      </c>
      <c r="U15" s="122">
        <v>27874.613572665701</v>
      </c>
      <c r="V15" s="122">
        <v>124042.412913387</v>
      </c>
      <c r="W15" s="122">
        <v>258227.38157394499</v>
      </c>
    </row>
    <row r="16" spans="1:24" ht="12.75" x14ac:dyDescent="0.2">
      <c r="A16" s="122" t="s">
        <v>366</v>
      </c>
      <c r="B16" s="122">
        <v>11130</v>
      </c>
      <c r="C16" s="122">
        <v>11446.2131979842</v>
      </c>
      <c r="D16" s="140">
        <v>-62.055738288249103</v>
      </c>
      <c r="E16" s="140">
        <v>-12.6737866559036</v>
      </c>
      <c r="F16" s="140">
        <v>15.2850271991345</v>
      </c>
      <c r="G16" s="140">
        <v>-256.54088002913198</v>
      </c>
      <c r="H16" s="122"/>
      <c r="I16" s="122">
        <v>45465</v>
      </c>
      <c r="J16" s="204">
        <v>1.1569483644315399</v>
      </c>
      <c r="K16" s="198">
        <v>8.1293302540415696E-2</v>
      </c>
      <c r="L16" s="198">
        <v>1.8761684812493101E-2</v>
      </c>
      <c r="M16" s="198">
        <v>3.6511602331463799E-3</v>
      </c>
      <c r="N16" s="198">
        <v>6.1013966787638797E-2</v>
      </c>
      <c r="O16" s="198">
        <v>2.7273727042780201E-2</v>
      </c>
      <c r="P16" s="198">
        <v>1.11294402287474E-2</v>
      </c>
      <c r="Q16" s="198"/>
      <c r="R16" s="122">
        <v>6947.7653716733703</v>
      </c>
      <c r="S16" s="122">
        <v>47953.913848939701</v>
      </c>
      <c r="T16" s="122">
        <v>129050.266095275</v>
      </c>
      <c r="U16" s="122">
        <v>27874.613572665701</v>
      </c>
      <c r="V16" s="122">
        <v>124042.412913387</v>
      </c>
      <c r="W16" s="122">
        <v>258227.38157394499</v>
      </c>
    </row>
    <row r="17" spans="1:23" ht="12.75" x14ac:dyDescent="0.2">
      <c r="A17" s="122" t="s">
        <v>367</v>
      </c>
      <c r="B17" s="122">
        <v>7048</v>
      </c>
      <c r="C17" s="122">
        <v>7197.2412464611198</v>
      </c>
      <c r="D17" s="140">
        <v>-61.229053027626399</v>
      </c>
      <c r="E17" s="140">
        <v>-12.6737866559036</v>
      </c>
      <c r="F17" s="140">
        <v>12.0129547225891</v>
      </c>
      <c r="G17" s="140">
        <v>-87.100538878373996</v>
      </c>
      <c r="H17" s="122"/>
      <c r="I17" s="122">
        <v>96217</v>
      </c>
      <c r="J17" s="204">
        <v>1.1569483644315399</v>
      </c>
      <c r="K17" s="198">
        <v>7.0153922903436999E-2</v>
      </c>
      <c r="L17" s="198">
        <v>1.2139226955735501E-2</v>
      </c>
      <c r="M17" s="198">
        <v>1.61094193333818E-3</v>
      </c>
      <c r="N17" s="198">
        <v>5.0552397185528501E-2</v>
      </c>
      <c r="O17" s="198">
        <v>1.69824459295135E-2</v>
      </c>
      <c r="P17" s="198">
        <v>5.5291684421671797E-3</v>
      </c>
      <c r="Q17" s="198"/>
      <c r="R17" s="122">
        <v>6947.7653716733703</v>
      </c>
      <c r="S17" s="122">
        <v>47953.913848939701</v>
      </c>
      <c r="T17" s="122">
        <v>129050.266095275</v>
      </c>
      <c r="U17" s="122">
        <v>27874.613572665701</v>
      </c>
      <c r="V17" s="122">
        <v>124042.412913387</v>
      </c>
      <c r="W17" s="122">
        <v>258227.38157394499</v>
      </c>
    </row>
    <row r="18" spans="1:23" ht="12.75" x14ac:dyDescent="0.2">
      <c r="A18" s="122" t="s">
        <v>368</v>
      </c>
      <c r="B18" s="122">
        <v>11923</v>
      </c>
      <c r="C18" s="122">
        <v>11919.134328353501</v>
      </c>
      <c r="D18" s="140">
        <v>79.929518217196204</v>
      </c>
      <c r="E18" s="140">
        <v>-12.6737866559036</v>
      </c>
      <c r="F18" s="140">
        <v>-13.701654021666601</v>
      </c>
      <c r="G18" s="140">
        <v>-50.002503732673503</v>
      </c>
      <c r="H18" s="122"/>
      <c r="I18" s="122">
        <v>57568</v>
      </c>
      <c r="J18" s="204">
        <v>1.1569483644315399</v>
      </c>
      <c r="K18" s="198">
        <v>0.117374235686492</v>
      </c>
      <c r="L18" s="198">
        <v>2.18176764869372E-2</v>
      </c>
      <c r="M18" s="198">
        <v>1.8760422456920499E-3</v>
      </c>
      <c r="N18" s="198">
        <v>8.0496108949416306E-2</v>
      </c>
      <c r="O18" s="198">
        <v>2.92002501389661E-2</v>
      </c>
      <c r="P18" s="198">
        <v>9.0327959977765399E-3</v>
      </c>
      <c r="Q18" s="198"/>
      <c r="R18" s="122">
        <v>6947.7653716733703</v>
      </c>
      <c r="S18" s="122">
        <v>47953.913848939701</v>
      </c>
      <c r="T18" s="122">
        <v>129050.266095275</v>
      </c>
      <c r="U18" s="122">
        <v>27874.613572665701</v>
      </c>
      <c r="V18" s="122">
        <v>124042.412913387</v>
      </c>
      <c r="W18" s="122">
        <v>258227.38157394499</v>
      </c>
    </row>
    <row r="19" spans="1:23" ht="12.75" x14ac:dyDescent="0.2">
      <c r="A19" s="122" t="s">
        <v>369</v>
      </c>
      <c r="B19" s="122">
        <v>5589</v>
      </c>
      <c r="C19" s="122">
        <v>5590.3754974417197</v>
      </c>
      <c r="D19" s="140">
        <v>-46.623985351430498</v>
      </c>
      <c r="E19" s="140">
        <v>-12.6737866559036</v>
      </c>
      <c r="F19" s="140">
        <v>-18.0979302650404</v>
      </c>
      <c r="G19" s="140">
        <v>75.690223757407395</v>
      </c>
      <c r="H19" s="122"/>
      <c r="I19" s="122">
        <v>9815</v>
      </c>
      <c r="J19" s="204">
        <v>1.1569483644315399</v>
      </c>
      <c r="K19" s="198">
        <v>9.5058583800305699E-2</v>
      </c>
      <c r="L19" s="198">
        <v>9.1696383087111599E-3</v>
      </c>
      <c r="M19" s="198">
        <v>7.1319409067753395E-4</v>
      </c>
      <c r="N19" s="198">
        <v>4.5134997452878203E-2</v>
      </c>
      <c r="O19" s="198">
        <v>1.28374936321956E-2</v>
      </c>
      <c r="P19" s="198">
        <v>3.0565461029037201E-3</v>
      </c>
      <c r="Q19" s="198"/>
      <c r="R19" s="122">
        <v>6947.7653716733703</v>
      </c>
      <c r="S19" s="122">
        <v>47953.913848939701</v>
      </c>
      <c r="T19" s="122">
        <v>129050.266095275</v>
      </c>
      <c r="U19" s="122">
        <v>27874.613572665701</v>
      </c>
      <c r="V19" s="122">
        <v>124042.412913387</v>
      </c>
      <c r="W19" s="122">
        <v>258227.38157394499</v>
      </c>
    </row>
    <row r="20" spans="1:23" ht="12.75" x14ac:dyDescent="0.2">
      <c r="A20" s="122" t="s">
        <v>370</v>
      </c>
      <c r="B20" s="122">
        <v>9323</v>
      </c>
      <c r="C20" s="122">
        <v>9237.5799632216604</v>
      </c>
      <c r="D20" s="140">
        <v>4.9016237352566199</v>
      </c>
      <c r="E20" s="140">
        <v>-12.6737866559036</v>
      </c>
      <c r="F20" s="140">
        <v>-8.1998085691192095</v>
      </c>
      <c r="G20" s="140">
        <v>101.395012434886</v>
      </c>
      <c r="H20" s="122"/>
      <c r="I20" s="122">
        <v>27041</v>
      </c>
      <c r="J20" s="204">
        <v>1.1569483644315399</v>
      </c>
      <c r="K20" s="198">
        <v>0.101216670981103</v>
      </c>
      <c r="L20" s="198">
        <v>1.5531969971524701E-2</v>
      </c>
      <c r="M20" s="198">
        <v>1.7381014015753901E-3</v>
      </c>
      <c r="N20" s="198">
        <v>6.9043304611515893E-2</v>
      </c>
      <c r="O20" s="198">
        <v>2.17447579601346E-2</v>
      </c>
      <c r="P20" s="198">
        <v>6.54561591657113E-3</v>
      </c>
      <c r="Q20" s="198"/>
      <c r="R20" s="122">
        <v>6947.7653716733703</v>
      </c>
      <c r="S20" s="122">
        <v>47953.913848939701</v>
      </c>
      <c r="T20" s="122">
        <v>129050.266095275</v>
      </c>
      <c r="U20" s="122">
        <v>27874.613572665701</v>
      </c>
      <c r="V20" s="122">
        <v>124042.412913387</v>
      </c>
      <c r="W20" s="122">
        <v>258227.38157394499</v>
      </c>
    </row>
    <row r="21" spans="1:23" ht="12.75" x14ac:dyDescent="0.2">
      <c r="A21" s="122" t="s">
        <v>371</v>
      </c>
      <c r="B21" s="122">
        <v>6720</v>
      </c>
      <c r="C21" s="122">
        <v>6824.6883829366998</v>
      </c>
      <c r="D21" s="140">
        <v>-20.7804448364762</v>
      </c>
      <c r="E21" s="140">
        <v>-12.6737866559036</v>
      </c>
      <c r="F21" s="140">
        <v>3.2599605247566799</v>
      </c>
      <c r="G21" s="140">
        <v>-74.196365493050806</v>
      </c>
      <c r="H21" s="122"/>
      <c r="I21" s="122">
        <v>16140</v>
      </c>
      <c r="J21" s="204">
        <v>1.1569483644315399</v>
      </c>
      <c r="K21" s="198">
        <v>8.9281288723667904E-2</v>
      </c>
      <c r="L21" s="198">
        <v>1.31350681536555E-2</v>
      </c>
      <c r="M21" s="198">
        <v>1.3630731102850101E-3</v>
      </c>
      <c r="N21" s="198">
        <v>4.8141263940520401E-2</v>
      </c>
      <c r="O21" s="198">
        <v>1.5179677819083E-2</v>
      </c>
      <c r="P21" s="198">
        <v>4.8327137546468396E-3</v>
      </c>
      <c r="Q21" s="198"/>
      <c r="R21" s="122">
        <v>6947.7653716733703</v>
      </c>
      <c r="S21" s="122">
        <v>47953.913848939701</v>
      </c>
      <c r="T21" s="122">
        <v>129050.266095275</v>
      </c>
      <c r="U21" s="122">
        <v>27874.613572665701</v>
      </c>
      <c r="V21" s="122">
        <v>124042.412913387</v>
      </c>
      <c r="W21" s="122">
        <v>258227.38157394499</v>
      </c>
    </row>
    <row r="22" spans="1:23" ht="12.75" x14ac:dyDescent="0.2">
      <c r="A22" s="122" t="s">
        <v>372</v>
      </c>
      <c r="B22" s="122">
        <v>6278</v>
      </c>
      <c r="C22" s="122">
        <v>6347.3292427250599</v>
      </c>
      <c r="D22" s="140">
        <v>-14.3974489934276</v>
      </c>
      <c r="E22" s="140">
        <v>-12.6737866559036</v>
      </c>
      <c r="F22" s="140">
        <v>10.366469783852899</v>
      </c>
      <c r="G22" s="140">
        <v>-52.597320955909503</v>
      </c>
      <c r="H22" s="122"/>
      <c r="I22" s="122">
        <v>44085</v>
      </c>
      <c r="J22" s="204">
        <v>1.1569483644315399</v>
      </c>
      <c r="K22" s="198">
        <v>6.7982306907111295E-2</v>
      </c>
      <c r="L22" s="198">
        <v>1.1999546330951599E-2</v>
      </c>
      <c r="M22" s="198">
        <v>7.2587047748667302E-4</v>
      </c>
      <c r="N22" s="198">
        <v>4.8792106158557301E-2</v>
      </c>
      <c r="O22" s="198">
        <v>1.55154814562776E-2</v>
      </c>
      <c r="P22" s="198">
        <v>4.1057048882840001E-3</v>
      </c>
      <c r="Q22" s="198"/>
      <c r="R22" s="122">
        <v>6947.7653716733703</v>
      </c>
      <c r="S22" s="122">
        <v>47953.913848939701</v>
      </c>
      <c r="T22" s="122">
        <v>129050.266095275</v>
      </c>
      <c r="U22" s="122">
        <v>27874.613572665701</v>
      </c>
      <c r="V22" s="122">
        <v>124042.412913387</v>
      </c>
      <c r="W22" s="122">
        <v>258227.38157394499</v>
      </c>
    </row>
    <row r="23" spans="1:23" ht="12.75" x14ac:dyDescent="0.2">
      <c r="A23" s="122" t="s">
        <v>373</v>
      </c>
      <c r="B23" s="122">
        <v>7191</v>
      </c>
      <c r="C23" s="122">
        <v>7371.0051187547597</v>
      </c>
      <c r="D23" s="140">
        <v>-62.073873577708497</v>
      </c>
      <c r="E23" s="140">
        <v>-12.6737866559036</v>
      </c>
      <c r="F23" s="140">
        <v>17.529265577677599</v>
      </c>
      <c r="G23" s="140">
        <v>-123.210358196461</v>
      </c>
      <c r="H23" s="122"/>
      <c r="I23" s="122">
        <v>69325</v>
      </c>
      <c r="J23" s="204">
        <v>1.1569483644315399</v>
      </c>
      <c r="K23" s="198">
        <v>7.1575910566173795E-2</v>
      </c>
      <c r="L23" s="198">
        <v>1.3112152902993101E-2</v>
      </c>
      <c r="M23" s="198">
        <v>1.2693833393436699E-3</v>
      </c>
      <c r="N23" s="198">
        <v>4.5611251352326E-2</v>
      </c>
      <c r="O23" s="198">
        <v>1.74107464839524E-2</v>
      </c>
      <c r="P23" s="198">
        <v>6.3901911287414402E-3</v>
      </c>
      <c r="Q23" s="198"/>
      <c r="R23" s="122">
        <v>6947.7653716733703</v>
      </c>
      <c r="S23" s="122">
        <v>47953.913848939701</v>
      </c>
      <c r="T23" s="122">
        <v>129050.266095275</v>
      </c>
      <c r="U23" s="122">
        <v>27874.613572665701</v>
      </c>
      <c r="V23" s="122">
        <v>124042.412913387</v>
      </c>
      <c r="W23" s="122">
        <v>258227.38157394499</v>
      </c>
    </row>
    <row r="24" spans="1:23" ht="12.75" x14ac:dyDescent="0.2">
      <c r="A24" s="122" t="s">
        <v>374</v>
      </c>
      <c r="B24" s="122">
        <v>9030</v>
      </c>
      <c r="C24" s="122">
        <v>9183.7623770624195</v>
      </c>
      <c r="D24" s="140">
        <v>-50.936501948160803</v>
      </c>
      <c r="E24" s="140">
        <v>-12.6737866559036</v>
      </c>
      <c r="F24" s="140">
        <v>24.710394079367902</v>
      </c>
      <c r="G24" s="140">
        <v>-114.58237547208</v>
      </c>
      <c r="H24" s="122"/>
      <c r="I24" s="122">
        <v>74041</v>
      </c>
      <c r="J24" s="204">
        <v>1.1569483644315399</v>
      </c>
      <c r="K24" s="198">
        <v>5.4685917262057501E-2</v>
      </c>
      <c r="L24" s="198">
        <v>1.1385583663105599E-2</v>
      </c>
      <c r="M24" s="198">
        <v>1.6477357139963E-3</v>
      </c>
      <c r="N24" s="198">
        <v>6.0142353560864899E-2</v>
      </c>
      <c r="O24" s="198">
        <v>2.2433516565146298E-2</v>
      </c>
      <c r="P24" s="198">
        <v>9.0625464269796507E-3</v>
      </c>
      <c r="Q24" s="198"/>
      <c r="R24" s="122">
        <v>6947.7653716733703</v>
      </c>
      <c r="S24" s="122">
        <v>47953.913848939701</v>
      </c>
      <c r="T24" s="122">
        <v>129050.266095275</v>
      </c>
      <c r="U24" s="122">
        <v>27874.613572665701</v>
      </c>
      <c r="V24" s="122">
        <v>124042.412913387</v>
      </c>
      <c r="W24" s="122">
        <v>258227.38157394499</v>
      </c>
    </row>
    <row r="25" spans="1:23" ht="12.75" x14ac:dyDescent="0.2">
      <c r="A25" s="122" t="s">
        <v>375</v>
      </c>
      <c r="B25" s="122">
        <v>8094</v>
      </c>
      <c r="C25" s="122">
        <v>8244.0543076827798</v>
      </c>
      <c r="D25" s="140">
        <v>-62.136968228923998</v>
      </c>
      <c r="E25" s="140">
        <v>-12.6737866559036</v>
      </c>
      <c r="F25" s="140">
        <v>17.979495417859201</v>
      </c>
      <c r="G25" s="140">
        <v>-93.392471898915403</v>
      </c>
      <c r="H25" s="122"/>
      <c r="I25" s="122">
        <v>911989</v>
      </c>
      <c r="J25" s="204">
        <v>1.1569483644315399</v>
      </c>
      <c r="K25" s="198">
        <v>4.9899724667731703E-2</v>
      </c>
      <c r="L25" s="198">
        <v>1.0290694295654899E-2</v>
      </c>
      <c r="M25" s="198">
        <v>1.55813282835648E-3</v>
      </c>
      <c r="N25" s="198">
        <v>5.4377848855633099E-2</v>
      </c>
      <c r="O25" s="198">
        <v>1.9718439586442399E-2</v>
      </c>
      <c r="P25" s="198">
        <v>8.2204938875359203E-3</v>
      </c>
      <c r="Q25" s="198"/>
      <c r="R25" s="122">
        <v>6947.7653716733703</v>
      </c>
      <c r="S25" s="122">
        <v>47953.913848939701</v>
      </c>
      <c r="T25" s="122">
        <v>129050.266095275</v>
      </c>
      <c r="U25" s="122">
        <v>27874.613572665701</v>
      </c>
      <c r="V25" s="122">
        <v>124042.412913387</v>
      </c>
      <c r="W25" s="122">
        <v>258227.38157394499</v>
      </c>
    </row>
    <row r="26" spans="1:23" ht="12.75" x14ac:dyDescent="0.2">
      <c r="A26" s="122" t="s">
        <v>376</v>
      </c>
      <c r="B26" s="122">
        <v>7105</v>
      </c>
      <c r="C26" s="122">
        <v>7191.1396392099696</v>
      </c>
      <c r="D26" s="140">
        <v>-62.146473700839799</v>
      </c>
      <c r="E26" s="140">
        <v>-12.6737866559036</v>
      </c>
      <c r="F26" s="140">
        <v>13.1932912407604</v>
      </c>
      <c r="G26" s="140">
        <v>-24.183008767074501</v>
      </c>
      <c r="H26" s="122"/>
      <c r="I26" s="122">
        <v>44090</v>
      </c>
      <c r="J26" s="204">
        <v>1.1569483644315399</v>
      </c>
      <c r="K26" s="198">
        <v>4.4499886595599898E-2</v>
      </c>
      <c r="L26" s="198">
        <v>8.8228623270582892E-3</v>
      </c>
      <c r="M26" s="198">
        <v>1.2474484009979601E-3</v>
      </c>
      <c r="N26" s="198">
        <v>5.2528918122023101E-2</v>
      </c>
      <c r="O26" s="198">
        <v>1.6466318893173099E-2</v>
      </c>
      <c r="P26" s="198">
        <v>7.0310728056248604E-3</v>
      </c>
      <c r="Q26" s="198"/>
      <c r="R26" s="122">
        <v>6947.7653716733703</v>
      </c>
      <c r="S26" s="122">
        <v>47953.913848939701</v>
      </c>
      <c r="T26" s="122">
        <v>129050.266095275</v>
      </c>
      <c r="U26" s="122">
        <v>27874.613572665701</v>
      </c>
      <c r="V26" s="122">
        <v>124042.412913387</v>
      </c>
      <c r="W26" s="122">
        <v>258227.38157394499</v>
      </c>
    </row>
    <row r="27" spans="1:23" ht="12.75" x14ac:dyDescent="0.2">
      <c r="A27" s="122" t="s">
        <v>377</v>
      </c>
      <c r="B27" s="122">
        <v>7747</v>
      </c>
      <c r="C27" s="122">
        <v>7687.68489020376</v>
      </c>
      <c r="D27" s="140">
        <v>-39.3089341206827</v>
      </c>
      <c r="E27" s="140">
        <v>-12.6737866559036</v>
      </c>
      <c r="F27" s="140">
        <v>45.399052502845599</v>
      </c>
      <c r="G27" s="140">
        <v>65.804059282154995</v>
      </c>
      <c r="H27" s="122"/>
      <c r="I27" s="122">
        <v>92235</v>
      </c>
      <c r="J27" s="204">
        <v>1.1569483644315399</v>
      </c>
      <c r="K27" s="198">
        <v>6.6840136607578496E-2</v>
      </c>
      <c r="L27" s="198">
        <v>1.1785114110695501E-2</v>
      </c>
      <c r="M27" s="198">
        <v>1.0299777741638199E-3</v>
      </c>
      <c r="N27" s="198">
        <v>5.5195966823873802E-2</v>
      </c>
      <c r="O27" s="198">
        <v>1.9786415135252301E-2</v>
      </c>
      <c r="P27" s="198">
        <v>5.7678755353174002E-3</v>
      </c>
      <c r="Q27" s="198"/>
      <c r="R27" s="122">
        <v>6947.7653716733703</v>
      </c>
      <c r="S27" s="122">
        <v>47953.913848939701</v>
      </c>
      <c r="T27" s="122">
        <v>129050.266095275</v>
      </c>
      <c r="U27" s="122">
        <v>27874.613572665701</v>
      </c>
      <c r="V27" s="122">
        <v>124042.412913387</v>
      </c>
      <c r="W27" s="122">
        <v>258227.38157394499</v>
      </c>
    </row>
    <row r="28" spans="1:23" ht="12.75" x14ac:dyDescent="0.2">
      <c r="A28" s="122" t="s">
        <v>378</v>
      </c>
      <c r="B28" s="122">
        <v>6714</v>
      </c>
      <c r="C28" s="122">
        <v>6867.7377393488596</v>
      </c>
      <c r="D28" s="140">
        <v>-58.075115548640298</v>
      </c>
      <c r="E28" s="140">
        <v>-12.6737866559036</v>
      </c>
      <c r="F28" s="140">
        <v>6.61892194689172</v>
      </c>
      <c r="G28" s="140">
        <v>-89.616916657468494</v>
      </c>
      <c r="H28" s="122"/>
      <c r="I28" s="122">
        <v>45390</v>
      </c>
      <c r="J28" s="204">
        <v>1.1569483644315399</v>
      </c>
      <c r="K28" s="198">
        <v>7.9070279797312196E-2</v>
      </c>
      <c r="L28" s="198">
        <v>1.50253359770875E-2</v>
      </c>
      <c r="M28" s="198">
        <v>9.914077990746859E-4</v>
      </c>
      <c r="N28" s="198">
        <v>5.0671954174928403E-2</v>
      </c>
      <c r="O28" s="198">
        <v>1.68979951531174E-2</v>
      </c>
      <c r="P28" s="198">
        <v>3.9876624807226304E-3</v>
      </c>
      <c r="Q28" s="198"/>
      <c r="R28" s="122">
        <v>6947.7653716733703</v>
      </c>
      <c r="S28" s="122">
        <v>47953.913848939701</v>
      </c>
      <c r="T28" s="122">
        <v>129050.266095275</v>
      </c>
      <c r="U28" s="122">
        <v>27874.613572665701</v>
      </c>
      <c r="V28" s="122">
        <v>124042.412913387</v>
      </c>
      <c r="W28" s="122">
        <v>258227.38157394499</v>
      </c>
    </row>
    <row r="29" spans="1:23" ht="12.75" x14ac:dyDescent="0.2">
      <c r="A29" s="122" t="s">
        <v>379</v>
      </c>
      <c r="B29" s="122">
        <v>8606</v>
      </c>
      <c r="C29" s="122">
        <v>8856.5023714612707</v>
      </c>
      <c r="D29" s="140">
        <v>-50.324196111732597</v>
      </c>
      <c r="E29" s="140">
        <v>-12.6737866559036</v>
      </c>
      <c r="F29" s="140">
        <v>16.156477289298799</v>
      </c>
      <c r="G29" s="140">
        <v>-203.93859419358199</v>
      </c>
      <c r="H29" s="122"/>
      <c r="I29" s="122">
        <v>67334</v>
      </c>
      <c r="J29" s="204">
        <v>1.1569483644315399</v>
      </c>
      <c r="K29" s="198">
        <v>9.2895119850298496E-2</v>
      </c>
      <c r="L29" s="198">
        <v>1.7643389669409201E-2</v>
      </c>
      <c r="M29" s="198">
        <v>2.0346333204621699E-3</v>
      </c>
      <c r="N29" s="198">
        <v>5.1296521816615703E-2</v>
      </c>
      <c r="O29" s="198">
        <v>2.08958327145276E-2</v>
      </c>
      <c r="P29" s="198">
        <v>7.2771556717260199E-3</v>
      </c>
      <c r="Q29" s="198"/>
      <c r="R29" s="122">
        <v>6947.7653716733703</v>
      </c>
      <c r="S29" s="122">
        <v>47953.913848939701</v>
      </c>
      <c r="T29" s="122">
        <v>129050.266095275</v>
      </c>
      <c r="U29" s="122">
        <v>27874.613572665701</v>
      </c>
      <c r="V29" s="122">
        <v>124042.412913387</v>
      </c>
      <c r="W29" s="122">
        <v>258227.38157394499</v>
      </c>
    </row>
    <row r="30" spans="1:23" ht="12.75" x14ac:dyDescent="0.2">
      <c r="A30" s="122" t="s">
        <v>380</v>
      </c>
      <c r="B30" s="122">
        <v>6825</v>
      </c>
      <c r="C30" s="122">
        <v>6939.6740008794604</v>
      </c>
      <c r="D30" s="140">
        <v>-61.738409727340098</v>
      </c>
      <c r="E30" s="140">
        <v>-12.6737866559036</v>
      </c>
      <c r="F30" s="140">
        <v>12.587758942074</v>
      </c>
      <c r="G30" s="140">
        <v>-52.5865466716048</v>
      </c>
      <c r="H30" s="122"/>
      <c r="I30" s="122">
        <v>41816</v>
      </c>
      <c r="J30" s="204">
        <v>1.1569483644315399</v>
      </c>
      <c r="K30" s="198">
        <v>7.77692749186914E-2</v>
      </c>
      <c r="L30" s="198">
        <v>1.1933231299024301E-2</v>
      </c>
      <c r="M30" s="198">
        <v>1.17180026784006E-3</v>
      </c>
      <c r="N30" s="198">
        <v>5.6820355844652802E-2</v>
      </c>
      <c r="O30" s="198">
        <v>1.5592117849626899E-2</v>
      </c>
      <c r="P30" s="198">
        <v>4.7111153625406504E-3</v>
      </c>
      <c r="Q30" s="198"/>
      <c r="R30" s="122">
        <v>6947.7653716733703</v>
      </c>
      <c r="S30" s="122">
        <v>47953.913848939701</v>
      </c>
      <c r="T30" s="122">
        <v>129050.266095275</v>
      </c>
      <c r="U30" s="122">
        <v>27874.613572665701</v>
      </c>
      <c r="V30" s="122">
        <v>124042.412913387</v>
      </c>
      <c r="W30" s="122">
        <v>258227.38157394499</v>
      </c>
    </row>
    <row r="31" spans="1:23" ht="12.75" x14ac:dyDescent="0.2">
      <c r="A31" s="122" t="s">
        <v>381</v>
      </c>
      <c r="B31" s="122">
        <v>6303</v>
      </c>
      <c r="C31" s="122">
        <v>6427.8787204082901</v>
      </c>
      <c r="D31" s="140">
        <v>-49.800469046068699</v>
      </c>
      <c r="E31" s="140">
        <v>-12.6737866559036</v>
      </c>
      <c r="F31" s="140">
        <v>0.39471487913209602</v>
      </c>
      <c r="G31" s="140">
        <v>-62.768330919397897</v>
      </c>
      <c r="H31" s="122"/>
      <c r="I31" s="122">
        <v>25287</v>
      </c>
      <c r="J31" s="204">
        <v>1.1569483644315399</v>
      </c>
      <c r="K31" s="198">
        <v>7.8736109463360598E-2</v>
      </c>
      <c r="L31" s="198">
        <v>1.0440147111163801E-2</v>
      </c>
      <c r="M31" s="198">
        <v>8.3046624747894204E-4</v>
      </c>
      <c r="N31" s="198">
        <v>5.4059398109700597E-2</v>
      </c>
      <c r="O31" s="198">
        <v>1.42761102542809E-2</v>
      </c>
      <c r="P31" s="198">
        <v>4.35006129631827E-3</v>
      </c>
      <c r="Q31" s="198"/>
      <c r="R31" s="122">
        <v>6947.7653716733703</v>
      </c>
      <c r="S31" s="122">
        <v>47953.913848939701</v>
      </c>
      <c r="T31" s="122">
        <v>129050.266095275</v>
      </c>
      <c r="U31" s="122">
        <v>27874.613572665701</v>
      </c>
      <c r="V31" s="122">
        <v>124042.412913387</v>
      </c>
      <c r="W31" s="122">
        <v>258227.38157394499</v>
      </c>
    </row>
    <row r="32" spans="1:23" ht="12.75" x14ac:dyDescent="0.2">
      <c r="A32" s="122" t="s">
        <v>382</v>
      </c>
      <c r="B32" s="122">
        <v>6148</v>
      </c>
      <c r="C32" s="122">
        <v>6280.0639874352501</v>
      </c>
      <c r="D32" s="140">
        <v>-30.5884886185878</v>
      </c>
      <c r="E32" s="140">
        <v>-12.6737866559036</v>
      </c>
      <c r="F32" s="140">
        <v>-6.2988498143996798</v>
      </c>
      <c r="G32" s="140">
        <v>-82.363922403755495</v>
      </c>
      <c r="H32" s="122"/>
      <c r="I32" s="122">
        <v>31969</v>
      </c>
      <c r="J32" s="204">
        <v>1.1569483644315399</v>
      </c>
      <c r="K32" s="198">
        <v>7.58860145766211E-2</v>
      </c>
      <c r="L32" s="198">
        <v>1.1511151427945799E-2</v>
      </c>
      <c r="M32" s="198">
        <v>1.0322499921799201E-3</v>
      </c>
      <c r="N32" s="198">
        <v>4.5012355719603402E-2</v>
      </c>
      <c r="O32" s="198">
        <v>1.50145453407989E-2</v>
      </c>
      <c r="P32" s="198">
        <v>4.2541211798930202E-3</v>
      </c>
      <c r="Q32" s="198"/>
      <c r="R32" s="122">
        <v>6947.7653716733703</v>
      </c>
      <c r="S32" s="122">
        <v>47953.913848939701</v>
      </c>
      <c r="T32" s="122">
        <v>129050.266095275</v>
      </c>
      <c r="U32" s="122">
        <v>27874.613572665701</v>
      </c>
      <c r="V32" s="122">
        <v>124042.412913387</v>
      </c>
      <c r="W32" s="122">
        <v>258227.38157394499</v>
      </c>
    </row>
    <row r="33" spans="1:23" ht="12.75" x14ac:dyDescent="0.2">
      <c r="A33" s="122" t="s">
        <v>383</v>
      </c>
      <c r="B33" s="122">
        <v>7738</v>
      </c>
      <c r="C33" s="122">
        <v>7877.5394558357302</v>
      </c>
      <c r="D33" s="140">
        <v>-37.242464974360402</v>
      </c>
      <c r="E33" s="140">
        <v>-12.6737866559036</v>
      </c>
      <c r="F33" s="140">
        <v>-8.7442142593651795</v>
      </c>
      <c r="G33" s="140">
        <v>-80.723449405952906</v>
      </c>
      <c r="H33" s="122"/>
      <c r="I33" s="122">
        <v>11329</v>
      </c>
      <c r="J33" s="204">
        <v>1.1569483644315399</v>
      </c>
      <c r="K33" s="198">
        <v>9.8155176979433295E-2</v>
      </c>
      <c r="L33" s="198">
        <v>1.00626710212728E-2</v>
      </c>
      <c r="M33" s="198">
        <v>1.3240356606937899E-3</v>
      </c>
      <c r="N33" s="198">
        <v>5.3667578780121801E-2</v>
      </c>
      <c r="O33" s="198">
        <v>1.5711889840233001E-2</v>
      </c>
      <c r="P33" s="198">
        <v>7.8559449201165091E-3</v>
      </c>
      <c r="Q33" s="198"/>
      <c r="R33" s="122">
        <v>6947.7653716733703</v>
      </c>
      <c r="S33" s="122">
        <v>47953.913848939701</v>
      </c>
      <c r="T33" s="122">
        <v>129050.266095275</v>
      </c>
      <c r="U33" s="122">
        <v>27874.613572665701</v>
      </c>
      <c r="V33" s="122">
        <v>124042.412913387</v>
      </c>
      <c r="W33" s="122">
        <v>258227.38157394499</v>
      </c>
    </row>
    <row r="34" spans="1:23" ht="12.75" x14ac:dyDescent="0.2">
      <c r="A34" s="122" t="s">
        <v>384</v>
      </c>
      <c r="B34" s="122">
        <v>6134</v>
      </c>
      <c r="C34" s="122">
        <v>6159.2338670212803</v>
      </c>
      <c r="D34" s="140">
        <v>4.31880334121972</v>
      </c>
      <c r="E34" s="140">
        <v>-12.6737866559036</v>
      </c>
      <c r="F34" s="140">
        <v>-7.2629051385108898</v>
      </c>
      <c r="G34" s="140">
        <v>-9.6386900076498101</v>
      </c>
      <c r="H34" s="122"/>
      <c r="I34" s="122">
        <v>40541</v>
      </c>
      <c r="J34" s="204">
        <v>1.1569483644315399</v>
      </c>
      <c r="K34" s="198">
        <v>7.9869761476036596E-2</v>
      </c>
      <c r="L34" s="198">
        <v>9.9652203941688697E-3</v>
      </c>
      <c r="M34" s="198">
        <v>9.6198909745689597E-4</v>
      </c>
      <c r="N34" s="198">
        <v>5.1972077649786598E-2</v>
      </c>
      <c r="O34" s="198">
        <v>1.41585062035964E-2</v>
      </c>
      <c r="P34" s="198">
        <v>3.7246244542561801E-3</v>
      </c>
      <c r="Q34" s="198"/>
      <c r="R34" s="122">
        <v>6947.7653716733703</v>
      </c>
      <c r="S34" s="122">
        <v>47953.913848939701</v>
      </c>
      <c r="T34" s="122">
        <v>129050.266095275</v>
      </c>
      <c r="U34" s="122">
        <v>27874.613572665701</v>
      </c>
      <c r="V34" s="122">
        <v>124042.412913387</v>
      </c>
      <c r="W34" s="122">
        <v>258227.38157394499</v>
      </c>
    </row>
    <row r="35" spans="1:23" ht="12.75" x14ac:dyDescent="0.2">
      <c r="A35" s="122" t="s">
        <v>385</v>
      </c>
      <c r="B35" s="122">
        <v>6717</v>
      </c>
      <c r="C35" s="122">
        <v>6834.2934754447997</v>
      </c>
      <c r="D35" s="140">
        <v>-34.305358647103802</v>
      </c>
      <c r="E35" s="140">
        <v>-12.6737866559036</v>
      </c>
      <c r="F35" s="140">
        <v>-3.61298814426276</v>
      </c>
      <c r="G35" s="140">
        <v>-66.974766969379601</v>
      </c>
      <c r="H35" s="122"/>
      <c r="I35" s="122">
        <v>41180</v>
      </c>
      <c r="J35" s="204">
        <v>1.1569483644315399</v>
      </c>
      <c r="K35" s="198">
        <v>9.4511898980087397E-2</v>
      </c>
      <c r="L35" s="198">
        <v>1.3501699854298201E-2</v>
      </c>
      <c r="M35" s="198">
        <v>9.956289460903349E-4</v>
      </c>
      <c r="N35" s="198">
        <v>5.1214181641573597E-2</v>
      </c>
      <c r="O35" s="198">
        <v>1.5565808644973299E-2</v>
      </c>
      <c r="P35" s="198">
        <v>4.3224866440019398E-3</v>
      </c>
      <c r="Q35" s="198"/>
      <c r="R35" s="122">
        <v>6947.7653716733703</v>
      </c>
      <c r="S35" s="122">
        <v>47953.913848939701</v>
      </c>
      <c r="T35" s="122">
        <v>129050.266095275</v>
      </c>
      <c r="U35" s="122">
        <v>27874.613572665701</v>
      </c>
      <c r="V35" s="122">
        <v>124042.412913387</v>
      </c>
      <c r="W35" s="122">
        <v>258227.38157394499</v>
      </c>
    </row>
    <row r="36" spans="1:23" ht="14.25" customHeight="1" x14ac:dyDescent="0.2">
      <c r="A36" s="19" t="s">
        <v>386</v>
      </c>
      <c r="B36" s="122"/>
      <c r="C36" s="122"/>
      <c r="D36" s="140"/>
      <c r="E36" s="140"/>
      <c r="F36" s="140"/>
      <c r="G36" s="140"/>
      <c r="H36" s="122"/>
      <c r="I36" s="122"/>
      <c r="J36" s="204"/>
      <c r="K36" s="198"/>
      <c r="L36" s="198"/>
      <c r="M36" s="198"/>
      <c r="N36" s="198"/>
      <c r="O36" s="198"/>
      <c r="P36" s="198"/>
      <c r="Q36" s="198"/>
      <c r="R36" s="122"/>
      <c r="S36" s="122"/>
      <c r="T36" s="122"/>
      <c r="U36" s="122"/>
      <c r="V36" s="122"/>
      <c r="W36" s="122"/>
    </row>
    <row r="37" spans="1:23" ht="12.75" x14ac:dyDescent="0.2">
      <c r="A37" s="122" t="s">
        <v>387</v>
      </c>
      <c r="B37" s="122">
        <v>10065</v>
      </c>
      <c r="C37" s="122">
        <v>10112.5670723442</v>
      </c>
      <c r="D37" s="140">
        <v>2.3350049576968201</v>
      </c>
      <c r="E37" s="140">
        <v>-12.6737866559036</v>
      </c>
      <c r="F37" s="140">
        <v>-13.0640859308944</v>
      </c>
      <c r="G37" s="140">
        <v>-24.139224279392099</v>
      </c>
      <c r="H37" s="122"/>
      <c r="I37" s="122">
        <v>41163</v>
      </c>
      <c r="J37" s="204">
        <v>1.1569483644315399</v>
      </c>
      <c r="K37" s="198">
        <v>9.6785948546024306E-2</v>
      </c>
      <c r="L37" s="198">
        <v>1.7807254087408599E-2</v>
      </c>
      <c r="M37" s="198">
        <v>1.50620703058572E-3</v>
      </c>
      <c r="N37" s="198">
        <v>6.0029638267376E-2</v>
      </c>
      <c r="O37" s="198">
        <v>2.4998177975366201E-2</v>
      </c>
      <c r="P37" s="198">
        <v>8.6971309185433499E-3</v>
      </c>
      <c r="Q37" s="198"/>
      <c r="R37" s="122">
        <v>6947.7653716733703</v>
      </c>
      <c r="S37" s="122">
        <v>47953.913848939701</v>
      </c>
      <c r="T37" s="122">
        <v>129050.266095275</v>
      </c>
      <c r="U37" s="122">
        <v>27874.613572665701</v>
      </c>
      <c r="V37" s="122">
        <v>124042.412913387</v>
      </c>
      <c r="W37" s="122">
        <v>258227.38157394499</v>
      </c>
    </row>
    <row r="38" spans="1:23" ht="12.75" x14ac:dyDescent="0.2">
      <c r="A38" s="122" t="s">
        <v>388</v>
      </c>
      <c r="B38" s="122">
        <v>12044</v>
      </c>
      <c r="C38" s="122">
        <v>12021.3227421868</v>
      </c>
      <c r="D38" s="140">
        <v>85.684675681414205</v>
      </c>
      <c r="E38" s="140">
        <v>-12.6737866559036</v>
      </c>
      <c r="F38" s="140">
        <v>-22.395127836958299</v>
      </c>
      <c r="G38" s="140">
        <v>-27.998915867638299</v>
      </c>
      <c r="H38" s="122"/>
      <c r="I38" s="122">
        <v>13490</v>
      </c>
      <c r="J38" s="204">
        <v>1.1569483644315399</v>
      </c>
      <c r="K38" s="198">
        <v>0.10051890289102999</v>
      </c>
      <c r="L38" s="198">
        <v>2.20163083765752E-2</v>
      </c>
      <c r="M38" s="198">
        <v>1.7049666419570099E-3</v>
      </c>
      <c r="N38" s="198">
        <v>7.3758339510748699E-2</v>
      </c>
      <c r="O38" s="198">
        <v>3.1060044477390698E-2</v>
      </c>
      <c r="P38" s="198">
        <v>9.7108969607116406E-3</v>
      </c>
      <c r="Q38" s="198"/>
      <c r="R38" s="122">
        <v>6947.7653716733703</v>
      </c>
      <c r="S38" s="122">
        <v>47953.913848939701</v>
      </c>
      <c r="T38" s="122">
        <v>129050.266095275</v>
      </c>
      <c r="U38" s="122">
        <v>27874.613572665701</v>
      </c>
      <c r="V38" s="122">
        <v>124042.412913387</v>
      </c>
      <c r="W38" s="122">
        <v>258227.38157394499</v>
      </c>
    </row>
    <row r="39" spans="1:23" ht="12.75" x14ac:dyDescent="0.2">
      <c r="A39" s="122" t="s">
        <v>389</v>
      </c>
      <c r="B39" s="122">
        <v>5860</v>
      </c>
      <c r="C39" s="122">
        <v>5940.7404826632301</v>
      </c>
      <c r="D39" s="140">
        <v>-30.870409542912601</v>
      </c>
      <c r="E39" s="140">
        <v>-12.6737866559036</v>
      </c>
      <c r="F39" s="140">
        <v>-8.8184460618716294</v>
      </c>
      <c r="G39" s="140">
        <v>-28.312595185307401</v>
      </c>
      <c r="H39" s="122"/>
      <c r="I39" s="122">
        <v>20034</v>
      </c>
      <c r="J39" s="204">
        <v>1.1569483644315399</v>
      </c>
      <c r="K39" s="198">
        <v>9.8083258460616995E-2</v>
      </c>
      <c r="L39" s="198">
        <v>1.07816711590297E-2</v>
      </c>
      <c r="M39" s="198">
        <v>5.4906658680243603E-4</v>
      </c>
      <c r="N39" s="198">
        <v>4.8517520215633402E-2</v>
      </c>
      <c r="O39" s="198">
        <v>1.27782769292203E-2</v>
      </c>
      <c r="P39" s="198">
        <v>3.5938903863432202E-3</v>
      </c>
      <c r="Q39" s="198"/>
      <c r="R39" s="122">
        <v>6947.7653716733703</v>
      </c>
      <c r="S39" s="122">
        <v>47953.913848939701</v>
      </c>
      <c r="T39" s="122">
        <v>129050.266095275</v>
      </c>
      <c r="U39" s="122">
        <v>27874.613572665701</v>
      </c>
      <c r="V39" s="122">
        <v>124042.412913387</v>
      </c>
      <c r="W39" s="122">
        <v>258227.38157394499</v>
      </c>
    </row>
    <row r="40" spans="1:23" ht="12.75" x14ac:dyDescent="0.2">
      <c r="A40" s="122" t="s">
        <v>390</v>
      </c>
      <c r="B40" s="122">
        <v>5475</v>
      </c>
      <c r="C40" s="122">
        <v>5532.7165199856199</v>
      </c>
      <c r="D40" s="140">
        <v>1.47955379104392</v>
      </c>
      <c r="E40" s="140">
        <v>-12.6737866559036</v>
      </c>
      <c r="F40" s="140">
        <v>-19.607062469786399</v>
      </c>
      <c r="G40" s="140">
        <v>-26.4405050733642</v>
      </c>
      <c r="H40" s="122"/>
      <c r="I40" s="122">
        <v>16105</v>
      </c>
      <c r="J40" s="204">
        <v>1.1569483644315399</v>
      </c>
      <c r="K40" s="198">
        <v>6.8488047190313595E-2</v>
      </c>
      <c r="L40" s="198">
        <v>9.7485253027010197E-3</v>
      </c>
      <c r="M40" s="198">
        <v>5.5883266066439005E-4</v>
      </c>
      <c r="N40" s="198">
        <v>3.95529338714685E-2</v>
      </c>
      <c r="O40" s="198">
        <v>1.3722446445203399E-2</v>
      </c>
      <c r="P40" s="198">
        <v>3.72555107109593E-3</v>
      </c>
      <c r="Q40" s="198"/>
      <c r="R40" s="122">
        <v>6947.7653716733703</v>
      </c>
      <c r="S40" s="122">
        <v>47953.913848939701</v>
      </c>
      <c r="T40" s="122">
        <v>129050.266095275</v>
      </c>
      <c r="U40" s="122">
        <v>27874.613572665701</v>
      </c>
      <c r="V40" s="122">
        <v>124042.412913387</v>
      </c>
      <c r="W40" s="122">
        <v>258227.38157394499</v>
      </c>
    </row>
    <row r="41" spans="1:23" ht="12.75" x14ac:dyDescent="0.2">
      <c r="A41" s="122" t="s">
        <v>391</v>
      </c>
      <c r="B41" s="122">
        <v>12096</v>
      </c>
      <c r="C41" s="122">
        <v>11953.8162242534</v>
      </c>
      <c r="D41" s="140">
        <v>96.662396784093204</v>
      </c>
      <c r="E41" s="140">
        <v>-12.6737866559036</v>
      </c>
      <c r="F41" s="140">
        <v>-21.9074176544922</v>
      </c>
      <c r="G41" s="140">
        <v>80.477711774639502</v>
      </c>
      <c r="H41" s="122"/>
      <c r="I41" s="122">
        <v>20245</v>
      </c>
      <c r="J41" s="204">
        <v>1.1569483644315399</v>
      </c>
      <c r="K41" s="198">
        <v>9.98271178068659E-2</v>
      </c>
      <c r="L41" s="198">
        <v>2.0992837737712999E-2</v>
      </c>
      <c r="M41" s="198">
        <v>1.7782168436651E-3</v>
      </c>
      <c r="N41" s="198">
        <v>7.3400839713509497E-2</v>
      </c>
      <c r="O41" s="198">
        <v>3.0575450728574999E-2</v>
      </c>
      <c r="P41" s="198">
        <v>9.9283773771301608E-3</v>
      </c>
      <c r="Q41" s="198"/>
      <c r="R41" s="122">
        <v>6947.7653716733703</v>
      </c>
      <c r="S41" s="122">
        <v>47953.913848939701</v>
      </c>
      <c r="T41" s="122">
        <v>129050.266095275</v>
      </c>
      <c r="U41" s="122">
        <v>27874.613572665701</v>
      </c>
      <c r="V41" s="122">
        <v>124042.412913387</v>
      </c>
      <c r="W41" s="122">
        <v>258227.38157394499</v>
      </c>
    </row>
    <row r="42" spans="1:23" ht="12.75" x14ac:dyDescent="0.2">
      <c r="A42" s="122" t="s">
        <v>386</v>
      </c>
      <c r="B42" s="122">
        <v>7725</v>
      </c>
      <c r="C42" s="122">
        <v>7864.9111387044504</v>
      </c>
      <c r="D42" s="140">
        <v>-22.5080379546819</v>
      </c>
      <c r="E42" s="140">
        <v>-12.6737866559036</v>
      </c>
      <c r="F42" s="140">
        <v>1.67700269360248</v>
      </c>
      <c r="G42" s="140">
        <v>-106.061244214005</v>
      </c>
      <c r="H42" s="122"/>
      <c r="I42" s="122">
        <v>207362</v>
      </c>
      <c r="J42" s="204">
        <v>1.1569483644315399</v>
      </c>
      <c r="K42" s="198">
        <v>7.1213626411782305E-2</v>
      </c>
      <c r="L42" s="198">
        <v>1.27120687493369E-2</v>
      </c>
      <c r="M42" s="198">
        <v>1.22491102516372E-3</v>
      </c>
      <c r="N42" s="198">
        <v>5.2309487755712203E-2</v>
      </c>
      <c r="O42" s="198">
        <v>1.8966830952633601E-2</v>
      </c>
      <c r="P42" s="198">
        <v>6.67914082618802E-3</v>
      </c>
      <c r="Q42" s="198"/>
      <c r="R42" s="122">
        <v>6947.7653716733703</v>
      </c>
      <c r="S42" s="122">
        <v>47953.913848939701</v>
      </c>
      <c r="T42" s="122">
        <v>129050.266095275</v>
      </c>
      <c r="U42" s="122">
        <v>27874.613572665701</v>
      </c>
      <c r="V42" s="122">
        <v>124042.412913387</v>
      </c>
      <c r="W42" s="122">
        <v>258227.38157394499</v>
      </c>
    </row>
    <row r="43" spans="1:23" ht="12.75" x14ac:dyDescent="0.2">
      <c r="A43" s="122" t="s">
        <v>392</v>
      </c>
      <c r="B43" s="122">
        <v>11870</v>
      </c>
      <c r="C43" s="122">
        <v>11940.727110485899</v>
      </c>
      <c r="D43" s="140">
        <v>-13.8930550859302</v>
      </c>
      <c r="E43" s="140">
        <v>-12.6737866559036</v>
      </c>
      <c r="F43" s="140">
        <v>-21.344072775867499</v>
      </c>
      <c r="G43" s="140">
        <v>-22.757280477180998</v>
      </c>
      <c r="H43" s="122"/>
      <c r="I43" s="122">
        <v>9169</v>
      </c>
      <c r="J43" s="204">
        <v>1.1569483644315399</v>
      </c>
      <c r="K43" s="198">
        <v>0.104155305922129</v>
      </c>
      <c r="L43" s="198">
        <v>1.97404297088014E-2</v>
      </c>
      <c r="M43" s="198">
        <v>1.4178209183117001E-3</v>
      </c>
      <c r="N43" s="198">
        <v>6.8709782964336302E-2</v>
      </c>
      <c r="O43" s="198">
        <v>2.9665176136983301E-2</v>
      </c>
      <c r="P43" s="198">
        <v>1.11244410513687E-2</v>
      </c>
      <c r="Q43" s="198"/>
      <c r="R43" s="122">
        <v>6947.7653716733703</v>
      </c>
      <c r="S43" s="122">
        <v>47953.913848939701</v>
      </c>
      <c r="T43" s="122">
        <v>129050.266095275</v>
      </c>
      <c r="U43" s="122">
        <v>27874.613572665701</v>
      </c>
      <c r="V43" s="122">
        <v>124042.412913387</v>
      </c>
      <c r="W43" s="122">
        <v>258227.38157394499</v>
      </c>
    </row>
    <row r="44" spans="1:23" ht="12.75" x14ac:dyDescent="0.2">
      <c r="A44" s="122" t="s">
        <v>393</v>
      </c>
      <c r="B44" s="122">
        <v>12157</v>
      </c>
      <c r="C44" s="122">
        <v>11994.3205086049</v>
      </c>
      <c r="D44" s="140">
        <v>134.79177135549199</v>
      </c>
      <c r="E44" s="140">
        <v>-12.6737866559036</v>
      </c>
      <c r="F44" s="140">
        <v>-23.006711958270099</v>
      </c>
      <c r="G44" s="140">
        <v>63.908565347442803</v>
      </c>
      <c r="H44" s="122"/>
      <c r="I44" s="122">
        <v>21374</v>
      </c>
      <c r="J44" s="204">
        <v>1.1569483644315399</v>
      </c>
      <c r="K44" s="198">
        <v>0.11266024141480301</v>
      </c>
      <c r="L44" s="198">
        <v>2.0819687470758901E-2</v>
      </c>
      <c r="M44" s="198">
        <v>2.0117900252643399E-3</v>
      </c>
      <c r="N44" s="198">
        <v>7.7009450734537299E-2</v>
      </c>
      <c r="O44" s="198">
        <v>3.0925423411621598E-2</v>
      </c>
      <c r="P44" s="198">
        <v>9.0764480209600505E-3</v>
      </c>
      <c r="Q44" s="198"/>
      <c r="R44" s="122">
        <v>6947.7653716733703</v>
      </c>
      <c r="S44" s="122">
        <v>47953.913848939701</v>
      </c>
      <c r="T44" s="122">
        <v>129050.266095275</v>
      </c>
      <c r="U44" s="122">
        <v>27874.613572665701</v>
      </c>
      <c r="V44" s="122">
        <v>124042.412913387</v>
      </c>
      <c r="W44" s="122">
        <v>258227.38157394499</v>
      </c>
    </row>
    <row r="45" spans="1:23" ht="14.25" customHeight="1" x14ac:dyDescent="0.2">
      <c r="A45" s="19" t="s">
        <v>394</v>
      </c>
      <c r="B45" s="122"/>
      <c r="C45" s="122"/>
      <c r="D45" s="140"/>
      <c r="E45" s="140"/>
      <c r="F45" s="140"/>
      <c r="G45" s="140"/>
      <c r="H45" s="122"/>
      <c r="I45" s="122"/>
      <c r="J45" s="204"/>
      <c r="K45" s="198"/>
      <c r="L45" s="198"/>
      <c r="M45" s="198"/>
      <c r="N45" s="198"/>
      <c r="O45" s="198"/>
      <c r="P45" s="198"/>
      <c r="Q45" s="198"/>
      <c r="R45" s="122"/>
      <c r="S45" s="122"/>
      <c r="T45" s="122"/>
      <c r="U45" s="122"/>
      <c r="V45" s="122"/>
      <c r="W45" s="122"/>
    </row>
    <row r="46" spans="1:23" ht="12.75" x14ac:dyDescent="0.2">
      <c r="A46" s="122" t="s">
        <v>395</v>
      </c>
      <c r="B46" s="122">
        <v>9821</v>
      </c>
      <c r="C46" s="122">
        <v>9827.5445472222309</v>
      </c>
      <c r="D46" s="140">
        <v>-28.958614697104601</v>
      </c>
      <c r="E46" s="140">
        <v>-12.6737866559036</v>
      </c>
      <c r="F46" s="140">
        <v>4.1082973493812203</v>
      </c>
      <c r="G46" s="140">
        <v>31.197103688338501</v>
      </c>
      <c r="H46" s="122"/>
      <c r="I46" s="122">
        <v>100923</v>
      </c>
      <c r="J46" s="204">
        <v>1.1569483644315399</v>
      </c>
      <c r="K46" s="198">
        <v>8.4945948891729295E-2</v>
      </c>
      <c r="L46" s="198">
        <v>1.5160072530543099E-2</v>
      </c>
      <c r="M46" s="198">
        <v>1.68445250339368E-3</v>
      </c>
      <c r="N46" s="198">
        <v>6.1234802770428899E-2</v>
      </c>
      <c r="O46" s="198">
        <v>2.5227153374354699E-2</v>
      </c>
      <c r="P46" s="198">
        <v>8.2240916342161807E-3</v>
      </c>
      <c r="Q46" s="198"/>
      <c r="R46" s="122">
        <v>6947.7653716733703</v>
      </c>
      <c r="S46" s="122">
        <v>47953.913848939701</v>
      </c>
      <c r="T46" s="122">
        <v>129050.266095275</v>
      </c>
      <c r="U46" s="122">
        <v>27874.613572665701</v>
      </c>
      <c r="V46" s="122">
        <v>124042.412913387</v>
      </c>
      <c r="W46" s="122">
        <v>258227.38157394499</v>
      </c>
    </row>
    <row r="47" spans="1:23" ht="12.75" x14ac:dyDescent="0.2">
      <c r="A47" s="122" t="s">
        <v>396</v>
      </c>
      <c r="B47" s="122">
        <v>12332</v>
      </c>
      <c r="C47" s="122">
        <v>12223.6404512714</v>
      </c>
      <c r="D47" s="140">
        <v>55.736976327043202</v>
      </c>
      <c r="E47" s="140">
        <v>-12.6737866559036</v>
      </c>
      <c r="F47" s="140">
        <v>-0.66309117087096303</v>
      </c>
      <c r="G47" s="140">
        <v>65.520845090209804</v>
      </c>
      <c r="H47" s="122"/>
      <c r="I47" s="122">
        <v>16242</v>
      </c>
      <c r="J47" s="204">
        <v>1.1569483644315399</v>
      </c>
      <c r="K47" s="198">
        <v>0.122337150597217</v>
      </c>
      <c r="L47" s="198">
        <v>2.0810245043713801E-2</v>
      </c>
      <c r="M47" s="198">
        <v>1.72392562492304E-3</v>
      </c>
      <c r="N47" s="198">
        <v>7.8561753478635601E-2</v>
      </c>
      <c r="O47" s="198">
        <v>3.1092230020933399E-2</v>
      </c>
      <c r="P47" s="198">
        <v>9.4815909370767094E-3</v>
      </c>
      <c r="Q47" s="198"/>
      <c r="R47" s="122">
        <v>6947.7653716733703</v>
      </c>
      <c r="S47" s="122">
        <v>47953.913848939701</v>
      </c>
      <c r="T47" s="122">
        <v>129050.266095275</v>
      </c>
      <c r="U47" s="122">
        <v>27874.613572665701</v>
      </c>
      <c r="V47" s="122">
        <v>124042.412913387</v>
      </c>
      <c r="W47" s="122">
        <v>258227.38157394499</v>
      </c>
    </row>
    <row r="48" spans="1:23" ht="12.75" x14ac:dyDescent="0.2">
      <c r="A48" s="122" t="s">
        <v>397</v>
      </c>
      <c r="B48" s="122">
        <v>9762</v>
      </c>
      <c r="C48" s="122">
        <v>9608.4754866722797</v>
      </c>
      <c r="D48" s="140">
        <v>78.573045585843204</v>
      </c>
      <c r="E48" s="140">
        <v>-12.6737866559036</v>
      </c>
      <c r="F48" s="140">
        <v>-12.0194325765308</v>
      </c>
      <c r="G48" s="140">
        <v>99.362704798973695</v>
      </c>
      <c r="H48" s="122"/>
      <c r="I48" s="122">
        <v>10513</v>
      </c>
      <c r="J48" s="204">
        <v>1.1569483644315399</v>
      </c>
      <c r="K48" s="198">
        <v>0.10472748026253199</v>
      </c>
      <c r="L48" s="198">
        <v>1.51241320270142E-2</v>
      </c>
      <c r="M48" s="198">
        <v>1.4268049082088799E-3</v>
      </c>
      <c r="N48" s="198">
        <v>6.8962237230096105E-2</v>
      </c>
      <c r="O48" s="198">
        <v>2.32093598401979E-2</v>
      </c>
      <c r="P48" s="198">
        <v>7.2291448682583496E-3</v>
      </c>
      <c r="Q48" s="198"/>
      <c r="R48" s="122">
        <v>6947.7653716733703</v>
      </c>
      <c r="S48" s="122">
        <v>47953.913848939701</v>
      </c>
      <c r="T48" s="122">
        <v>129050.266095275</v>
      </c>
      <c r="U48" s="122">
        <v>27874.613572665701</v>
      </c>
      <c r="V48" s="122">
        <v>124042.412913387</v>
      </c>
      <c r="W48" s="122">
        <v>258227.38157394499</v>
      </c>
    </row>
    <row r="49" spans="1:23" ht="12.75" x14ac:dyDescent="0.2">
      <c r="A49" s="122" t="s">
        <v>398</v>
      </c>
      <c r="B49" s="122">
        <v>11853</v>
      </c>
      <c r="C49" s="122">
        <v>11827.337385041799</v>
      </c>
      <c r="D49" s="140">
        <v>-23.625036063468698</v>
      </c>
      <c r="E49" s="140">
        <v>-12.6737866559036</v>
      </c>
      <c r="F49" s="140">
        <v>-4.7483603553178604</v>
      </c>
      <c r="G49" s="140">
        <v>66.614196390777295</v>
      </c>
      <c r="H49" s="122"/>
      <c r="I49" s="122">
        <v>33268</v>
      </c>
      <c r="J49" s="204">
        <v>1.1569483644315399</v>
      </c>
      <c r="K49" s="198">
        <v>9.5677527954791397E-2</v>
      </c>
      <c r="L49" s="198">
        <v>1.98388842130576E-2</v>
      </c>
      <c r="M49" s="198">
        <v>1.6832992665624599E-3</v>
      </c>
      <c r="N49" s="198">
        <v>6.42960201995912E-2</v>
      </c>
      <c r="O49" s="198">
        <v>3.2223157388481402E-2</v>
      </c>
      <c r="P49" s="198">
        <v>1.0069736683900401E-2</v>
      </c>
      <c r="Q49" s="198"/>
      <c r="R49" s="122">
        <v>6947.7653716733703</v>
      </c>
      <c r="S49" s="122">
        <v>47953.913848939701</v>
      </c>
      <c r="T49" s="122">
        <v>129050.266095275</v>
      </c>
      <c r="U49" s="122">
        <v>27874.613572665701</v>
      </c>
      <c r="V49" s="122">
        <v>124042.412913387</v>
      </c>
      <c r="W49" s="122">
        <v>258227.38157394499</v>
      </c>
    </row>
    <row r="50" spans="1:23" ht="12.75" x14ac:dyDescent="0.2">
      <c r="A50" s="122" t="s">
        <v>399</v>
      </c>
      <c r="B50" s="122">
        <v>11502</v>
      </c>
      <c r="C50" s="122">
        <v>11570.8095700868</v>
      </c>
      <c r="D50" s="140">
        <v>6.5313173124586301</v>
      </c>
      <c r="E50" s="140">
        <v>-12.6737866559036</v>
      </c>
      <c r="F50" s="140">
        <v>-7.73774274647071</v>
      </c>
      <c r="G50" s="140">
        <v>-54.975966787264298</v>
      </c>
      <c r="H50" s="122"/>
      <c r="I50" s="122">
        <v>53508</v>
      </c>
      <c r="J50" s="204">
        <v>1.1569483644315399</v>
      </c>
      <c r="K50" s="198">
        <v>0.10633923899229999</v>
      </c>
      <c r="L50" s="198">
        <v>2.0520296030500099E-2</v>
      </c>
      <c r="M50" s="198">
        <v>1.9623233908948202E-3</v>
      </c>
      <c r="N50" s="198">
        <v>6.6083576287657902E-2</v>
      </c>
      <c r="O50" s="198">
        <v>2.8836809449054299E-2</v>
      </c>
      <c r="P50" s="198">
        <v>1.0091948867459099E-2</v>
      </c>
      <c r="Q50" s="198"/>
      <c r="R50" s="122">
        <v>6947.7653716733703</v>
      </c>
      <c r="S50" s="122">
        <v>47953.913848939701</v>
      </c>
      <c r="T50" s="122">
        <v>129050.266095275</v>
      </c>
      <c r="U50" s="122">
        <v>27874.613572665701</v>
      </c>
      <c r="V50" s="122">
        <v>124042.412913387</v>
      </c>
      <c r="W50" s="122">
        <v>258227.38157394499</v>
      </c>
    </row>
    <row r="51" spans="1:23" ht="12.75" x14ac:dyDescent="0.2">
      <c r="A51" s="122" t="s">
        <v>400</v>
      </c>
      <c r="B51" s="122">
        <v>12617</v>
      </c>
      <c r="C51" s="122">
        <v>12719.8405243986</v>
      </c>
      <c r="D51" s="140">
        <v>-61.851219341681102</v>
      </c>
      <c r="E51" s="140">
        <v>-12.6737866559036</v>
      </c>
      <c r="F51" s="140">
        <v>3.0952123773864302</v>
      </c>
      <c r="G51" s="140">
        <v>-31.508768107637799</v>
      </c>
      <c r="H51" s="122"/>
      <c r="I51" s="122">
        <v>11551</v>
      </c>
      <c r="J51" s="204">
        <v>1.1569483644315399</v>
      </c>
      <c r="K51" s="198">
        <v>0.11687299800883</v>
      </c>
      <c r="L51" s="198">
        <v>2.5019478833001499E-2</v>
      </c>
      <c r="M51" s="198">
        <v>1.73145182235304E-3</v>
      </c>
      <c r="N51" s="198">
        <v>8.9429486624534704E-2</v>
      </c>
      <c r="O51" s="198">
        <v>3.3936455718119603E-2</v>
      </c>
      <c r="P51" s="198">
        <v>7.9646783828239993E-3</v>
      </c>
      <c r="Q51" s="198"/>
      <c r="R51" s="122">
        <v>6947.7653716733703</v>
      </c>
      <c r="S51" s="122">
        <v>47953.913848939701</v>
      </c>
      <c r="T51" s="122">
        <v>129050.266095275</v>
      </c>
      <c r="U51" s="122">
        <v>27874.613572665701</v>
      </c>
      <c r="V51" s="122">
        <v>124042.412913387</v>
      </c>
      <c r="W51" s="122">
        <v>258227.38157394499</v>
      </c>
    </row>
    <row r="52" spans="1:23" ht="12.75" x14ac:dyDescent="0.2">
      <c r="A52" s="122" t="s">
        <v>401</v>
      </c>
      <c r="B52" s="122">
        <v>9635</v>
      </c>
      <c r="C52" s="122">
        <v>9648.7318740969604</v>
      </c>
      <c r="D52" s="140">
        <v>23.814992699360101</v>
      </c>
      <c r="E52" s="140">
        <v>-12.6737866559036</v>
      </c>
      <c r="F52" s="140">
        <v>-12.6436562622922</v>
      </c>
      <c r="G52" s="140">
        <v>-12.380828388303</v>
      </c>
      <c r="H52" s="122"/>
      <c r="I52" s="122">
        <v>33878</v>
      </c>
      <c r="J52" s="204">
        <v>1.1569483644315399</v>
      </c>
      <c r="K52" s="198">
        <v>0.105584745262412</v>
      </c>
      <c r="L52" s="198">
        <v>1.66774898164E-2</v>
      </c>
      <c r="M52" s="198">
        <v>1.85961390873133E-3</v>
      </c>
      <c r="N52" s="198">
        <v>6.2784107680500606E-2</v>
      </c>
      <c r="O52" s="198">
        <v>2.3466556467323901E-2</v>
      </c>
      <c r="P52" s="198">
        <v>7.3794202727433698E-3</v>
      </c>
      <c r="Q52" s="198"/>
      <c r="R52" s="122">
        <v>6947.7653716733703</v>
      </c>
      <c r="S52" s="122">
        <v>47953.913848939701</v>
      </c>
      <c r="T52" s="122">
        <v>129050.266095275</v>
      </c>
      <c r="U52" s="122">
        <v>27874.613572665701</v>
      </c>
      <c r="V52" s="122">
        <v>124042.412913387</v>
      </c>
      <c r="W52" s="122">
        <v>258227.38157394499</v>
      </c>
    </row>
    <row r="53" spans="1:23" ht="12.75" x14ac:dyDescent="0.2">
      <c r="A53" s="122" t="s">
        <v>402</v>
      </c>
      <c r="B53" s="122">
        <v>8807</v>
      </c>
      <c r="C53" s="122">
        <v>8792.8931765107209</v>
      </c>
      <c r="D53" s="140">
        <v>-33.790890964512698</v>
      </c>
      <c r="E53" s="140">
        <v>-12.6737866559036</v>
      </c>
      <c r="F53" s="140">
        <v>-12.403070538998101</v>
      </c>
      <c r="G53" s="140">
        <v>73.172025427236505</v>
      </c>
      <c r="H53" s="122"/>
      <c r="I53" s="122">
        <v>11864</v>
      </c>
      <c r="J53" s="204">
        <v>1.1569483644315399</v>
      </c>
      <c r="K53" s="198">
        <v>0.12550573162508399</v>
      </c>
      <c r="L53" s="198">
        <v>1.44976399190829E-2</v>
      </c>
      <c r="M53" s="198">
        <v>1.0114632501685801E-3</v>
      </c>
      <c r="N53" s="198">
        <v>6.2542144302090402E-2</v>
      </c>
      <c r="O53" s="198">
        <v>1.8964935940660801E-2</v>
      </c>
      <c r="P53" s="198">
        <v>6.9959541469993298E-3</v>
      </c>
      <c r="Q53" s="198"/>
      <c r="R53" s="122">
        <v>6947.7653716733703</v>
      </c>
      <c r="S53" s="122">
        <v>47953.913848939701</v>
      </c>
      <c r="T53" s="122">
        <v>129050.266095275</v>
      </c>
      <c r="U53" s="122">
        <v>27874.613572665701</v>
      </c>
      <c r="V53" s="122">
        <v>124042.412913387</v>
      </c>
      <c r="W53" s="122">
        <v>258227.38157394499</v>
      </c>
    </row>
    <row r="54" spans="1:23" ht="12.75" x14ac:dyDescent="0.2">
      <c r="A54" s="122" t="s">
        <v>403</v>
      </c>
      <c r="B54" s="122">
        <v>12153</v>
      </c>
      <c r="C54" s="122">
        <v>12009.137605841101</v>
      </c>
      <c r="D54" s="140">
        <v>206.31127514889599</v>
      </c>
      <c r="E54" s="140">
        <v>-12.6737866559036</v>
      </c>
      <c r="F54" s="140">
        <v>-11.473699771008</v>
      </c>
      <c r="G54" s="140">
        <v>-37.854544574238702</v>
      </c>
      <c r="H54" s="122"/>
      <c r="I54" s="122">
        <v>8919</v>
      </c>
      <c r="J54" s="204">
        <v>1.1569483644315399</v>
      </c>
      <c r="K54" s="198">
        <v>0.117950442874762</v>
      </c>
      <c r="L54" s="198">
        <v>1.9172552976791098E-2</v>
      </c>
      <c r="M54" s="198">
        <v>1.79392308554771E-3</v>
      </c>
      <c r="N54" s="198">
        <v>7.5120529207310202E-2</v>
      </c>
      <c r="O54" s="198">
        <v>3.0608812647157799E-2</v>
      </c>
      <c r="P54" s="198">
        <v>9.7544567776656592E-3</v>
      </c>
      <c r="Q54" s="198"/>
      <c r="R54" s="122">
        <v>6947.7653716733703</v>
      </c>
      <c r="S54" s="122">
        <v>47953.913848939701</v>
      </c>
      <c r="T54" s="122">
        <v>129050.266095275</v>
      </c>
      <c r="U54" s="122">
        <v>27874.613572665701</v>
      </c>
      <c r="V54" s="122">
        <v>124042.412913387</v>
      </c>
      <c r="W54" s="122">
        <v>258227.38157394499</v>
      </c>
    </row>
    <row r="55" spans="1:23" ht="14.25" customHeight="1" x14ac:dyDescent="0.2">
      <c r="A55" s="19" t="s">
        <v>404</v>
      </c>
      <c r="B55" s="122"/>
      <c r="C55" s="122"/>
      <c r="D55" s="140"/>
      <c r="E55" s="140"/>
      <c r="F55" s="140"/>
      <c r="G55" s="140"/>
      <c r="H55" s="122"/>
      <c r="I55" s="122"/>
      <c r="J55" s="204"/>
      <c r="K55" s="198"/>
      <c r="L55" s="198"/>
      <c r="M55" s="198"/>
      <c r="N55" s="198"/>
      <c r="O55" s="198"/>
      <c r="P55" s="198"/>
      <c r="Q55" s="198"/>
      <c r="R55" s="122"/>
      <c r="S55" s="122"/>
      <c r="T55" s="122"/>
      <c r="U55" s="122"/>
      <c r="V55" s="122"/>
      <c r="W55" s="122"/>
    </row>
    <row r="56" spans="1:23" ht="12.75" x14ac:dyDescent="0.2">
      <c r="A56" s="122" t="s">
        <v>405</v>
      </c>
      <c r="B56" s="122">
        <v>11260</v>
      </c>
      <c r="C56" s="122">
        <v>11114.4276972481</v>
      </c>
      <c r="D56" s="140">
        <v>56.158594896721198</v>
      </c>
      <c r="E56" s="140">
        <v>-12.6737866559036</v>
      </c>
      <c r="F56" s="140">
        <v>-20.734089462287599</v>
      </c>
      <c r="G56" s="140">
        <v>122.442804213282</v>
      </c>
      <c r="H56" s="122"/>
      <c r="I56" s="122">
        <v>5322</v>
      </c>
      <c r="J56" s="204">
        <v>1.1569483644315399</v>
      </c>
      <c r="K56" s="198">
        <v>0.11931604659902301</v>
      </c>
      <c r="L56" s="198">
        <v>2.0856820744081201E-2</v>
      </c>
      <c r="M56" s="198">
        <v>1.69109357384442E-3</v>
      </c>
      <c r="N56" s="198">
        <v>6.3885757234122501E-2</v>
      </c>
      <c r="O56" s="198">
        <v>2.78090943254416E-2</v>
      </c>
      <c r="P56" s="198">
        <v>9.0191657271702398E-3</v>
      </c>
      <c r="Q56" s="198"/>
      <c r="R56" s="122">
        <v>6947.7653716733703</v>
      </c>
      <c r="S56" s="122">
        <v>47953.913848939701</v>
      </c>
      <c r="T56" s="122">
        <v>129050.266095275</v>
      </c>
      <c r="U56" s="122">
        <v>27874.613572665701</v>
      </c>
      <c r="V56" s="122">
        <v>124042.412913387</v>
      </c>
      <c r="W56" s="122">
        <v>258227.38157394499</v>
      </c>
    </row>
    <row r="57" spans="1:23" ht="12.75" x14ac:dyDescent="0.2">
      <c r="A57" s="122" t="s">
        <v>406</v>
      </c>
      <c r="B57" s="122">
        <v>12160</v>
      </c>
      <c r="C57" s="122">
        <v>11992.9507543624</v>
      </c>
      <c r="D57" s="140">
        <v>46.260655031133197</v>
      </c>
      <c r="E57" s="140">
        <v>-12.6737866559036</v>
      </c>
      <c r="F57" s="140">
        <v>-9.1958782632079608</v>
      </c>
      <c r="G57" s="140">
        <v>142.74514201471001</v>
      </c>
      <c r="H57" s="122"/>
      <c r="I57" s="122">
        <v>21150</v>
      </c>
      <c r="J57" s="204">
        <v>1.1569483644315399</v>
      </c>
      <c r="K57" s="198">
        <v>0.113096926713948</v>
      </c>
      <c r="L57" s="198">
        <v>2.1276595744680899E-2</v>
      </c>
      <c r="M57" s="198">
        <v>2.0803782505910201E-3</v>
      </c>
      <c r="N57" s="198">
        <v>6.4869976359338097E-2</v>
      </c>
      <c r="O57" s="198">
        <v>3.2482269503546102E-2</v>
      </c>
      <c r="P57" s="198">
        <v>9.5035460992907803E-3</v>
      </c>
      <c r="Q57" s="198"/>
      <c r="R57" s="122">
        <v>6947.7653716733703</v>
      </c>
      <c r="S57" s="122">
        <v>47953.913848939701</v>
      </c>
      <c r="T57" s="122">
        <v>129050.266095275</v>
      </c>
      <c r="U57" s="122">
        <v>27874.613572665701</v>
      </c>
      <c r="V57" s="122">
        <v>124042.412913387</v>
      </c>
      <c r="W57" s="122">
        <v>258227.38157394499</v>
      </c>
    </row>
    <row r="58" spans="1:23" ht="12.75" x14ac:dyDescent="0.2">
      <c r="A58" s="122" t="s">
        <v>407</v>
      </c>
      <c r="B58" s="122">
        <v>11999</v>
      </c>
      <c r="C58" s="122">
        <v>11885.360269863701</v>
      </c>
      <c r="D58" s="140">
        <v>34.819788657737298</v>
      </c>
      <c r="E58" s="140">
        <v>-12.6737866559036</v>
      </c>
      <c r="F58" s="140">
        <v>-19.085473027829199</v>
      </c>
      <c r="G58" s="140">
        <v>110.430040170175</v>
      </c>
      <c r="H58" s="122"/>
      <c r="I58" s="122">
        <v>9795</v>
      </c>
      <c r="J58" s="204">
        <v>1.1569483644315399</v>
      </c>
      <c r="K58" s="198">
        <v>0.11393568147013799</v>
      </c>
      <c r="L58" s="198">
        <v>2.4400204185809099E-2</v>
      </c>
      <c r="M58" s="198">
        <v>8.1674323634507403E-4</v>
      </c>
      <c r="N58" s="198">
        <v>6.85043389484431E-2</v>
      </c>
      <c r="O58" s="198">
        <v>3.2057172026544199E-2</v>
      </c>
      <c r="P58" s="198">
        <v>8.9841755997958107E-3</v>
      </c>
      <c r="Q58" s="198"/>
      <c r="R58" s="122">
        <v>6947.7653716733703</v>
      </c>
      <c r="S58" s="122">
        <v>47953.913848939701</v>
      </c>
      <c r="T58" s="122">
        <v>129050.266095275</v>
      </c>
      <c r="U58" s="122">
        <v>27874.613572665701</v>
      </c>
      <c r="V58" s="122">
        <v>124042.412913387</v>
      </c>
      <c r="W58" s="122">
        <v>258227.38157394499</v>
      </c>
    </row>
    <row r="59" spans="1:23" ht="12.75" x14ac:dyDescent="0.2">
      <c r="A59" s="122" t="s">
        <v>408</v>
      </c>
      <c r="B59" s="122">
        <v>8813</v>
      </c>
      <c r="C59" s="122">
        <v>8989.4472923141602</v>
      </c>
      <c r="D59" s="140">
        <v>-32.064056118422201</v>
      </c>
      <c r="E59" s="140">
        <v>-12.6737866559036</v>
      </c>
      <c r="F59" s="140">
        <v>-9.1935298449509393</v>
      </c>
      <c r="G59" s="140">
        <v>-122.78088132662199</v>
      </c>
      <c r="H59" s="122"/>
      <c r="I59" s="122">
        <v>151881</v>
      </c>
      <c r="J59" s="204">
        <v>1.1569483644315399</v>
      </c>
      <c r="K59" s="198">
        <v>7.6711372719431695E-2</v>
      </c>
      <c r="L59" s="198">
        <v>1.71054970667825E-2</v>
      </c>
      <c r="M59" s="198">
        <v>1.89622138384656E-3</v>
      </c>
      <c r="N59" s="198">
        <v>4.6826133617766497E-2</v>
      </c>
      <c r="O59" s="198">
        <v>2.23069376683061E-2</v>
      </c>
      <c r="P59" s="198">
        <v>8.1313660036475902E-3</v>
      </c>
      <c r="Q59" s="198"/>
      <c r="R59" s="122">
        <v>6947.7653716733703</v>
      </c>
      <c r="S59" s="122">
        <v>47953.913848939701</v>
      </c>
      <c r="T59" s="122">
        <v>129050.266095275</v>
      </c>
      <c r="U59" s="122">
        <v>27874.613572665701</v>
      </c>
      <c r="V59" s="122">
        <v>124042.412913387</v>
      </c>
      <c r="W59" s="122">
        <v>258227.38157394499</v>
      </c>
    </row>
    <row r="60" spans="1:23" ht="12.75" x14ac:dyDescent="0.2">
      <c r="A60" s="122" t="s">
        <v>409</v>
      </c>
      <c r="B60" s="122">
        <v>10767</v>
      </c>
      <c r="C60" s="122">
        <v>10858.7557467226</v>
      </c>
      <c r="D60" s="140">
        <v>-16.051091473443599</v>
      </c>
      <c r="E60" s="140">
        <v>-12.6737866559036</v>
      </c>
      <c r="F60" s="140">
        <v>-19.9822020941142</v>
      </c>
      <c r="G60" s="140">
        <v>-43.4702893706393</v>
      </c>
      <c r="H60" s="122"/>
      <c r="I60" s="122">
        <v>26428</v>
      </c>
      <c r="J60" s="204">
        <v>1.1569483644315399</v>
      </c>
      <c r="K60" s="198">
        <v>9.84561828363857E-2</v>
      </c>
      <c r="L60" s="198">
        <v>1.92220372332375E-2</v>
      </c>
      <c r="M60" s="198">
        <v>1.58922355077948E-3</v>
      </c>
      <c r="N60" s="198">
        <v>6.1109429393068002E-2</v>
      </c>
      <c r="O60" s="198">
        <v>2.7168154987134902E-2</v>
      </c>
      <c r="P60" s="198">
        <v>9.6866959285606194E-3</v>
      </c>
      <c r="Q60" s="198"/>
      <c r="R60" s="122">
        <v>6947.7653716733703</v>
      </c>
      <c r="S60" s="122">
        <v>47953.913848939701</v>
      </c>
      <c r="T60" s="122">
        <v>129050.266095275</v>
      </c>
      <c r="U60" s="122">
        <v>27874.613572665701</v>
      </c>
      <c r="V60" s="122">
        <v>124042.412913387</v>
      </c>
      <c r="W60" s="122">
        <v>258227.38157394499</v>
      </c>
    </row>
    <row r="61" spans="1:23" ht="12.75" x14ac:dyDescent="0.2">
      <c r="A61" s="122" t="s">
        <v>410</v>
      </c>
      <c r="B61" s="122">
        <v>11060</v>
      </c>
      <c r="C61" s="122">
        <v>11096.2448116834</v>
      </c>
      <c r="D61" s="140">
        <v>-2.6218937233046802</v>
      </c>
      <c r="E61" s="140">
        <v>-12.6737866559036</v>
      </c>
      <c r="F61" s="140">
        <v>-6.5864376874704398</v>
      </c>
      <c r="G61" s="140">
        <v>-14.4398285630835</v>
      </c>
      <c r="H61" s="122"/>
      <c r="I61" s="122">
        <v>42556</v>
      </c>
      <c r="J61" s="204">
        <v>1.1569483644315399</v>
      </c>
      <c r="K61" s="198">
        <v>9.9797913337719701E-2</v>
      </c>
      <c r="L61" s="198">
        <v>1.7811824419588299E-2</v>
      </c>
      <c r="M61" s="198">
        <v>1.83287902998402E-3</v>
      </c>
      <c r="N61" s="198">
        <v>6.3022840492527502E-2</v>
      </c>
      <c r="O61" s="198">
        <v>2.80336497791146E-2</v>
      </c>
      <c r="P61" s="198">
        <v>9.9633424194003201E-3</v>
      </c>
      <c r="Q61" s="198"/>
      <c r="R61" s="122">
        <v>6947.7653716733703</v>
      </c>
      <c r="S61" s="122">
        <v>47953.913848939701</v>
      </c>
      <c r="T61" s="122">
        <v>129050.266095275</v>
      </c>
      <c r="U61" s="122">
        <v>27874.613572665701</v>
      </c>
      <c r="V61" s="122">
        <v>124042.412913387</v>
      </c>
      <c r="W61" s="122">
        <v>258227.38157394499</v>
      </c>
    </row>
    <row r="62" spans="1:23" ht="12.75" x14ac:dyDescent="0.2">
      <c r="A62" s="122" t="s">
        <v>411</v>
      </c>
      <c r="B62" s="122">
        <v>9495</v>
      </c>
      <c r="C62" s="122">
        <v>9464.1009770746296</v>
      </c>
      <c r="D62" s="140">
        <v>-32.094606834050403</v>
      </c>
      <c r="E62" s="140">
        <v>-12.6737866559036</v>
      </c>
      <c r="F62" s="140">
        <v>4.6693904105668604</v>
      </c>
      <c r="G62" s="140">
        <v>71.488123651697293</v>
      </c>
      <c r="H62" s="122"/>
      <c r="I62" s="122">
        <v>135283</v>
      </c>
      <c r="J62" s="204">
        <v>1.1569483644315399</v>
      </c>
      <c r="K62" s="198">
        <v>8.2515911090085201E-2</v>
      </c>
      <c r="L62" s="198">
        <v>1.5715204423320001E-2</v>
      </c>
      <c r="M62" s="198">
        <v>1.4931661775685E-3</v>
      </c>
      <c r="N62" s="198">
        <v>5.7464722101076997E-2</v>
      </c>
      <c r="O62" s="198">
        <v>2.43637411943851E-2</v>
      </c>
      <c r="P62" s="198">
        <v>7.8871698587405694E-3</v>
      </c>
      <c r="Q62" s="198"/>
      <c r="R62" s="122">
        <v>6947.7653716733703</v>
      </c>
      <c r="S62" s="122">
        <v>47953.913848939701</v>
      </c>
      <c r="T62" s="122">
        <v>129050.266095275</v>
      </c>
      <c r="U62" s="122">
        <v>27874.613572665701</v>
      </c>
      <c r="V62" s="122">
        <v>124042.412913387</v>
      </c>
      <c r="W62" s="122">
        <v>258227.38157394499</v>
      </c>
    </row>
    <row r="63" spans="1:23" ht="12.75" x14ac:dyDescent="0.2">
      <c r="A63" s="122" t="s">
        <v>412</v>
      </c>
      <c r="B63" s="122">
        <v>9899</v>
      </c>
      <c r="C63" s="122">
        <v>9747.8611956925797</v>
      </c>
      <c r="D63" s="140">
        <v>90.377881804074207</v>
      </c>
      <c r="E63" s="140">
        <v>-12.6737866559036</v>
      </c>
      <c r="F63" s="140">
        <v>-21.095760961836699</v>
      </c>
      <c r="G63" s="140">
        <v>94.707097086740504</v>
      </c>
      <c r="H63" s="122"/>
      <c r="I63" s="122">
        <v>14268</v>
      </c>
      <c r="J63" s="204">
        <v>1.1569483644315399</v>
      </c>
      <c r="K63" s="198">
        <v>0.117816091954023</v>
      </c>
      <c r="L63" s="198">
        <v>1.7802074572469899E-2</v>
      </c>
      <c r="M63" s="198">
        <v>1.8222596019063599E-3</v>
      </c>
      <c r="N63" s="198">
        <v>6.1746565741519502E-2</v>
      </c>
      <c r="O63" s="198">
        <v>2.4810765349032801E-2</v>
      </c>
      <c r="P63" s="198">
        <v>6.6582562377347897E-3</v>
      </c>
      <c r="Q63" s="198"/>
      <c r="R63" s="122">
        <v>6947.7653716733703</v>
      </c>
      <c r="S63" s="122">
        <v>47953.913848939701</v>
      </c>
      <c r="T63" s="122">
        <v>129050.266095275</v>
      </c>
      <c r="U63" s="122">
        <v>27874.613572665701</v>
      </c>
      <c r="V63" s="122">
        <v>124042.412913387</v>
      </c>
      <c r="W63" s="122">
        <v>258227.38157394499</v>
      </c>
    </row>
    <row r="64" spans="1:23" ht="12.75" x14ac:dyDescent="0.2">
      <c r="A64" s="122" t="s">
        <v>413</v>
      </c>
      <c r="B64" s="122">
        <v>15674</v>
      </c>
      <c r="C64" s="122">
        <v>15972.097568928601</v>
      </c>
      <c r="D64" s="140">
        <v>-4.3269319218640803</v>
      </c>
      <c r="E64" s="140">
        <v>-12.6737866559036</v>
      </c>
      <c r="F64" s="140">
        <v>-10.228137210173999</v>
      </c>
      <c r="G64" s="140">
        <v>-270.72032502046102</v>
      </c>
      <c r="H64" s="122"/>
      <c r="I64" s="122">
        <v>7393</v>
      </c>
      <c r="J64" s="204">
        <v>1.1569483644315399</v>
      </c>
      <c r="K64" s="198">
        <v>0.13729203300419299</v>
      </c>
      <c r="L64" s="198">
        <v>2.89463005545787E-2</v>
      </c>
      <c r="M64" s="198">
        <v>3.6521033409982399E-3</v>
      </c>
      <c r="N64" s="198">
        <v>8.3998376842959604E-2</v>
      </c>
      <c r="O64" s="198">
        <v>4.0173136750980699E-2</v>
      </c>
      <c r="P64" s="198">
        <v>1.42026241038821E-2</v>
      </c>
      <c r="Q64" s="198"/>
      <c r="R64" s="122">
        <v>6947.7653716733703</v>
      </c>
      <c r="S64" s="122">
        <v>47953.913848939701</v>
      </c>
      <c r="T64" s="122">
        <v>129050.266095275</v>
      </c>
      <c r="U64" s="122">
        <v>27874.613572665701</v>
      </c>
      <c r="V64" s="122">
        <v>124042.412913387</v>
      </c>
      <c r="W64" s="122">
        <v>258227.38157394499</v>
      </c>
    </row>
    <row r="65" spans="1:23" ht="12.75" x14ac:dyDescent="0.2">
      <c r="A65" s="122" t="s">
        <v>414</v>
      </c>
      <c r="B65" s="122">
        <v>14001</v>
      </c>
      <c r="C65" s="122">
        <v>13913.8425084962</v>
      </c>
      <c r="D65" s="140">
        <v>187.558685689763</v>
      </c>
      <c r="E65" s="140">
        <v>-12.6737866559036</v>
      </c>
      <c r="F65" s="140">
        <v>-15.9351592778685</v>
      </c>
      <c r="G65" s="140">
        <v>-71.543520225658796</v>
      </c>
      <c r="H65" s="122"/>
      <c r="I65" s="122">
        <v>7657</v>
      </c>
      <c r="J65" s="204">
        <v>1.1569483644315399</v>
      </c>
      <c r="K65" s="198">
        <v>0.14431239388794601</v>
      </c>
      <c r="L65" s="198">
        <v>1.8806321013451699E-2</v>
      </c>
      <c r="M65" s="198">
        <v>1.8283923207522499E-3</v>
      </c>
      <c r="N65" s="198">
        <v>8.6718035784249706E-2</v>
      </c>
      <c r="O65" s="198">
        <v>3.68290453180097E-2</v>
      </c>
      <c r="P65" s="198">
        <v>1.12315528274781E-2</v>
      </c>
      <c r="Q65" s="198"/>
      <c r="R65" s="122">
        <v>6947.7653716733703</v>
      </c>
      <c r="S65" s="122">
        <v>47953.913848939701</v>
      </c>
      <c r="T65" s="122">
        <v>129050.266095275</v>
      </c>
      <c r="U65" s="122">
        <v>27874.613572665701</v>
      </c>
      <c r="V65" s="122">
        <v>124042.412913387</v>
      </c>
      <c r="W65" s="122">
        <v>258227.38157394499</v>
      </c>
    </row>
    <row r="66" spans="1:23" ht="12.75" x14ac:dyDescent="0.2">
      <c r="A66" s="122" t="s">
        <v>415</v>
      </c>
      <c r="B66" s="122">
        <v>13870</v>
      </c>
      <c r="C66" s="122">
        <v>13007.2240675915</v>
      </c>
      <c r="D66" s="140">
        <v>293.37068316190499</v>
      </c>
      <c r="E66" s="140">
        <v>462.32112238928102</v>
      </c>
      <c r="F66" s="140">
        <v>-7.2632585513270698</v>
      </c>
      <c r="G66" s="140">
        <v>114.013473162073</v>
      </c>
      <c r="H66" s="122"/>
      <c r="I66" s="122">
        <v>3660</v>
      </c>
      <c r="J66" s="204">
        <v>1.1569483644315399</v>
      </c>
      <c r="K66" s="198">
        <v>0.13196721311475401</v>
      </c>
      <c r="L66" s="198">
        <v>2.5409836065573801E-2</v>
      </c>
      <c r="M66" s="198">
        <v>1.0928961748633899E-3</v>
      </c>
      <c r="N66" s="198">
        <v>7.7049180327868894E-2</v>
      </c>
      <c r="O66" s="198">
        <v>3.2786885245901599E-2</v>
      </c>
      <c r="P66" s="198">
        <v>1.0655737704917999E-2</v>
      </c>
      <c r="Q66" s="198"/>
      <c r="R66" s="122">
        <v>6947.7653716733703</v>
      </c>
      <c r="S66" s="122">
        <v>47953.913848939701</v>
      </c>
      <c r="T66" s="122">
        <v>129050.266095275</v>
      </c>
      <c r="U66" s="122">
        <v>27874.613572665701</v>
      </c>
      <c r="V66" s="122">
        <v>124042.412913387</v>
      </c>
      <c r="W66" s="122">
        <v>258227.38157394499</v>
      </c>
    </row>
    <row r="67" spans="1:23" ht="12.75" x14ac:dyDescent="0.2">
      <c r="A67" s="122" t="s">
        <v>416</v>
      </c>
      <c r="B67" s="122">
        <v>11898</v>
      </c>
      <c r="C67" s="122">
        <v>11817.0700286958</v>
      </c>
      <c r="D67" s="140">
        <v>76.533209722364205</v>
      </c>
      <c r="E67" s="140">
        <v>-12.6737866559036</v>
      </c>
      <c r="F67" s="140">
        <v>-19.0702727661205</v>
      </c>
      <c r="G67" s="140">
        <v>36.628212627166903</v>
      </c>
      <c r="H67" s="122"/>
      <c r="I67" s="122">
        <v>11472</v>
      </c>
      <c r="J67" s="204">
        <v>1.1569483644315399</v>
      </c>
      <c r="K67" s="198">
        <v>0.11881101813110199</v>
      </c>
      <c r="L67" s="198">
        <v>2.0658995815899601E-2</v>
      </c>
      <c r="M67" s="198">
        <v>1.48186889818689E-3</v>
      </c>
      <c r="N67" s="198">
        <v>6.64225941422594E-2</v>
      </c>
      <c r="O67" s="198">
        <v>3.1816596931659703E-2</v>
      </c>
      <c r="P67" s="198">
        <v>9.3270571827057201E-3</v>
      </c>
      <c r="Q67" s="198"/>
      <c r="R67" s="122">
        <v>6947.7653716733703</v>
      </c>
      <c r="S67" s="122">
        <v>47953.913848939701</v>
      </c>
      <c r="T67" s="122">
        <v>129050.266095275</v>
      </c>
      <c r="U67" s="122">
        <v>27874.613572665701</v>
      </c>
      <c r="V67" s="122">
        <v>124042.412913387</v>
      </c>
      <c r="W67" s="122">
        <v>258227.38157394499</v>
      </c>
    </row>
    <row r="68" spans="1:23" ht="12.75" x14ac:dyDescent="0.2">
      <c r="A68" s="122" t="s">
        <v>417</v>
      </c>
      <c r="B68" s="122">
        <v>12416</v>
      </c>
      <c r="C68" s="122">
        <v>12444.2154548372</v>
      </c>
      <c r="D68" s="140">
        <v>71.009152945754195</v>
      </c>
      <c r="E68" s="140">
        <v>-12.6737866559036</v>
      </c>
      <c r="F68" s="140">
        <v>-13.3802684378397</v>
      </c>
      <c r="G68" s="140">
        <v>-72.824978325235193</v>
      </c>
      <c r="H68" s="122"/>
      <c r="I68" s="122">
        <v>5240</v>
      </c>
      <c r="J68" s="204">
        <v>1.1569483644315399</v>
      </c>
      <c r="K68" s="198">
        <v>0.12442748091603099</v>
      </c>
      <c r="L68" s="198">
        <v>2.21374045801527E-2</v>
      </c>
      <c r="M68" s="198">
        <v>1.3358778625954201E-3</v>
      </c>
      <c r="N68" s="198">
        <v>7.4427480916030506E-2</v>
      </c>
      <c r="O68" s="198">
        <v>3.3206106870228999E-2</v>
      </c>
      <c r="P68" s="198">
        <v>9.5419847328244295E-3</v>
      </c>
      <c r="Q68" s="198"/>
      <c r="R68" s="122">
        <v>6947.7653716733703</v>
      </c>
      <c r="S68" s="122">
        <v>47953.913848939701</v>
      </c>
      <c r="T68" s="122">
        <v>129050.266095275</v>
      </c>
      <c r="U68" s="122">
        <v>27874.613572665701</v>
      </c>
      <c r="V68" s="122">
        <v>124042.412913387</v>
      </c>
      <c r="W68" s="122">
        <v>258227.38157394499</v>
      </c>
    </row>
    <row r="69" spans="1:23" ht="14.25" customHeight="1" x14ac:dyDescent="0.2">
      <c r="A69" s="19" t="s">
        <v>418</v>
      </c>
      <c r="B69" s="122"/>
      <c r="C69" s="122"/>
      <c r="D69" s="140"/>
      <c r="E69" s="140"/>
      <c r="F69" s="140"/>
      <c r="G69" s="140"/>
      <c r="H69" s="122"/>
      <c r="I69" s="122"/>
      <c r="J69" s="204"/>
      <c r="K69" s="198"/>
      <c r="L69" s="198"/>
      <c r="M69" s="198"/>
      <c r="N69" s="198"/>
      <c r="O69" s="198"/>
      <c r="P69" s="198"/>
      <c r="Q69" s="198"/>
      <c r="R69" s="122"/>
      <c r="S69" s="122"/>
      <c r="T69" s="122"/>
      <c r="U69" s="122"/>
      <c r="V69" s="122"/>
      <c r="W69" s="122"/>
    </row>
    <row r="70" spans="1:23" ht="12.75" x14ac:dyDescent="0.2">
      <c r="A70" s="122" t="s">
        <v>419</v>
      </c>
      <c r="B70" s="122">
        <v>11069</v>
      </c>
      <c r="C70" s="122">
        <v>10824.0920373504</v>
      </c>
      <c r="D70" s="140">
        <v>109.28914528768</v>
      </c>
      <c r="E70" s="140">
        <v>-12.6737866559036</v>
      </c>
      <c r="F70" s="140">
        <v>-14.4420835259019</v>
      </c>
      <c r="G70" s="140">
        <v>163.19960031272899</v>
      </c>
      <c r="H70" s="122"/>
      <c r="I70" s="122">
        <v>6426</v>
      </c>
      <c r="J70" s="204">
        <v>1.1569483644315399</v>
      </c>
      <c r="K70" s="198">
        <v>0.106753812636166</v>
      </c>
      <c r="L70" s="198">
        <v>1.9763460939931501E-2</v>
      </c>
      <c r="M70" s="198">
        <v>2.33426704014939E-3</v>
      </c>
      <c r="N70" s="198">
        <v>5.9601618425147801E-2</v>
      </c>
      <c r="O70" s="198">
        <v>2.4276377217553699E-2</v>
      </c>
      <c r="P70" s="198">
        <v>1.0426392779334E-2</v>
      </c>
      <c r="Q70" s="198"/>
      <c r="R70" s="122">
        <v>6947.7653716733703</v>
      </c>
      <c r="S70" s="122">
        <v>47953.913848939701</v>
      </c>
      <c r="T70" s="122">
        <v>129050.266095275</v>
      </c>
      <c r="U70" s="122">
        <v>27874.613572665701</v>
      </c>
      <c r="V70" s="122">
        <v>124042.412913387</v>
      </c>
      <c r="W70" s="122">
        <v>258227.38157394499</v>
      </c>
    </row>
    <row r="71" spans="1:23" ht="12.75" x14ac:dyDescent="0.2">
      <c r="A71" s="122" t="s">
        <v>420</v>
      </c>
      <c r="B71" s="122">
        <v>13129</v>
      </c>
      <c r="C71" s="122">
        <v>13144.1942937315</v>
      </c>
      <c r="D71" s="140">
        <v>66.266355749414203</v>
      </c>
      <c r="E71" s="140">
        <v>-12.6737866559036</v>
      </c>
      <c r="F71" s="140">
        <v>-14.012891238122</v>
      </c>
      <c r="G71" s="140">
        <v>-54.543962086856801</v>
      </c>
      <c r="H71" s="122"/>
      <c r="I71" s="122">
        <v>16598</v>
      </c>
      <c r="J71" s="204">
        <v>1.1569483644315399</v>
      </c>
      <c r="K71" s="198">
        <v>0.107362332811182</v>
      </c>
      <c r="L71" s="198">
        <v>2.3677551512230399E-2</v>
      </c>
      <c r="M71" s="198">
        <v>1.9881913483552199E-3</v>
      </c>
      <c r="N71" s="198">
        <v>6.2236414025786203E-2</v>
      </c>
      <c r="O71" s="198">
        <v>3.42812387034582E-2</v>
      </c>
      <c r="P71" s="198">
        <v>1.25316303169057E-2</v>
      </c>
      <c r="Q71" s="198"/>
      <c r="R71" s="122">
        <v>6947.7653716733703</v>
      </c>
      <c r="S71" s="122">
        <v>47953.913848939701</v>
      </c>
      <c r="T71" s="122">
        <v>129050.266095275</v>
      </c>
      <c r="U71" s="122">
        <v>27874.613572665701</v>
      </c>
      <c r="V71" s="122">
        <v>124042.412913387</v>
      </c>
      <c r="W71" s="122">
        <v>258227.38157394499</v>
      </c>
    </row>
    <row r="72" spans="1:23" ht="12.75" x14ac:dyDescent="0.2">
      <c r="A72" s="122" t="s">
        <v>421</v>
      </c>
      <c r="B72" s="122">
        <v>10016</v>
      </c>
      <c r="C72" s="122">
        <v>10048.820047322601</v>
      </c>
      <c r="D72" s="140">
        <v>13.6701427581497</v>
      </c>
      <c r="E72" s="140">
        <v>-12.6737866559036</v>
      </c>
      <c r="F72" s="140">
        <v>5.0573076265083801</v>
      </c>
      <c r="G72" s="140">
        <v>-38.909154046479003</v>
      </c>
      <c r="H72" s="122"/>
      <c r="I72" s="122">
        <v>28737</v>
      </c>
      <c r="J72" s="204">
        <v>1.1569483644315399</v>
      </c>
      <c r="K72" s="198">
        <v>9.5625848209625205E-2</v>
      </c>
      <c r="L72" s="198">
        <v>1.9208685666562302E-2</v>
      </c>
      <c r="M72" s="198">
        <v>1.5659254619480099E-3</v>
      </c>
      <c r="N72" s="198">
        <v>4.9274454535964102E-2</v>
      </c>
      <c r="O72" s="198">
        <v>2.69339179455058E-2</v>
      </c>
      <c r="P72" s="198">
        <v>8.4559974945192604E-3</v>
      </c>
      <c r="Q72" s="198"/>
      <c r="R72" s="122">
        <v>6947.7653716733703</v>
      </c>
      <c r="S72" s="122">
        <v>47953.913848939701</v>
      </c>
      <c r="T72" s="122">
        <v>129050.266095275</v>
      </c>
      <c r="U72" s="122">
        <v>27874.613572665701</v>
      </c>
      <c r="V72" s="122">
        <v>124042.412913387</v>
      </c>
      <c r="W72" s="122">
        <v>258227.38157394499</v>
      </c>
    </row>
    <row r="73" spans="1:23" ht="12.75" x14ac:dyDescent="0.2">
      <c r="A73" s="122" t="s">
        <v>422</v>
      </c>
      <c r="B73" s="122">
        <v>9129</v>
      </c>
      <c r="C73" s="122">
        <v>9106.2728873577598</v>
      </c>
      <c r="D73" s="140">
        <v>22.252121097817898</v>
      </c>
      <c r="E73" s="140">
        <v>-12.6737866559036</v>
      </c>
      <c r="F73" s="140">
        <v>-4.1974478304810496</v>
      </c>
      <c r="G73" s="140">
        <v>16.951037761702299</v>
      </c>
      <c r="H73" s="122"/>
      <c r="I73" s="122">
        <v>9509</v>
      </c>
      <c r="J73" s="204">
        <v>1.1569483644315399</v>
      </c>
      <c r="K73" s="198">
        <v>9.7171101062151599E-2</v>
      </c>
      <c r="L73" s="198">
        <v>1.6721001156798799E-2</v>
      </c>
      <c r="M73" s="198">
        <v>1.89294352718477E-3</v>
      </c>
      <c r="N73" s="198">
        <v>4.3853191713113901E-2</v>
      </c>
      <c r="O73" s="198">
        <v>2.4397938794826001E-2</v>
      </c>
      <c r="P73" s="198">
        <v>7.3614470501629998E-3</v>
      </c>
      <c r="Q73" s="198"/>
      <c r="R73" s="122">
        <v>6947.7653716733703</v>
      </c>
      <c r="S73" s="122">
        <v>47953.913848939701</v>
      </c>
      <c r="T73" s="122">
        <v>129050.266095275</v>
      </c>
      <c r="U73" s="122">
        <v>27874.613572665701</v>
      </c>
      <c r="V73" s="122">
        <v>124042.412913387</v>
      </c>
      <c r="W73" s="122">
        <v>258227.38157394499</v>
      </c>
    </row>
    <row r="74" spans="1:23" ht="12.75" x14ac:dyDescent="0.2">
      <c r="A74" s="122" t="s">
        <v>423</v>
      </c>
      <c r="B74" s="122">
        <v>6581</v>
      </c>
      <c r="C74" s="122">
        <v>6634.0565079833896</v>
      </c>
      <c r="D74" s="140">
        <v>1.99011989106582</v>
      </c>
      <c r="E74" s="140">
        <v>-12.6737866559036</v>
      </c>
      <c r="F74" s="140">
        <v>-17.239411840554901</v>
      </c>
      <c r="G74" s="140">
        <v>-25.573030974584402</v>
      </c>
      <c r="H74" s="122"/>
      <c r="I74" s="122">
        <v>11110</v>
      </c>
      <c r="J74" s="204">
        <v>1.1569483644315399</v>
      </c>
      <c r="K74" s="198">
        <v>9.9279927992799305E-2</v>
      </c>
      <c r="L74" s="198">
        <v>1.3501350135013499E-2</v>
      </c>
      <c r="M74" s="198">
        <v>9.9009900990098989E-4</v>
      </c>
      <c r="N74" s="198">
        <v>3.7893789378937899E-2</v>
      </c>
      <c r="O74" s="198">
        <v>1.7281728172817298E-2</v>
      </c>
      <c r="P74" s="198">
        <v>4.1404140414041399E-3</v>
      </c>
      <c r="Q74" s="198"/>
      <c r="R74" s="122">
        <v>6947.7653716733703</v>
      </c>
      <c r="S74" s="122">
        <v>47953.913848939701</v>
      </c>
      <c r="T74" s="122">
        <v>129050.266095275</v>
      </c>
      <c r="U74" s="122">
        <v>27874.613572665701</v>
      </c>
      <c r="V74" s="122">
        <v>124042.412913387</v>
      </c>
      <c r="W74" s="122">
        <v>258227.38157394499</v>
      </c>
    </row>
    <row r="75" spans="1:23" ht="12.75" x14ac:dyDescent="0.2">
      <c r="A75" s="122" t="s">
        <v>424</v>
      </c>
      <c r="B75" s="122">
        <v>9583</v>
      </c>
      <c r="C75" s="122">
        <v>9702.7017491369297</v>
      </c>
      <c r="D75" s="140">
        <v>-37.427908978008503</v>
      </c>
      <c r="E75" s="140">
        <v>-12.6737866559036</v>
      </c>
      <c r="F75" s="140">
        <v>3.1672293223600598</v>
      </c>
      <c r="G75" s="140">
        <v>-73.2054522177162</v>
      </c>
      <c r="H75" s="122"/>
      <c r="I75" s="122">
        <v>132140</v>
      </c>
      <c r="J75" s="204">
        <v>1.1569483644315399</v>
      </c>
      <c r="K75" s="198">
        <v>8.7218102013016496E-2</v>
      </c>
      <c r="L75" s="198">
        <v>1.8480399576207101E-2</v>
      </c>
      <c r="M75" s="198">
        <v>1.8692296049644299E-3</v>
      </c>
      <c r="N75" s="198">
        <v>4.9863780838504602E-2</v>
      </c>
      <c r="O75" s="198">
        <v>2.43756621764795E-2</v>
      </c>
      <c r="P75" s="198">
        <v>8.6726199485394305E-3</v>
      </c>
      <c r="Q75" s="198"/>
      <c r="R75" s="122">
        <v>6947.7653716733703</v>
      </c>
      <c r="S75" s="122">
        <v>47953.913848939701</v>
      </c>
      <c r="T75" s="122">
        <v>129050.266095275</v>
      </c>
      <c r="U75" s="122">
        <v>27874.613572665701</v>
      </c>
      <c r="V75" s="122">
        <v>124042.412913387</v>
      </c>
      <c r="W75" s="122">
        <v>258227.38157394499</v>
      </c>
    </row>
    <row r="76" spans="1:23" ht="12.75" x14ac:dyDescent="0.2">
      <c r="A76" s="122" t="s">
        <v>425</v>
      </c>
      <c r="B76" s="122">
        <v>10109</v>
      </c>
      <c r="C76" s="122">
        <v>10267.1370795768</v>
      </c>
      <c r="D76" s="140">
        <v>13.585702192144399</v>
      </c>
      <c r="E76" s="140">
        <v>-12.6737866559036</v>
      </c>
      <c r="F76" s="140">
        <v>-14.9037628058942</v>
      </c>
      <c r="G76" s="140">
        <v>-143.65112043822</v>
      </c>
      <c r="H76" s="122"/>
      <c r="I76" s="122">
        <v>7109</v>
      </c>
      <c r="J76" s="204">
        <v>1.1569483644315399</v>
      </c>
      <c r="K76" s="198">
        <v>0.116050077366718</v>
      </c>
      <c r="L76" s="198">
        <v>1.8427345618230399E-2</v>
      </c>
      <c r="M76" s="198">
        <v>3.0946687297791499E-3</v>
      </c>
      <c r="N76" s="198">
        <v>5.6829371219580802E-2</v>
      </c>
      <c r="O76" s="198">
        <v>2.3772682515121699E-2</v>
      </c>
      <c r="P76" s="198">
        <v>8.7213391475594298E-3</v>
      </c>
      <c r="Q76" s="198"/>
      <c r="R76" s="122">
        <v>6947.7653716733703</v>
      </c>
      <c r="S76" s="122">
        <v>47953.913848939701</v>
      </c>
      <c r="T76" s="122">
        <v>129050.266095275</v>
      </c>
      <c r="U76" s="122">
        <v>27874.613572665701</v>
      </c>
      <c r="V76" s="122">
        <v>124042.412913387</v>
      </c>
      <c r="W76" s="122">
        <v>258227.38157394499</v>
      </c>
    </row>
    <row r="77" spans="1:23" ht="12.75" x14ac:dyDescent="0.2">
      <c r="A77" s="122" t="s">
        <v>426</v>
      </c>
      <c r="B77" s="122">
        <v>11699</v>
      </c>
      <c r="C77" s="122">
        <v>11687.489855181901</v>
      </c>
      <c r="D77" s="140">
        <v>25.389658416220801</v>
      </c>
      <c r="E77" s="140">
        <v>-12.6737866559036</v>
      </c>
      <c r="F77" s="140">
        <v>-12.830867917917899</v>
      </c>
      <c r="G77" s="140">
        <v>11.718851309709599</v>
      </c>
      <c r="H77" s="122"/>
      <c r="I77" s="122">
        <v>29907</v>
      </c>
      <c r="J77" s="204">
        <v>1.1569483644315399</v>
      </c>
      <c r="K77" s="198">
        <v>9.86056776005617E-2</v>
      </c>
      <c r="L77" s="198">
        <v>2.0162503761661101E-2</v>
      </c>
      <c r="M77" s="198">
        <v>2.80870699167419E-3</v>
      </c>
      <c r="N77" s="198">
        <v>5.3432306817801901E-2</v>
      </c>
      <c r="O77" s="198">
        <v>3.1196709800381198E-2</v>
      </c>
      <c r="P77" s="198">
        <v>1.05660882067743E-2</v>
      </c>
      <c r="Q77" s="198"/>
      <c r="R77" s="122">
        <v>6947.7653716733703</v>
      </c>
      <c r="S77" s="122">
        <v>47953.913848939701</v>
      </c>
      <c r="T77" s="122">
        <v>129050.266095275</v>
      </c>
      <c r="U77" s="122">
        <v>27874.613572665701</v>
      </c>
      <c r="V77" s="122">
        <v>124042.412913387</v>
      </c>
      <c r="W77" s="122">
        <v>258227.38157394499</v>
      </c>
    </row>
    <row r="78" spans="1:23" ht="12.75" x14ac:dyDescent="0.2">
      <c r="A78" s="122" t="s">
        <v>427</v>
      </c>
      <c r="B78" s="122">
        <v>12366</v>
      </c>
      <c r="C78" s="122">
        <v>12275.587910947401</v>
      </c>
      <c r="D78" s="140">
        <v>151.43442961992201</v>
      </c>
      <c r="E78" s="140">
        <v>-12.6737866559036</v>
      </c>
      <c r="F78" s="140">
        <v>-7.1009884882255401</v>
      </c>
      <c r="G78" s="140">
        <v>-41.343619089391098</v>
      </c>
      <c r="H78" s="122"/>
      <c r="I78" s="122">
        <v>11100</v>
      </c>
      <c r="J78" s="204">
        <v>1.1569483644315399</v>
      </c>
      <c r="K78" s="198">
        <v>0.105855855855856</v>
      </c>
      <c r="L78" s="198">
        <v>2.0810810810810799E-2</v>
      </c>
      <c r="M78" s="198">
        <v>2.16216216216216E-3</v>
      </c>
      <c r="N78" s="198">
        <v>5.6756756756756802E-2</v>
      </c>
      <c r="O78" s="198">
        <v>3.4054054054054102E-2</v>
      </c>
      <c r="P78" s="198">
        <v>1.0810810810810799E-2</v>
      </c>
      <c r="Q78" s="198"/>
      <c r="R78" s="122">
        <v>6947.7653716733703</v>
      </c>
      <c r="S78" s="122">
        <v>47953.913848939701</v>
      </c>
      <c r="T78" s="122">
        <v>129050.266095275</v>
      </c>
      <c r="U78" s="122">
        <v>27874.613572665701</v>
      </c>
      <c r="V78" s="122">
        <v>124042.412913387</v>
      </c>
      <c r="W78" s="122">
        <v>258227.38157394499</v>
      </c>
    </row>
    <row r="79" spans="1:23" ht="12.75" x14ac:dyDescent="0.2">
      <c r="A79" s="122" t="s">
        <v>428</v>
      </c>
      <c r="B79" s="122">
        <v>12537</v>
      </c>
      <c r="C79" s="122">
        <v>12614.2449392293</v>
      </c>
      <c r="D79" s="140">
        <v>28.538168542689501</v>
      </c>
      <c r="E79" s="140">
        <v>-12.6737866559036</v>
      </c>
      <c r="F79" s="140">
        <v>-11.905493166449</v>
      </c>
      <c r="G79" s="140">
        <v>-80.805344435079206</v>
      </c>
      <c r="H79" s="122"/>
      <c r="I79" s="122">
        <v>18416</v>
      </c>
      <c r="J79" s="204">
        <v>1.1569483644315399</v>
      </c>
      <c r="K79" s="198">
        <v>0.107515204170287</v>
      </c>
      <c r="L79" s="198">
        <v>2.4218071242397901E-2</v>
      </c>
      <c r="M79" s="198">
        <v>2.3892267593397E-3</v>
      </c>
      <c r="N79" s="198">
        <v>6.4020417028670701E-2</v>
      </c>
      <c r="O79" s="198">
        <v>3.2580364900086901E-2</v>
      </c>
      <c r="P79" s="198">
        <v>1.1077324066029501E-2</v>
      </c>
      <c r="Q79" s="198"/>
      <c r="R79" s="122">
        <v>6947.7653716733703</v>
      </c>
      <c r="S79" s="122">
        <v>47953.913848939701</v>
      </c>
      <c r="T79" s="122">
        <v>129050.266095275</v>
      </c>
      <c r="U79" s="122">
        <v>27874.613572665701</v>
      </c>
      <c r="V79" s="122">
        <v>124042.412913387</v>
      </c>
      <c r="W79" s="122">
        <v>258227.38157394499</v>
      </c>
    </row>
    <row r="80" spans="1:23" ht="12.75" x14ac:dyDescent="0.2">
      <c r="A80" s="122" t="s">
        <v>429</v>
      </c>
      <c r="B80" s="122">
        <v>10095</v>
      </c>
      <c r="C80" s="122">
        <v>10158.598249824499</v>
      </c>
      <c r="D80" s="140">
        <v>24.497017309269001</v>
      </c>
      <c r="E80" s="140">
        <v>-12.6737866559036</v>
      </c>
      <c r="F80" s="140">
        <v>-8.9554516025411797</v>
      </c>
      <c r="G80" s="140">
        <v>-66.5254937452913</v>
      </c>
      <c r="H80" s="122"/>
      <c r="I80" s="122">
        <v>13229</v>
      </c>
      <c r="J80" s="204">
        <v>1.1569483644315399</v>
      </c>
      <c r="K80" s="198">
        <v>9.9100461108171403E-2</v>
      </c>
      <c r="L80" s="198">
        <v>1.8746692871721201E-2</v>
      </c>
      <c r="M80" s="198">
        <v>1.73860458084511E-3</v>
      </c>
      <c r="N80" s="198">
        <v>4.6110817144153E-2</v>
      </c>
      <c r="O80" s="198">
        <v>2.4416055635346601E-2</v>
      </c>
      <c r="P80" s="198">
        <v>1.02804444780407E-2</v>
      </c>
      <c r="Q80" s="198"/>
      <c r="R80" s="122">
        <v>6947.7653716733703</v>
      </c>
      <c r="S80" s="122">
        <v>47953.913848939701</v>
      </c>
      <c r="T80" s="122">
        <v>129050.266095275</v>
      </c>
      <c r="U80" s="122">
        <v>27874.613572665701</v>
      </c>
      <c r="V80" s="122">
        <v>124042.412913387</v>
      </c>
      <c r="W80" s="122">
        <v>258227.38157394499</v>
      </c>
    </row>
    <row r="81" spans="1:23" ht="12.75" x14ac:dyDescent="0.2">
      <c r="A81" s="122" t="s">
        <v>430</v>
      </c>
      <c r="B81" s="122">
        <v>11821</v>
      </c>
      <c r="C81" s="122">
        <v>11774.206732124099</v>
      </c>
      <c r="D81" s="140">
        <v>118.17322269384699</v>
      </c>
      <c r="E81" s="140">
        <v>-12.6737866559036</v>
      </c>
      <c r="F81" s="140">
        <v>-1.5415921388063401</v>
      </c>
      <c r="G81" s="140">
        <v>-56.928268839380799</v>
      </c>
      <c r="H81" s="122"/>
      <c r="I81" s="122">
        <v>26647</v>
      </c>
      <c r="J81" s="204">
        <v>1.1569483644315399</v>
      </c>
      <c r="K81" s="198">
        <v>0.108079708785229</v>
      </c>
      <c r="L81" s="198">
        <v>2.18786354936766E-2</v>
      </c>
      <c r="M81" s="198">
        <v>2.2891882763538098E-3</v>
      </c>
      <c r="N81" s="198">
        <v>5.6329042668968397E-2</v>
      </c>
      <c r="O81" s="198">
        <v>3.2649078695538E-2</v>
      </c>
      <c r="P81" s="198">
        <v>9.5320298720306205E-3</v>
      </c>
      <c r="Q81" s="198"/>
      <c r="R81" s="122">
        <v>6947.7653716733703</v>
      </c>
      <c r="S81" s="122">
        <v>47953.913848939701</v>
      </c>
      <c r="T81" s="122">
        <v>129050.266095275</v>
      </c>
      <c r="U81" s="122">
        <v>27874.613572665701</v>
      </c>
      <c r="V81" s="122">
        <v>124042.412913387</v>
      </c>
      <c r="W81" s="122">
        <v>258227.38157394499</v>
      </c>
    </row>
    <row r="82" spans="1:23" ht="12.75" x14ac:dyDescent="0.2">
      <c r="A82" s="122" t="s">
        <v>431</v>
      </c>
      <c r="B82" s="122">
        <v>10669</v>
      </c>
      <c r="C82" s="122">
        <v>10679.517014647699</v>
      </c>
      <c r="D82" s="140">
        <v>50.398361886740197</v>
      </c>
      <c r="E82" s="140">
        <v>-12.6737866559036</v>
      </c>
      <c r="F82" s="140">
        <v>2.3106116663314502</v>
      </c>
      <c r="G82" s="140">
        <v>-50.4320748578414</v>
      </c>
      <c r="H82" s="122"/>
      <c r="I82" s="122">
        <v>33334</v>
      </c>
      <c r="J82" s="204">
        <v>1.1569483644315399</v>
      </c>
      <c r="K82" s="198">
        <v>9.4408111837763306E-2</v>
      </c>
      <c r="L82" s="198">
        <v>1.99796004079918E-2</v>
      </c>
      <c r="M82" s="198">
        <v>1.7999640007199901E-3</v>
      </c>
      <c r="N82" s="198">
        <v>5.3278934421311597E-2</v>
      </c>
      <c r="O82" s="198">
        <v>2.74494510109798E-2</v>
      </c>
      <c r="P82" s="198">
        <v>9.6598068038639198E-3</v>
      </c>
      <c r="Q82" s="198"/>
      <c r="R82" s="122">
        <v>6947.7653716733703</v>
      </c>
      <c r="S82" s="122">
        <v>47953.913848939701</v>
      </c>
      <c r="T82" s="122">
        <v>129050.266095275</v>
      </c>
      <c r="U82" s="122">
        <v>27874.613572665701</v>
      </c>
      <c r="V82" s="122">
        <v>124042.412913387</v>
      </c>
      <c r="W82" s="122">
        <v>258227.38157394499</v>
      </c>
    </row>
    <row r="83" spans="1:23" ht="14.25" customHeight="1" x14ac:dyDescent="0.2">
      <c r="A83" s="19" t="s">
        <v>432</v>
      </c>
      <c r="B83" s="122"/>
      <c r="C83" s="122"/>
      <c r="D83" s="140"/>
      <c r="E83" s="140"/>
      <c r="F83" s="140"/>
      <c r="G83" s="140"/>
      <c r="H83" s="122"/>
      <c r="I83" s="122"/>
      <c r="J83" s="204"/>
      <c r="K83" s="198"/>
      <c r="L83" s="198"/>
      <c r="M83" s="198"/>
      <c r="N83" s="198"/>
      <c r="O83" s="198"/>
      <c r="P83" s="198"/>
      <c r="Q83" s="198"/>
      <c r="R83" s="122"/>
      <c r="S83" s="122"/>
      <c r="T83" s="122"/>
      <c r="U83" s="122"/>
      <c r="V83" s="122"/>
      <c r="W83" s="122"/>
    </row>
    <row r="84" spans="1:23" ht="12.75" x14ac:dyDescent="0.2">
      <c r="A84" s="122" t="s">
        <v>433</v>
      </c>
      <c r="B84" s="122">
        <v>11180</v>
      </c>
      <c r="C84" s="122">
        <v>11222.2797182917</v>
      </c>
      <c r="D84" s="140">
        <v>44.090184613389198</v>
      </c>
      <c r="E84" s="140">
        <v>-12.6737866559036</v>
      </c>
      <c r="F84" s="140">
        <v>-5.5755776222528297</v>
      </c>
      <c r="G84" s="140">
        <v>-68.115694209409696</v>
      </c>
      <c r="H84" s="122"/>
      <c r="I84" s="122">
        <v>19503</v>
      </c>
      <c r="J84" s="204">
        <v>1.1569483644315399</v>
      </c>
      <c r="K84" s="198">
        <v>9.7113264625955001E-2</v>
      </c>
      <c r="L84" s="198">
        <v>2.2509357534738199E-2</v>
      </c>
      <c r="M84" s="198">
        <v>1.9996923550223001E-3</v>
      </c>
      <c r="N84" s="198">
        <v>5.1838178741732001E-2</v>
      </c>
      <c r="O84" s="198">
        <v>3.0046659488283899E-2</v>
      </c>
      <c r="P84" s="198">
        <v>9.7420909603650706E-3</v>
      </c>
      <c r="Q84" s="198"/>
      <c r="R84" s="122">
        <v>6947.7653716733703</v>
      </c>
      <c r="S84" s="122">
        <v>47953.913848939701</v>
      </c>
      <c r="T84" s="122">
        <v>129050.266095275</v>
      </c>
      <c r="U84" s="122">
        <v>27874.613572665701</v>
      </c>
      <c r="V84" s="122">
        <v>124042.412913387</v>
      </c>
      <c r="W84" s="122">
        <v>258227.38157394499</v>
      </c>
    </row>
    <row r="85" spans="1:23" ht="12.75" x14ac:dyDescent="0.2">
      <c r="A85" s="122" t="s">
        <v>434</v>
      </c>
      <c r="B85" s="122">
        <v>11750</v>
      </c>
      <c r="C85" s="122">
        <v>11590.250149766</v>
      </c>
      <c r="D85" s="140">
        <v>209.374775533698</v>
      </c>
      <c r="E85" s="140">
        <v>-12.6737866559036</v>
      </c>
      <c r="F85" s="140">
        <v>18.453828726891199</v>
      </c>
      <c r="G85" s="140">
        <v>-55.380202492993099</v>
      </c>
      <c r="H85" s="122"/>
      <c r="I85" s="122">
        <v>8256</v>
      </c>
      <c r="J85" s="204">
        <v>1.1569483644315399</v>
      </c>
      <c r="K85" s="198">
        <v>0.112645348837209</v>
      </c>
      <c r="L85" s="198">
        <v>1.9864341085271301E-2</v>
      </c>
      <c r="M85" s="198">
        <v>2.30135658914729E-3</v>
      </c>
      <c r="N85" s="198">
        <v>6.1167635658914699E-2</v>
      </c>
      <c r="O85" s="198">
        <v>2.8948643410852699E-2</v>
      </c>
      <c r="P85" s="198">
        <v>1.0416666666666701E-2</v>
      </c>
      <c r="Q85" s="198"/>
      <c r="R85" s="122">
        <v>6947.7653716733703</v>
      </c>
      <c r="S85" s="122">
        <v>47953.913848939701</v>
      </c>
      <c r="T85" s="122">
        <v>129050.266095275</v>
      </c>
      <c r="U85" s="122">
        <v>27874.613572665701</v>
      </c>
      <c r="V85" s="122">
        <v>124042.412913387</v>
      </c>
      <c r="W85" s="122">
        <v>258227.38157394499</v>
      </c>
    </row>
    <row r="86" spans="1:23" ht="12.75" x14ac:dyDescent="0.2">
      <c r="A86" s="122" t="s">
        <v>435</v>
      </c>
      <c r="B86" s="122">
        <v>11749</v>
      </c>
      <c r="C86" s="122">
        <v>11777.1851523775</v>
      </c>
      <c r="D86" s="140">
        <v>69.700334033564204</v>
      </c>
      <c r="E86" s="140">
        <v>-12.6737866559036</v>
      </c>
      <c r="F86" s="140">
        <v>8.0461365534032101</v>
      </c>
      <c r="G86" s="140">
        <v>-92.775142848749297</v>
      </c>
      <c r="H86" s="122"/>
      <c r="I86" s="122">
        <v>27522</v>
      </c>
      <c r="J86" s="204">
        <v>1.1569483644315399</v>
      </c>
      <c r="K86" s="198">
        <v>0.105297580117724</v>
      </c>
      <c r="L86" s="198">
        <v>1.9475328827846802E-2</v>
      </c>
      <c r="M86" s="198">
        <v>2.1437395538115001E-3</v>
      </c>
      <c r="N86" s="198">
        <v>5.9152677857713797E-2</v>
      </c>
      <c r="O86" s="198">
        <v>3.2919119250054502E-2</v>
      </c>
      <c r="P86" s="198">
        <v>9.7013298452147401E-3</v>
      </c>
      <c r="Q86" s="198"/>
      <c r="R86" s="122">
        <v>6947.7653716733703</v>
      </c>
      <c r="S86" s="122">
        <v>47953.913848939701</v>
      </c>
      <c r="T86" s="122">
        <v>129050.266095275</v>
      </c>
      <c r="U86" s="122">
        <v>27874.613572665701</v>
      </c>
      <c r="V86" s="122">
        <v>124042.412913387</v>
      </c>
      <c r="W86" s="122">
        <v>258227.38157394499</v>
      </c>
    </row>
    <row r="87" spans="1:23" ht="12.75" x14ac:dyDescent="0.2">
      <c r="A87" s="122" t="s">
        <v>436</v>
      </c>
      <c r="B87" s="122">
        <v>12940</v>
      </c>
      <c r="C87" s="122">
        <v>13120.340221635501</v>
      </c>
      <c r="D87" s="140">
        <v>9.6774618572730198</v>
      </c>
      <c r="E87" s="140">
        <v>-12.6737866559036</v>
      </c>
      <c r="F87" s="140">
        <v>10.5840557950887</v>
      </c>
      <c r="G87" s="140">
        <v>-188.056012790311</v>
      </c>
      <c r="H87" s="122"/>
      <c r="I87" s="122">
        <v>9549</v>
      </c>
      <c r="J87" s="204">
        <v>1.1569483644315399</v>
      </c>
      <c r="K87" s="198">
        <v>0.117185045554508</v>
      </c>
      <c r="L87" s="198">
        <v>2.51335218347471E-2</v>
      </c>
      <c r="M87" s="198">
        <v>1.15195308409258E-3</v>
      </c>
      <c r="N87" s="198">
        <v>6.99549691067127E-2</v>
      </c>
      <c r="O87" s="198">
        <v>3.4244423499842899E-2</v>
      </c>
      <c r="P87" s="198">
        <v>1.15195308409258E-2</v>
      </c>
      <c r="Q87" s="198"/>
      <c r="R87" s="122">
        <v>6947.7653716733703</v>
      </c>
      <c r="S87" s="122">
        <v>47953.913848939701</v>
      </c>
      <c r="T87" s="122">
        <v>129050.266095275</v>
      </c>
      <c r="U87" s="122">
        <v>27874.613572665701</v>
      </c>
      <c r="V87" s="122">
        <v>124042.412913387</v>
      </c>
      <c r="W87" s="122">
        <v>258227.38157394499</v>
      </c>
    </row>
    <row r="88" spans="1:23" ht="12.75" x14ac:dyDescent="0.2">
      <c r="A88" s="122" t="s">
        <v>437</v>
      </c>
      <c r="B88" s="122">
        <v>16418</v>
      </c>
      <c r="C88" s="122">
        <v>16378.9815191325</v>
      </c>
      <c r="D88" s="140">
        <v>228.341954847469</v>
      </c>
      <c r="E88" s="140">
        <v>-12.6737866559036</v>
      </c>
      <c r="F88" s="140">
        <v>4.8192961164413797</v>
      </c>
      <c r="G88" s="140">
        <v>-181.84219293357799</v>
      </c>
      <c r="H88" s="122"/>
      <c r="I88" s="122">
        <v>12198</v>
      </c>
      <c r="J88" s="204">
        <v>1.1569483644315399</v>
      </c>
      <c r="K88" s="198">
        <v>0.11059190031152601</v>
      </c>
      <c r="L88" s="198">
        <v>2.6069847515986198E-2</v>
      </c>
      <c r="M88" s="198">
        <v>3.1972454500737799E-3</v>
      </c>
      <c r="N88" s="198">
        <v>7.6815871454336798E-2</v>
      </c>
      <c r="O88" s="198">
        <v>4.4843416953599002E-2</v>
      </c>
      <c r="P88" s="198">
        <v>1.5576323987538899E-2</v>
      </c>
      <c r="Q88" s="198"/>
      <c r="R88" s="122">
        <v>6947.7653716733703</v>
      </c>
      <c r="S88" s="122">
        <v>47953.913848939701</v>
      </c>
      <c r="T88" s="122">
        <v>129050.266095275</v>
      </c>
      <c r="U88" s="122">
        <v>27874.613572665701</v>
      </c>
      <c r="V88" s="122">
        <v>124042.412913387</v>
      </c>
      <c r="W88" s="122">
        <v>258227.38157394499</v>
      </c>
    </row>
    <row r="89" spans="1:23" ht="12.75" x14ac:dyDescent="0.2">
      <c r="A89" s="122" t="s">
        <v>438</v>
      </c>
      <c r="B89" s="122">
        <v>13501</v>
      </c>
      <c r="C89" s="122">
        <v>13493.8076510684</v>
      </c>
      <c r="D89" s="140">
        <v>188.03517865967501</v>
      </c>
      <c r="E89" s="140">
        <v>-12.6737866559036</v>
      </c>
      <c r="F89" s="140">
        <v>4.3078413030307603</v>
      </c>
      <c r="G89" s="140">
        <v>-172.62675290913899</v>
      </c>
      <c r="H89" s="122"/>
      <c r="I89" s="122">
        <v>9222</v>
      </c>
      <c r="J89" s="204">
        <v>1.1569483644315399</v>
      </c>
      <c r="K89" s="198">
        <v>0.10583387551507301</v>
      </c>
      <c r="L89" s="198">
        <v>2.4940360008674899E-2</v>
      </c>
      <c r="M89" s="198">
        <v>2.8193450444589001E-3</v>
      </c>
      <c r="N89" s="198">
        <v>6.5061808718282405E-2</v>
      </c>
      <c r="O89" s="198">
        <v>3.4265885924961999E-2</v>
      </c>
      <c r="P89" s="198">
        <v>1.2795489047928901E-2</v>
      </c>
      <c r="Q89" s="198"/>
      <c r="R89" s="122">
        <v>6947.7653716733703</v>
      </c>
      <c r="S89" s="122">
        <v>47953.913848939701</v>
      </c>
      <c r="T89" s="122">
        <v>129050.266095275</v>
      </c>
      <c r="U89" s="122">
        <v>27874.613572665701</v>
      </c>
      <c r="V89" s="122">
        <v>124042.412913387</v>
      </c>
      <c r="W89" s="122">
        <v>258227.38157394499</v>
      </c>
    </row>
    <row r="90" spans="1:23" ht="12.75" x14ac:dyDescent="0.2">
      <c r="A90" s="122" t="s">
        <v>439</v>
      </c>
      <c r="B90" s="122">
        <v>8908</v>
      </c>
      <c r="C90" s="122">
        <v>9083.0644511808005</v>
      </c>
      <c r="D90" s="140">
        <v>-2.56847728520028</v>
      </c>
      <c r="E90" s="140">
        <v>-12.6737866559036</v>
      </c>
      <c r="F90" s="140">
        <v>-1.25460633980143</v>
      </c>
      <c r="G90" s="140">
        <v>-158.99012140750401</v>
      </c>
      <c r="H90" s="122"/>
      <c r="I90" s="122">
        <v>86970</v>
      </c>
      <c r="J90" s="204">
        <v>1.1569483644315399</v>
      </c>
      <c r="K90" s="198">
        <v>8.3925491548809905E-2</v>
      </c>
      <c r="L90" s="198">
        <v>1.70403587443946E-2</v>
      </c>
      <c r="M90" s="198">
        <v>1.8282166264229E-3</v>
      </c>
      <c r="N90" s="198">
        <v>5.0695642175462803E-2</v>
      </c>
      <c r="O90" s="198">
        <v>2.2743474761411999E-2</v>
      </c>
      <c r="P90" s="198">
        <v>7.6693112567552003E-3</v>
      </c>
      <c r="Q90" s="198"/>
      <c r="R90" s="122">
        <v>6947.7653716733703</v>
      </c>
      <c r="S90" s="122">
        <v>47953.913848939701</v>
      </c>
      <c r="T90" s="122">
        <v>129050.266095275</v>
      </c>
      <c r="U90" s="122">
        <v>27874.613572665701</v>
      </c>
      <c r="V90" s="122">
        <v>124042.412913387</v>
      </c>
      <c r="W90" s="122">
        <v>258227.38157394499</v>
      </c>
    </row>
    <row r="91" spans="1:23" ht="12.75" x14ac:dyDescent="0.2">
      <c r="A91" s="122" t="s">
        <v>440</v>
      </c>
      <c r="B91" s="122">
        <v>11649</v>
      </c>
      <c r="C91" s="122">
        <v>11670.0347849805</v>
      </c>
      <c r="D91" s="140">
        <v>108.850764577901</v>
      </c>
      <c r="E91" s="140">
        <v>-12.6737866559036</v>
      </c>
      <c r="F91" s="140">
        <v>-6.7156569005697797</v>
      </c>
      <c r="G91" s="140">
        <v>-110.97398734797601</v>
      </c>
      <c r="H91" s="122"/>
      <c r="I91" s="122">
        <v>15908</v>
      </c>
      <c r="J91" s="204">
        <v>1.1569483644315399</v>
      </c>
      <c r="K91" s="198">
        <v>9.1023384460648699E-2</v>
      </c>
      <c r="L91" s="198">
        <v>2.2944430475232602E-2</v>
      </c>
      <c r="M91" s="198">
        <v>2.7030424943424699E-3</v>
      </c>
      <c r="N91" s="198">
        <v>5.34950968066382E-2</v>
      </c>
      <c r="O91" s="198">
        <v>3.2625094292180003E-2</v>
      </c>
      <c r="P91" s="198">
        <v>9.5549409102338393E-3</v>
      </c>
      <c r="Q91" s="198"/>
      <c r="R91" s="122">
        <v>6947.7653716733703</v>
      </c>
      <c r="S91" s="122">
        <v>47953.913848939701</v>
      </c>
      <c r="T91" s="122">
        <v>129050.266095275</v>
      </c>
      <c r="U91" s="122">
        <v>27874.613572665701</v>
      </c>
      <c r="V91" s="122">
        <v>124042.412913387</v>
      </c>
      <c r="W91" s="122">
        <v>258227.38157394499</v>
      </c>
    </row>
    <row r="92" spans="1:23" ht="14.25" customHeight="1" x14ac:dyDescent="0.2">
      <c r="A92" s="19" t="s">
        <v>441</v>
      </c>
      <c r="B92" s="122"/>
      <c r="C92" s="122"/>
      <c r="D92" s="140"/>
      <c r="E92" s="140"/>
      <c r="F92" s="140"/>
      <c r="G92" s="140"/>
      <c r="H92" s="122"/>
      <c r="I92" s="122"/>
      <c r="J92" s="204"/>
      <c r="K92" s="198"/>
      <c r="L92" s="198"/>
      <c r="M92" s="198"/>
      <c r="N92" s="198"/>
      <c r="O92" s="198"/>
      <c r="P92" s="198"/>
      <c r="Q92" s="198"/>
      <c r="R92" s="122"/>
      <c r="S92" s="122"/>
      <c r="T92" s="122"/>
      <c r="U92" s="122"/>
      <c r="V92" s="122"/>
      <c r="W92" s="122"/>
    </row>
    <row r="93" spans="1:23" ht="12.75" x14ac:dyDescent="0.2">
      <c r="A93" s="122" t="s">
        <v>442</v>
      </c>
      <c r="B93" s="122">
        <v>16113</v>
      </c>
      <c r="C93" s="122">
        <v>15738.035569617899</v>
      </c>
      <c r="D93" s="140">
        <v>258.24340229397802</v>
      </c>
      <c r="E93" s="140">
        <v>23.692335963326901</v>
      </c>
      <c r="F93" s="140">
        <v>-8.8562908350391893</v>
      </c>
      <c r="G93" s="140">
        <v>102.15196783375001</v>
      </c>
      <c r="H93" s="122"/>
      <c r="I93" s="122">
        <v>10681</v>
      </c>
      <c r="J93" s="204">
        <v>1.1569483644315399</v>
      </c>
      <c r="K93" s="198">
        <v>0.14717723059638599</v>
      </c>
      <c r="L93" s="198">
        <v>2.6682894860031801E-2</v>
      </c>
      <c r="M93" s="198">
        <v>1.8724838498268E-3</v>
      </c>
      <c r="N93" s="198">
        <v>9.5028555378709897E-2</v>
      </c>
      <c r="O93" s="198">
        <v>4.1101020503698203E-2</v>
      </c>
      <c r="P93" s="198">
        <v>1.28265143713135E-2</v>
      </c>
      <c r="Q93" s="198"/>
      <c r="R93" s="122">
        <v>6947.7653716733703</v>
      </c>
      <c r="S93" s="122">
        <v>47953.913848939701</v>
      </c>
      <c r="T93" s="122">
        <v>129050.266095275</v>
      </c>
      <c r="U93" s="122">
        <v>27874.613572665701</v>
      </c>
      <c r="V93" s="122">
        <v>124042.412913387</v>
      </c>
      <c r="W93" s="122">
        <v>258227.38157394499</v>
      </c>
    </row>
    <row r="94" spans="1:23" ht="12.75" x14ac:dyDescent="0.2">
      <c r="A94" s="122" t="s">
        <v>443</v>
      </c>
      <c r="B94" s="122">
        <v>13770</v>
      </c>
      <c r="C94" s="122">
        <v>13755.1516302891</v>
      </c>
      <c r="D94" s="140">
        <v>48.196473279535198</v>
      </c>
      <c r="E94" s="140">
        <v>-12.6737866559036</v>
      </c>
      <c r="F94" s="140">
        <v>16.574906606987099</v>
      </c>
      <c r="G94" s="140">
        <v>-37.447258916725602</v>
      </c>
      <c r="H94" s="122"/>
      <c r="I94" s="122">
        <v>9009</v>
      </c>
      <c r="J94" s="204">
        <v>1.1569483644315399</v>
      </c>
      <c r="K94" s="198">
        <v>0.115440115440115</v>
      </c>
      <c r="L94" s="198">
        <v>2.6085026085026101E-2</v>
      </c>
      <c r="M94" s="198">
        <v>2.8860028860028899E-3</v>
      </c>
      <c r="N94" s="198">
        <v>7.8588078588078605E-2</v>
      </c>
      <c r="O94" s="198">
        <v>3.25230325230325E-2</v>
      </c>
      <c r="P94" s="198">
        <v>1.2543012543012501E-2</v>
      </c>
      <c r="Q94" s="198"/>
      <c r="R94" s="122">
        <v>6947.7653716733703</v>
      </c>
      <c r="S94" s="122">
        <v>47953.913848939701</v>
      </c>
      <c r="T94" s="122">
        <v>129050.266095275</v>
      </c>
      <c r="U94" s="122">
        <v>27874.613572665701</v>
      </c>
      <c r="V94" s="122">
        <v>124042.412913387</v>
      </c>
      <c r="W94" s="122">
        <v>258227.38157394499</v>
      </c>
    </row>
    <row r="95" spans="1:23" ht="12.75" x14ac:dyDescent="0.2">
      <c r="A95" s="122" t="s">
        <v>444</v>
      </c>
      <c r="B95" s="122">
        <v>14059</v>
      </c>
      <c r="C95" s="122">
        <v>13803.0738207711</v>
      </c>
      <c r="D95" s="140">
        <v>129.18669122157101</v>
      </c>
      <c r="E95" s="140">
        <v>-12.6737866559036</v>
      </c>
      <c r="F95" s="140">
        <v>2.4815382956839298</v>
      </c>
      <c r="G95" s="140">
        <v>136.66621693100501</v>
      </c>
      <c r="H95" s="122"/>
      <c r="I95" s="122">
        <v>13738</v>
      </c>
      <c r="J95" s="204">
        <v>1.1569483644315399</v>
      </c>
      <c r="K95" s="198">
        <v>0.108822244868249</v>
      </c>
      <c r="L95" s="198">
        <v>2.5695152132770401E-2</v>
      </c>
      <c r="M95" s="198">
        <v>3.3483767651768799E-3</v>
      </c>
      <c r="N95" s="198">
        <v>7.6503130004367495E-2</v>
      </c>
      <c r="O95" s="198">
        <v>3.7050516814674597E-2</v>
      </c>
      <c r="P95" s="198">
        <v>1.0773038287960401E-2</v>
      </c>
      <c r="Q95" s="198"/>
      <c r="R95" s="122">
        <v>6947.7653716733703</v>
      </c>
      <c r="S95" s="122">
        <v>47953.913848939701</v>
      </c>
      <c r="T95" s="122">
        <v>129050.266095275</v>
      </c>
      <c r="U95" s="122">
        <v>27874.613572665701</v>
      </c>
      <c r="V95" s="122">
        <v>124042.412913387</v>
      </c>
      <c r="W95" s="122">
        <v>258227.38157394499</v>
      </c>
    </row>
    <row r="96" spans="1:23" ht="12.75" x14ac:dyDescent="0.2">
      <c r="A96" s="122" t="s">
        <v>445</v>
      </c>
      <c r="B96" s="122">
        <v>14975</v>
      </c>
      <c r="C96" s="122">
        <v>14851.2235821261</v>
      </c>
      <c r="D96" s="140">
        <v>268.11523241187899</v>
      </c>
      <c r="E96" s="140">
        <v>-12.6737866559036</v>
      </c>
      <c r="F96" s="140">
        <v>3.7014708543964101</v>
      </c>
      <c r="G96" s="140">
        <v>-135.80584684601001</v>
      </c>
      <c r="H96" s="122"/>
      <c r="I96" s="122">
        <v>5782</v>
      </c>
      <c r="J96" s="204">
        <v>1.1569483644315399</v>
      </c>
      <c r="K96" s="198">
        <v>0.103078519543411</v>
      </c>
      <c r="L96" s="198">
        <v>2.04081632653061E-2</v>
      </c>
      <c r="M96" s="198">
        <v>2.76720857834659E-3</v>
      </c>
      <c r="N96" s="198">
        <v>7.6962988585264597E-2</v>
      </c>
      <c r="O96" s="198">
        <v>4.0124524386025602E-2</v>
      </c>
      <c r="P96" s="198">
        <v>1.41819439640263E-2</v>
      </c>
      <c r="Q96" s="198"/>
      <c r="R96" s="122">
        <v>6947.7653716733703</v>
      </c>
      <c r="S96" s="122">
        <v>47953.913848939701</v>
      </c>
      <c r="T96" s="122">
        <v>129050.266095275</v>
      </c>
      <c r="U96" s="122">
        <v>27874.613572665701</v>
      </c>
      <c r="V96" s="122">
        <v>124042.412913387</v>
      </c>
      <c r="W96" s="122">
        <v>258227.38157394499</v>
      </c>
    </row>
    <row r="97" spans="1:23" ht="12.75" x14ac:dyDescent="0.2">
      <c r="A97" s="122" t="s">
        <v>441</v>
      </c>
      <c r="B97" s="122">
        <v>10011</v>
      </c>
      <c r="C97" s="122">
        <v>10084.821602641099</v>
      </c>
      <c r="D97" s="140">
        <v>-7.5360518248379798</v>
      </c>
      <c r="E97" s="140">
        <v>-12.6737866559036</v>
      </c>
      <c r="F97" s="140">
        <v>-12.404919009769101</v>
      </c>
      <c r="G97" s="140">
        <v>-41.406222636791703</v>
      </c>
      <c r="H97" s="122"/>
      <c r="I97" s="122">
        <v>64676</v>
      </c>
      <c r="J97" s="204">
        <v>1.1569483644315399</v>
      </c>
      <c r="K97" s="198">
        <v>8.3786876120972201E-2</v>
      </c>
      <c r="L97" s="198">
        <v>1.6930546106747501E-2</v>
      </c>
      <c r="M97" s="198">
        <v>1.56163028016575E-3</v>
      </c>
      <c r="N97" s="198">
        <v>5.8986331869627102E-2</v>
      </c>
      <c r="O97" s="198">
        <v>2.6161172614261902E-2</v>
      </c>
      <c r="P97" s="198">
        <v>8.6430824417094397E-3</v>
      </c>
      <c r="Q97" s="198"/>
      <c r="R97" s="122">
        <v>6947.7653716733703</v>
      </c>
      <c r="S97" s="122">
        <v>47953.913848939701</v>
      </c>
      <c r="T97" s="122">
        <v>129050.266095275</v>
      </c>
      <c r="U97" s="122">
        <v>27874.613572665701</v>
      </c>
      <c r="V97" s="122">
        <v>124042.412913387</v>
      </c>
      <c r="W97" s="122">
        <v>258227.38157394499</v>
      </c>
    </row>
    <row r="98" spans="1:23" ht="12.75" x14ac:dyDescent="0.2">
      <c r="A98" s="122" t="s">
        <v>446</v>
      </c>
      <c r="B98" s="122">
        <v>12560</v>
      </c>
      <c r="C98" s="122">
        <v>12360.984272068799</v>
      </c>
      <c r="D98" s="140">
        <v>3.90213955031582</v>
      </c>
      <c r="E98" s="140">
        <v>-12.6737866559036</v>
      </c>
      <c r="F98" s="140">
        <v>-9.5834635932081298</v>
      </c>
      <c r="G98" s="140">
        <v>217.291505056586</v>
      </c>
      <c r="H98" s="122"/>
      <c r="I98" s="122">
        <v>13057</v>
      </c>
      <c r="J98" s="204">
        <v>1.1569483644315399</v>
      </c>
      <c r="K98" s="198">
        <v>0.107145592402543</v>
      </c>
      <c r="L98" s="198">
        <v>2.0219039595619201E-2</v>
      </c>
      <c r="M98" s="198">
        <v>1.83809450869266E-3</v>
      </c>
      <c r="N98" s="198">
        <v>7.7429731178678102E-2</v>
      </c>
      <c r="O98" s="198">
        <v>3.3392050241249902E-2</v>
      </c>
      <c r="P98" s="198">
        <v>9.4202343570498597E-3</v>
      </c>
      <c r="Q98" s="198"/>
      <c r="R98" s="122">
        <v>6947.7653716733703</v>
      </c>
      <c r="S98" s="122">
        <v>47953.913848939701</v>
      </c>
      <c r="T98" s="122">
        <v>129050.266095275</v>
      </c>
      <c r="U98" s="122">
        <v>27874.613572665701</v>
      </c>
      <c r="V98" s="122">
        <v>124042.412913387</v>
      </c>
      <c r="W98" s="122">
        <v>258227.38157394499</v>
      </c>
    </row>
    <row r="99" spans="1:23" ht="12.75" x14ac:dyDescent="0.2">
      <c r="A99" s="122" t="s">
        <v>447</v>
      </c>
      <c r="B99" s="122">
        <v>11095</v>
      </c>
      <c r="C99" s="122">
        <v>10957.346673706201</v>
      </c>
      <c r="D99" s="140">
        <v>67.461231951900203</v>
      </c>
      <c r="E99" s="140">
        <v>-12.6737866559036</v>
      </c>
      <c r="F99" s="140">
        <v>-14.2366623448669</v>
      </c>
      <c r="G99" s="140">
        <v>97.591317040527102</v>
      </c>
      <c r="H99" s="122"/>
      <c r="I99" s="122">
        <v>14498</v>
      </c>
      <c r="J99" s="204">
        <v>1.1569483644315399</v>
      </c>
      <c r="K99" s="198">
        <v>0.125327631397434</v>
      </c>
      <c r="L99" s="198">
        <v>1.8209408194233698E-2</v>
      </c>
      <c r="M99" s="198">
        <v>1.4484756518140401E-3</v>
      </c>
      <c r="N99" s="198">
        <v>7.1527107187198194E-2</v>
      </c>
      <c r="O99" s="198">
        <v>2.8486687819009499E-2</v>
      </c>
      <c r="P99" s="198">
        <v>7.7941785073803302E-3</v>
      </c>
      <c r="Q99" s="198"/>
      <c r="R99" s="122">
        <v>6947.7653716733703</v>
      </c>
      <c r="S99" s="122">
        <v>47953.913848939701</v>
      </c>
      <c r="T99" s="122">
        <v>129050.266095275</v>
      </c>
      <c r="U99" s="122">
        <v>27874.613572665701</v>
      </c>
      <c r="V99" s="122">
        <v>124042.412913387</v>
      </c>
      <c r="W99" s="122">
        <v>258227.38157394499</v>
      </c>
    </row>
    <row r="100" spans="1:23" ht="12.75" x14ac:dyDescent="0.2">
      <c r="A100" s="122" t="s">
        <v>448</v>
      </c>
      <c r="B100" s="122">
        <v>12875</v>
      </c>
      <c r="C100" s="122">
        <v>12752.1422394085</v>
      </c>
      <c r="D100" s="140">
        <v>51.670342809172197</v>
      </c>
      <c r="E100" s="140">
        <v>-12.6737866559036</v>
      </c>
      <c r="F100" s="140">
        <v>0.83492145906617998</v>
      </c>
      <c r="G100" s="140">
        <v>83.352600679032307</v>
      </c>
      <c r="H100" s="122"/>
      <c r="I100" s="122">
        <v>19714</v>
      </c>
      <c r="J100" s="204">
        <v>1.1569483644315399</v>
      </c>
      <c r="K100" s="198">
        <v>0.104291366541544</v>
      </c>
      <c r="L100" s="198">
        <v>2.49061580602617E-2</v>
      </c>
      <c r="M100" s="198">
        <v>1.77538804910216E-3</v>
      </c>
      <c r="N100" s="198">
        <v>7.5175002536268604E-2</v>
      </c>
      <c r="O100" s="198">
        <v>3.22613371208278E-2</v>
      </c>
      <c r="P100" s="198">
        <v>1.07537790402759E-2</v>
      </c>
      <c r="Q100" s="198"/>
      <c r="R100" s="122">
        <v>6947.7653716733703</v>
      </c>
      <c r="S100" s="122">
        <v>47953.913848939701</v>
      </c>
      <c r="T100" s="122">
        <v>129050.266095275</v>
      </c>
      <c r="U100" s="122">
        <v>27874.613572665701</v>
      </c>
      <c r="V100" s="122">
        <v>124042.412913387</v>
      </c>
      <c r="W100" s="122">
        <v>258227.38157394499</v>
      </c>
    </row>
    <row r="101" spans="1:23" ht="12.75" x14ac:dyDescent="0.2">
      <c r="A101" s="122" t="s">
        <v>449</v>
      </c>
      <c r="B101" s="122">
        <v>11480</v>
      </c>
      <c r="C101" s="122">
        <v>11549.6598961201</v>
      </c>
      <c r="D101" s="140">
        <v>1.9956809194713301</v>
      </c>
      <c r="E101" s="140">
        <v>-12.6737866559036</v>
      </c>
      <c r="F101" s="140">
        <v>-10.1359289093441</v>
      </c>
      <c r="G101" s="140">
        <v>-49.175239990454699</v>
      </c>
      <c r="H101" s="122"/>
      <c r="I101" s="122">
        <v>26301</v>
      </c>
      <c r="J101" s="204">
        <v>1.1569483644315399</v>
      </c>
      <c r="K101" s="198">
        <v>0.10839892019314901</v>
      </c>
      <c r="L101" s="198">
        <v>2.0113303676666298E-2</v>
      </c>
      <c r="M101" s="198">
        <v>1.82502566442341E-3</v>
      </c>
      <c r="N101" s="198">
        <v>6.6765522223489596E-2</v>
      </c>
      <c r="O101" s="198">
        <v>3.04170944070568E-2</v>
      </c>
      <c r="P101" s="198">
        <v>9.2772137941523093E-3</v>
      </c>
      <c r="Q101" s="198"/>
      <c r="R101" s="122">
        <v>6947.7653716733703</v>
      </c>
      <c r="S101" s="122">
        <v>47953.913848939701</v>
      </c>
      <c r="T101" s="122">
        <v>129050.266095275</v>
      </c>
      <c r="U101" s="122">
        <v>27874.613572665701</v>
      </c>
      <c r="V101" s="122">
        <v>124042.412913387</v>
      </c>
      <c r="W101" s="122">
        <v>258227.38157394499</v>
      </c>
    </row>
    <row r="102" spans="1:23" ht="12.75" x14ac:dyDescent="0.2">
      <c r="A102" s="122" t="s">
        <v>450</v>
      </c>
      <c r="B102" s="122">
        <v>15172</v>
      </c>
      <c r="C102" s="122">
        <v>15124.947757272599</v>
      </c>
      <c r="D102" s="140">
        <v>131.91088007542299</v>
      </c>
      <c r="E102" s="140">
        <v>-12.6737866559036</v>
      </c>
      <c r="F102" s="140">
        <v>-10.7938306766307</v>
      </c>
      <c r="G102" s="140">
        <v>-61.700280375535201</v>
      </c>
      <c r="H102" s="122"/>
      <c r="I102" s="122">
        <v>6925</v>
      </c>
      <c r="J102" s="204">
        <v>1.1569483644315399</v>
      </c>
      <c r="K102" s="198">
        <v>0.11812274368231</v>
      </c>
      <c r="L102" s="198">
        <v>1.8194945848375499E-2</v>
      </c>
      <c r="M102" s="198">
        <v>2.45487364620939E-3</v>
      </c>
      <c r="N102" s="198">
        <v>7.92779783393502E-2</v>
      </c>
      <c r="O102" s="198">
        <v>4.1010830324909799E-2</v>
      </c>
      <c r="P102" s="198">
        <v>1.45848375451264E-2</v>
      </c>
      <c r="Q102" s="198"/>
      <c r="R102" s="122">
        <v>6947.7653716733703</v>
      </c>
      <c r="S102" s="122">
        <v>47953.913848939701</v>
      </c>
      <c r="T102" s="122">
        <v>129050.266095275</v>
      </c>
      <c r="U102" s="122">
        <v>27874.613572665701</v>
      </c>
      <c r="V102" s="122">
        <v>124042.412913387</v>
      </c>
      <c r="W102" s="122">
        <v>258227.38157394499</v>
      </c>
    </row>
    <row r="103" spans="1:23" ht="12.75" x14ac:dyDescent="0.2">
      <c r="A103" s="122" t="s">
        <v>451</v>
      </c>
      <c r="B103" s="122">
        <v>12442</v>
      </c>
      <c r="C103" s="122">
        <v>12404.2977727258</v>
      </c>
      <c r="D103" s="140">
        <v>161.78537080939299</v>
      </c>
      <c r="E103" s="140">
        <v>-12.6737866559036</v>
      </c>
      <c r="F103" s="140">
        <v>-19.996279165168001</v>
      </c>
      <c r="G103" s="140">
        <v>-91.242532592568097</v>
      </c>
      <c r="H103" s="122"/>
      <c r="I103" s="122">
        <v>15297</v>
      </c>
      <c r="J103" s="204">
        <v>1.1569483644315399</v>
      </c>
      <c r="K103" s="198">
        <v>0.113747793685036</v>
      </c>
      <c r="L103" s="198">
        <v>2.1638229718245399E-2</v>
      </c>
      <c r="M103" s="198">
        <v>1.56893508531085E-3</v>
      </c>
      <c r="N103" s="198">
        <v>6.5633784402170395E-2</v>
      </c>
      <c r="O103" s="198">
        <v>3.5039550238608899E-2</v>
      </c>
      <c r="P103" s="198">
        <v>9.7404719879715003E-3</v>
      </c>
      <c r="Q103" s="198"/>
      <c r="R103" s="122">
        <v>6947.7653716733703</v>
      </c>
      <c r="S103" s="122">
        <v>47953.913848939701</v>
      </c>
      <c r="T103" s="122">
        <v>129050.266095275</v>
      </c>
      <c r="U103" s="122">
        <v>27874.613572665701</v>
      </c>
      <c r="V103" s="122">
        <v>124042.412913387</v>
      </c>
      <c r="W103" s="122">
        <v>258227.38157394499</v>
      </c>
    </row>
    <row r="104" spans="1:23" ht="12.75" x14ac:dyDescent="0.2">
      <c r="A104" s="122" t="s">
        <v>452</v>
      </c>
      <c r="B104" s="122">
        <v>13320</v>
      </c>
      <c r="C104" s="122">
        <v>13227.8197839652</v>
      </c>
      <c r="D104" s="140">
        <v>72.046058677226199</v>
      </c>
      <c r="E104" s="140">
        <v>-12.6737866559036</v>
      </c>
      <c r="F104" s="140">
        <v>-12.3905543438844</v>
      </c>
      <c r="G104" s="140">
        <v>44.827358587568298</v>
      </c>
      <c r="H104" s="122"/>
      <c r="I104" s="122">
        <v>35920</v>
      </c>
      <c r="J104" s="204">
        <v>1.1569483644315399</v>
      </c>
      <c r="K104" s="198">
        <v>0.119070155902004</v>
      </c>
      <c r="L104" s="198">
        <v>2.16592427616926E-2</v>
      </c>
      <c r="M104" s="198">
        <v>1.94877505567929E-3</v>
      </c>
      <c r="N104" s="198">
        <v>8.1709354120267294E-2</v>
      </c>
      <c r="O104" s="198">
        <v>3.4660356347438803E-2</v>
      </c>
      <c r="P104" s="198">
        <v>1.06069042316258E-2</v>
      </c>
      <c r="Q104" s="198"/>
      <c r="R104" s="122">
        <v>6947.7653716733703</v>
      </c>
      <c r="S104" s="122">
        <v>47953.913848939701</v>
      </c>
      <c r="T104" s="122">
        <v>129050.266095275</v>
      </c>
      <c r="U104" s="122">
        <v>27874.613572665701</v>
      </c>
      <c r="V104" s="122">
        <v>124042.412913387</v>
      </c>
      <c r="W104" s="122">
        <v>258227.38157394499</v>
      </c>
    </row>
    <row r="105" spans="1:23" ht="14.25" customHeight="1" x14ac:dyDescent="0.2">
      <c r="A105" s="19" t="s">
        <v>453</v>
      </c>
      <c r="B105" s="122"/>
      <c r="C105" s="122"/>
      <c r="D105" s="140"/>
      <c r="E105" s="140"/>
      <c r="F105" s="140"/>
      <c r="G105" s="140"/>
      <c r="H105" s="122"/>
      <c r="I105" s="122"/>
      <c r="J105" s="204"/>
      <c r="K105" s="198"/>
      <c r="L105" s="198"/>
      <c r="M105" s="198"/>
      <c r="N105" s="198"/>
      <c r="O105" s="198"/>
      <c r="P105" s="198"/>
      <c r="Q105" s="198"/>
      <c r="R105" s="122"/>
      <c r="S105" s="122"/>
      <c r="T105" s="122"/>
      <c r="U105" s="122"/>
      <c r="V105" s="122"/>
      <c r="W105" s="122"/>
    </row>
    <row r="106" spans="1:23" ht="12.75" x14ac:dyDescent="0.2">
      <c r="A106" s="122" t="s">
        <v>454</v>
      </c>
      <c r="B106" s="122">
        <v>11660</v>
      </c>
      <c r="C106" s="122">
        <v>11661.4437281342</v>
      </c>
      <c r="D106" s="140">
        <v>79.257014529006199</v>
      </c>
      <c r="E106" s="140">
        <v>-12.6737866559036</v>
      </c>
      <c r="F106" s="140">
        <v>-21.7471911637329</v>
      </c>
      <c r="G106" s="140">
        <v>-46.637979638084602</v>
      </c>
      <c r="H106" s="122"/>
      <c r="I106" s="122">
        <v>57255</v>
      </c>
      <c r="J106" s="204">
        <v>1.1569483644315399</v>
      </c>
      <c r="K106" s="198">
        <v>0.10196489389573</v>
      </c>
      <c r="L106" s="198">
        <v>1.8635926993275698E-2</v>
      </c>
      <c r="M106" s="198">
        <v>1.5544493930661101E-3</v>
      </c>
      <c r="N106" s="198">
        <v>7.7373155182953499E-2</v>
      </c>
      <c r="O106" s="198">
        <v>3.0722207667452602E-2</v>
      </c>
      <c r="P106" s="198">
        <v>8.9424504410095199E-3</v>
      </c>
      <c r="Q106" s="198"/>
      <c r="R106" s="122">
        <v>6947.7653716733703</v>
      </c>
      <c r="S106" s="122">
        <v>47953.913848939701</v>
      </c>
      <c r="T106" s="122">
        <v>129050.266095275</v>
      </c>
      <c r="U106" s="122">
        <v>27874.613572665701</v>
      </c>
      <c r="V106" s="122">
        <v>124042.412913387</v>
      </c>
      <c r="W106" s="122">
        <v>258227.38157394499</v>
      </c>
    </row>
    <row r="107" spans="1:23" ht="14.25" customHeight="1" x14ac:dyDescent="0.2">
      <c r="A107" s="19" t="s">
        <v>455</v>
      </c>
      <c r="B107" s="122"/>
      <c r="C107" s="122"/>
      <c r="D107" s="140"/>
      <c r="E107" s="140"/>
      <c r="F107" s="140"/>
      <c r="G107" s="140"/>
      <c r="H107" s="122"/>
      <c r="I107" s="122"/>
      <c r="J107" s="204"/>
      <c r="K107" s="198"/>
      <c r="L107" s="198"/>
      <c r="M107" s="198"/>
      <c r="N107" s="198"/>
      <c r="O107" s="198"/>
      <c r="P107" s="198"/>
      <c r="Q107" s="198"/>
      <c r="R107" s="122"/>
      <c r="S107" s="122"/>
      <c r="T107" s="122"/>
      <c r="U107" s="122"/>
      <c r="V107" s="122"/>
      <c r="W107" s="122"/>
    </row>
    <row r="108" spans="1:23" ht="12.75" x14ac:dyDescent="0.2">
      <c r="A108" s="122" t="s">
        <v>456</v>
      </c>
      <c r="B108" s="122">
        <v>12095</v>
      </c>
      <c r="C108" s="122">
        <v>12185.064414017999</v>
      </c>
      <c r="D108" s="140">
        <v>-13.612027747026501</v>
      </c>
      <c r="E108" s="140">
        <v>-12.6737866559036</v>
      </c>
      <c r="F108" s="140">
        <v>-9.2152409662334804</v>
      </c>
      <c r="G108" s="140">
        <v>-54.704935565946798</v>
      </c>
      <c r="H108" s="122"/>
      <c r="I108" s="122">
        <v>31598</v>
      </c>
      <c r="J108" s="204">
        <v>1.1569483644315399</v>
      </c>
      <c r="K108" s="198">
        <v>0.107696689663903</v>
      </c>
      <c r="L108" s="198">
        <v>2.2786252294449E-2</v>
      </c>
      <c r="M108" s="198">
        <v>1.74061649471486E-3</v>
      </c>
      <c r="N108" s="198">
        <v>7.1207038420153204E-2</v>
      </c>
      <c r="O108" s="198">
        <v>3.2027343502753297E-2</v>
      </c>
      <c r="P108" s="198">
        <v>9.7158047977720097E-3</v>
      </c>
      <c r="Q108" s="198"/>
      <c r="R108" s="122">
        <v>6947.7653716733703</v>
      </c>
      <c r="S108" s="122">
        <v>47953.913848939701</v>
      </c>
      <c r="T108" s="122">
        <v>129050.266095275</v>
      </c>
      <c r="U108" s="122">
        <v>27874.613572665701</v>
      </c>
      <c r="V108" s="122">
        <v>124042.412913387</v>
      </c>
      <c r="W108" s="122">
        <v>258227.38157394499</v>
      </c>
    </row>
    <row r="109" spans="1:23" ht="12.75" x14ac:dyDescent="0.2">
      <c r="A109" s="122" t="s">
        <v>457</v>
      </c>
      <c r="B109" s="122">
        <v>10564</v>
      </c>
      <c r="C109" s="122">
        <v>10479.715240330999</v>
      </c>
      <c r="D109" s="140">
        <v>10.8447643402704</v>
      </c>
      <c r="E109" s="140">
        <v>-12.6737866559036</v>
      </c>
      <c r="F109" s="140">
        <v>-17.262716645260799</v>
      </c>
      <c r="G109" s="140">
        <v>103.7728797331</v>
      </c>
      <c r="H109" s="122"/>
      <c r="I109" s="122">
        <v>64348</v>
      </c>
      <c r="J109" s="204">
        <v>1.1569483644315399</v>
      </c>
      <c r="K109" s="198">
        <v>9.4392988127059096E-2</v>
      </c>
      <c r="L109" s="198">
        <v>1.7483060856592299E-2</v>
      </c>
      <c r="M109" s="198">
        <v>1.60067134953689E-3</v>
      </c>
      <c r="N109" s="198">
        <v>6.1866724684527898E-2</v>
      </c>
      <c r="O109" s="198">
        <v>2.7584384907067799E-2</v>
      </c>
      <c r="P109" s="198">
        <v>8.5628146950954206E-3</v>
      </c>
      <c r="Q109" s="198"/>
      <c r="R109" s="122">
        <v>6947.7653716733703</v>
      </c>
      <c r="S109" s="122">
        <v>47953.913848939701</v>
      </c>
      <c r="T109" s="122">
        <v>129050.266095275</v>
      </c>
      <c r="U109" s="122">
        <v>27874.613572665701</v>
      </c>
      <c r="V109" s="122">
        <v>124042.412913387</v>
      </c>
      <c r="W109" s="122">
        <v>258227.38157394499</v>
      </c>
    </row>
    <row r="110" spans="1:23" ht="12.75" x14ac:dyDescent="0.2">
      <c r="A110" s="122" t="s">
        <v>458</v>
      </c>
      <c r="B110" s="122">
        <v>12952</v>
      </c>
      <c r="C110" s="122">
        <v>13073.033896950499</v>
      </c>
      <c r="D110" s="140">
        <v>-19.723790141077899</v>
      </c>
      <c r="E110" s="140">
        <v>-12.6737866559036</v>
      </c>
      <c r="F110" s="140">
        <v>34.347994614551901</v>
      </c>
      <c r="G110" s="140">
        <v>-123.32483648501101</v>
      </c>
      <c r="H110" s="122"/>
      <c r="I110" s="122">
        <v>13031</v>
      </c>
      <c r="J110" s="204">
        <v>1.1569483644315399</v>
      </c>
      <c r="K110" s="198">
        <v>0.116261223236897</v>
      </c>
      <c r="L110" s="198">
        <v>2.6168367738469801E-2</v>
      </c>
      <c r="M110" s="198">
        <v>2.1487222776456101E-3</v>
      </c>
      <c r="N110" s="198">
        <v>7.3516997928017802E-2</v>
      </c>
      <c r="O110" s="198">
        <v>3.4302816360985297E-2</v>
      </c>
      <c r="P110" s="198">
        <v>1.02831709001612E-2</v>
      </c>
      <c r="Q110" s="198"/>
      <c r="R110" s="122">
        <v>6947.7653716733703</v>
      </c>
      <c r="S110" s="122">
        <v>47953.913848939701</v>
      </c>
      <c r="T110" s="122">
        <v>129050.266095275</v>
      </c>
      <c r="U110" s="122">
        <v>27874.613572665701</v>
      </c>
      <c r="V110" s="122">
        <v>124042.412913387</v>
      </c>
      <c r="W110" s="122">
        <v>258227.38157394499</v>
      </c>
    </row>
    <row r="111" spans="1:23" ht="12.75" x14ac:dyDescent="0.2">
      <c r="A111" s="122" t="s">
        <v>459</v>
      </c>
      <c r="B111" s="122">
        <v>12081</v>
      </c>
      <c r="C111" s="122">
        <v>12149.661193768299</v>
      </c>
      <c r="D111" s="140">
        <v>6.4044483149260296</v>
      </c>
      <c r="E111" s="140">
        <v>-12.6737866559036</v>
      </c>
      <c r="F111" s="140">
        <v>-5.5568898938014799</v>
      </c>
      <c r="G111" s="140">
        <v>-56.763635337401197</v>
      </c>
      <c r="H111" s="122"/>
      <c r="I111" s="122">
        <v>28221</v>
      </c>
      <c r="J111" s="204">
        <v>1.1569483644315399</v>
      </c>
      <c r="K111" s="198">
        <v>0.113071825945218</v>
      </c>
      <c r="L111" s="198">
        <v>2.16859785266291E-2</v>
      </c>
      <c r="M111" s="198">
        <v>1.9843379043974299E-3</v>
      </c>
      <c r="N111" s="198">
        <v>7.0266822578930604E-2</v>
      </c>
      <c r="O111" s="198">
        <v>3.2245490946458302E-2</v>
      </c>
      <c r="P111" s="198">
        <v>9.5319088621948194E-3</v>
      </c>
      <c r="Q111" s="198"/>
      <c r="R111" s="122">
        <v>6947.7653716733703</v>
      </c>
      <c r="S111" s="122">
        <v>47953.913848939701</v>
      </c>
      <c r="T111" s="122">
        <v>129050.266095275</v>
      </c>
      <c r="U111" s="122">
        <v>27874.613572665701</v>
      </c>
      <c r="V111" s="122">
        <v>124042.412913387</v>
      </c>
      <c r="W111" s="122">
        <v>258227.38157394499</v>
      </c>
    </row>
    <row r="112" spans="1:23" ht="12.75" x14ac:dyDescent="0.2">
      <c r="A112" s="122" t="s">
        <v>460</v>
      </c>
      <c r="B112" s="122">
        <v>12365</v>
      </c>
      <c r="C112" s="122">
        <v>12093.733421065101</v>
      </c>
      <c r="D112" s="140">
        <v>61.040346021994203</v>
      </c>
      <c r="E112" s="140">
        <v>-12.6737866559036</v>
      </c>
      <c r="F112" s="140">
        <v>-0.59466366863584597</v>
      </c>
      <c r="G112" s="140">
        <v>223.71894899801299</v>
      </c>
      <c r="H112" s="122"/>
      <c r="I112" s="122">
        <v>16959</v>
      </c>
      <c r="J112" s="204">
        <v>1.1569483644315399</v>
      </c>
      <c r="K112" s="198">
        <v>0.116634235509169</v>
      </c>
      <c r="L112" s="198">
        <v>1.9812488943923599E-2</v>
      </c>
      <c r="M112" s="198">
        <v>2.3586296361813798E-3</v>
      </c>
      <c r="N112" s="198">
        <v>7.0110265935491495E-2</v>
      </c>
      <c r="O112" s="198">
        <v>3.1369774161212297E-2</v>
      </c>
      <c r="P112" s="198">
        <v>9.8472787310572608E-3</v>
      </c>
      <c r="Q112" s="198"/>
      <c r="R112" s="122">
        <v>6947.7653716733703</v>
      </c>
      <c r="S112" s="122">
        <v>47953.913848939701</v>
      </c>
      <c r="T112" s="122">
        <v>129050.266095275</v>
      </c>
      <c r="U112" s="122">
        <v>27874.613572665701</v>
      </c>
      <c r="V112" s="122">
        <v>124042.412913387</v>
      </c>
      <c r="W112" s="122">
        <v>258227.38157394499</v>
      </c>
    </row>
    <row r="113" spans="1:23" ht="14.25" customHeight="1" x14ac:dyDescent="0.2">
      <c r="A113" s="19" t="s">
        <v>461</v>
      </c>
      <c r="B113" s="122"/>
      <c r="C113" s="122"/>
      <c r="D113" s="140"/>
      <c r="E113" s="140"/>
      <c r="F113" s="140"/>
      <c r="G113" s="140"/>
      <c r="H113" s="122"/>
      <c r="I113" s="122"/>
      <c r="J113" s="204"/>
      <c r="K113" s="198"/>
      <c r="L113" s="198"/>
      <c r="M113" s="198"/>
      <c r="N113" s="198"/>
      <c r="O113" s="198"/>
      <c r="P113" s="198"/>
      <c r="Q113" s="198"/>
      <c r="R113" s="122"/>
      <c r="S113" s="122"/>
      <c r="T113" s="122"/>
      <c r="U113" s="122"/>
      <c r="V113" s="122"/>
      <c r="W113" s="122"/>
    </row>
    <row r="114" spans="1:23" ht="12.75" x14ac:dyDescent="0.2">
      <c r="A114" s="122" t="s">
        <v>462</v>
      </c>
      <c r="B114" s="122">
        <v>8841</v>
      </c>
      <c r="C114" s="122">
        <v>8636.9895415735391</v>
      </c>
      <c r="D114" s="140">
        <v>-34.958125628200897</v>
      </c>
      <c r="E114" s="140">
        <v>-12.6737866559036</v>
      </c>
      <c r="F114" s="140">
        <v>13.0726937932555</v>
      </c>
      <c r="G114" s="140">
        <v>238.96251763364799</v>
      </c>
      <c r="H114" s="122"/>
      <c r="I114" s="122">
        <v>14894</v>
      </c>
      <c r="J114" s="204">
        <v>1.1569483644315399</v>
      </c>
      <c r="K114" s="198">
        <v>9.0774808647777594E-2</v>
      </c>
      <c r="L114" s="198">
        <v>1.43010608298644E-2</v>
      </c>
      <c r="M114" s="198">
        <v>1.34282261313281E-3</v>
      </c>
      <c r="N114" s="198">
        <v>5.1832952866926303E-2</v>
      </c>
      <c r="O114" s="198">
        <v>2.2827984423257699E-2</v>
      </c>
      <c r="P114" s="198">
        <v>6.5798308043507397E-3</v>
      </c>
      <c r="Q114" s="198"/>
      <c r="R114" s="122">
        <v>6947.7653716733703</v>
      </c>
      <c r="S114" s="122">
        <v>47953.913848939701</v>
      </c>
      <c r="T114" s="122">
        <v>129050.266095275</v>
      </c>
      <c r="U114" s="122">
        <v>27874.613572665701</v>
      </c>
      <c r="V114" s="122">
        <v>124042.412913387</v>
      </c>
      <c r="W114" s="122">
        <v>258227.38157394499</v>
      </c>
    </row>
    <row r="115" spans="1:23" ht="12.75" x14ac:dyDescent="0.2">
      <c r="A115" s="122" t="s">
        <v>463</v>
      </c>
      <c r="B115" s="122">
        <v>10917</v>
      </c>
      <c r="C115" s="122">
        <v>10747.0956423097</v>
      </c>
      <c r="D115" s="140">
        <v>27.699680145314002</v>
      </c>
      <c r="E115" s="140">
        <v>-12.6737866559036</v>
      </c>
      <c r="F115" s="140">
        <v>-3.2620642461263198</v>
      </c>
      <c r="G115" s="140">
        <v>157.64648058714499</v>
      </c>
      <c r="H115" s="122"/>
      <c r="I115" s="122">
        <v>12400</v>
      </c>
      <c r="J115" s="204">
        <v>1.1569483644315399</v>
      </c>
      <c r="K115" s="198">
        <v>0.111129032258065</v>
      </c>
      <c r="L115" s="198">
        <v>2.05645161290323E-2</v>
      </c>
      <c r="M115" s="198">
        <v>2.0161290322580601E-3</v>
      </c>
      <c r="N115" s="198">
        <v>6.33064516129032E-2</v>
      </c>
      <c r="O115" s="198">
        <v>2.70967741935484E-2</v>
      </c>
      <c r="P115" s="198">
        <v>8.3064516129032293E-3</v>
      </c>
      <c r="Q115" s="198"/>
      <c r="R115" s="122">
        <v>6947.7653716733703</v>
      </c>
      <c r="S115" s="122">
        <v>47953.913848939701</v>
      </c>
      <c r="T115" s="122">
        <v>129050.266095275</v>
      </c>
      <c r="U115" s="122">
        <v>27874.613572665701</v>
      </c>
      <c r="V115" s="122">
        <v>124042.412913387</v>
      </c>
      <c r="W115" s="122">
        <v>258227.38157394499</v>
      </c>
    </row>
    <row r="116" spans="1:23" ht="12.75" x14ac:dyDescent="0.2">
      <c r="A116" s="122" t="s">
        <v>464</v>
      </c>
      <c r="B116" s="122">
        <v>8175</v>
      </c>
      <c r="C116" s="122">
        <v>8047.3476192732296</v>
      </c>
      <c r="D116" s="140">
        <v>-62.146473700839799</v>
      </c>
      <c r="E116" s="140">
        <v>-12.6737866559036</v>
      </c>
      <c r="F116" s="140">
        <v>34.464735538916798</v>
      </c>
      <c r="G116" s="140">
        <v>168.39994314491199</v>
      </c>
      <c r="H116" s="122"/>
      <c r="I116" s="122">
        <v>17211</v>
      </c>
      <c r="J116" s="204">
        <v>1.1569483644315399</v>
      </c>
      <c r="K116" s="198">
        <v>7.9484050897681693E-2</v>
      </c>
      <c r="L116" s="198">
        <v>1.4118877462088199E-2</v>
      </c>
      <c r="M116" s="198">
        <v>1.27825228051827E-3</v>
      </c>
      <c r="N116" s="198">
        <v>5.8683400151066198E-2</v>
      </c>
      <c r="O116" s="198">
        <v>2.0277729359130799E-2</v>
      </c>
      <c r="P116" s="198">
        <v>5.4616233803962601E-3</v>
      </c>
      <c r="Q116" s="198"/>
      <c r="R116" s="122">
        <v>6947.7653716733703</v>
      </c>
      <c r="S116" s="122">
        <v>47953.913848939701</v>
      </c>
      <c r="T116" s="122">
        <v>129050.266095275</v>
      </c>
      <c r="U116" s="122">
        <v>27874.613572665701</v>
      </c>
      <c r="V116" s="122">
        <v>124042.412913387</v>
      </c>
      <c r="W116" s="122">
        <v>258227.38157394499</v>
      </c>
    </row>
    <row r="117" spans="1:23" ht="12.75" x14ac:dyDescent="0.2">
      <c r="A117" s="122" t="s">
        <v>465</v>
      </c>
      <c r="B117" s="122">
        <v>14244</v>
      </c>
      <c r="C117" s="122">
        <v>14481.825536684</v>
      </c>
      <c r="D117" s="140">
        <v>68.7307426422812</v>
      </c>
      <c r="E117" s="140">
        <v>-12.6737866559036</v>
      </c>
      <c r="F117" s="140">
        <v>-7.0286107855314803</v>
      </c>
      <c r="G117" s="140">
        <v>-287.26697832344001</v>
      </c>
      <c r="H117" s="122"/>
      <c r="I117" s="122">
        <v>14419</v>
      </c>
      <c r="J117" s="204">
        <v>1.1569483644315399</v>
      </c>
      <c r="K117" s="198">
        <v>0.13912199181635301</v>
      </c>
      <c r="L117" s="198">
        <v>2.8989527706498399E-2</v>
      </c>
      <c r="M117" s="198">
        <v>2.8434704209723302E-3</v>
      </c>
      <c r="N117" s="198">
        <v>7.9201054164643903E-2</v>
      </c>
      <c r="O117" s="198">
        <v>3.5023233233927503E-2</v>
      </c>
      <c r="P117" s="198">
        <v>1.2552881614536399E-2</v>
      </c>
      <c r="Q117" s="198"/>
      <c r="R117" s="122">
        <v>6947.7653716733703</v>
      </c>
      <c r="S117" s="122">
        <v>47953.913848939701</v>
      </c>
      <c r="T117" s="122">
        <v>129050.266095275</v>
      </c>
      <c r="U117" s="122">
        <v>27874.613572665701</v>
      </c>
      <c r="V117" s="122">
        <v>124042.412913387</v>
      </c>
      <c r="W117" s="122">
        <v>258227.38157394499</v>
      </c>
    </row>
    <row r="118" spans="1:23" ht="12.75" x14ac:dyDescent="0.2">
      <c r="A118" s="122" t="s">
        <v>466</v>
      </c>
      <c r="B118" s="122">
        <v>9467</v>
      </c>
      <c r="C118" s="122">
        <v>9499.3878553732902</v>
      </c>
      <c r="D118" s="140">
        <v>17.632988386211299</v>
      </c>
      <c r="E118" s="140">
        <v>-12.6737866559036</v>
      </c>
      <c r="F118" s="140">
        <v>3.2213043819553699</v>
      </c>
      <c r="G118" s="140">
        <v>-40.243643527075001</v>
      </c>
      <c r="H118" s="122"/>
      <c r="I118" s="122">
        <v>32179</v>
      </c>
      <c r="J118" s="204">
        <v>1.1569483644315399</v>
      </c>
      <c r="K118" s="198">
        <v>8.3905652754902305E-2</v>
      </c>
      <c r="L118" s="198">
        <v>1.52273221666304E-2</v>
      </c>
      <c r="M118" s="198">
        <v>1.9888747319680498E-3</v>
      </c>
      <c r="N118" s="198">
        <v>5.0654153329811401E-2</v>
      </c>
      <c r="O118" s="198">
        <v>2.4363715466608701E-2</v>
      </c>
      <c r="P118" s="198">
        <v>8.5459461139252308E-3</v>
      </c>
      <c r="Q118" s="198"/>
      <c r="R118" s="122">
        <v>6947.7653716733703</v>
      </c>
      <c r="S118" s="122">
        <v>47953.913848939701</v>
      </c>
      <c r="T118" s="122">
        <v>129050.266095275</v>
      </c>
      <c r="U118" s="122">
        <v>27874.613572665701</v>
      </c>
      <c r="V118" s="122">
        <v>124042.412913387</v>
      </c>
      <c r="W118" s="122">
        <v>258227.38157394499</v>
      </c>
    </row>
    <row r="119" spans="1:23" ht="12.75" x14ac:dyDescent="0.2">
      <c r="A119" s="122" t="s">
        <v>467</v>
      </c>
      <c r="B119" s="122">
        <v>9886</v>
      </c>
      <c r="C119" s="122">
        <v>9882.9137195809508</v>
      </c>
      <c r="D119" s="140">
        <v>-50.327956884722497</v>
      </c>
      <c r="E119" s="140">
        <v>-12.6737866559036</v>
      </c>
      <c r="F119" s="140">
        <v>22.050496501683298</v>
      </c>
      <c r="G119" s="140">
        <v>43.897106391674001</v>
      </c>
      <c r="H119" s="122"/>
      <c r="I119" s="122">
        <v>135344</v>
      </c>
      <c r="J119" s="204">
        <v>1.1569483644315399</v>
      </c>
      <c r="K119" s="198">
        <v>7.5577786972455402E-2</v>
      </c>
      <c r="L119" s="198">
        <v>1.5671178626315199E-2</v>
      </c>
      <c r="M119" s="198">
        <v>1.7215391890294399E-3</v>
      </c>
      <c r="N119" s="198">
        <v>6.1280884265279598E-2</v>
      </c>
      <c r="O119" s="198">
        <v>2.6384619931434001E-2</v>
      </c>
      <c r="P119" s="198">
        <v>7.9870552074713299E-3</v>
      </c>
      <c r="Q119" s="198"/>
      <c r="R119" s="122">
        <v>6947.7653716733703</v>
      </c>
      <c r="S119" s="122">
        <v>47953.913848939701</v>
      </c>
      <c r="T119" s="122">
        <v>129050.266095275</v>
      </c>
      <c r="U119" s="122">
        <v>27874.613572665701</v>
      </c>
      <c r="V119" s="122">
        <v>124042.412913387</v>
      </c>
      <c r="W119" s="122">
        <v>258227.38157394499</v>
      </c>
    </row>
    <row r="120" spans="1:23" ht="12.75" x14ac:dyDescent="0.2">
      <c r="A120" s="122" t="s">
        <v>468</v>
      </c>
      <c r="B120" s="122">
        <v>11588</v>
      </c>
      <c r="C120" s="122">
        <v>11740.8220156033</v>
      </c>
      <c r="D120" s="140">
        <v>-15.664340836502101</v>
      </c>
      <c r="E120" s="140">
        <v>-12.6737866559036</v>
      </c>
      <c r="F120" s="140">
        <v>-6.9080562055334704</v>
      </c>
      <c r="G120" s="140">
        <v>-117.370716038989</v>
      </c>
      <c r="H120" s="122"/>
      <c r="I120" s="122">
        <v>50565</v>
      </c>
      <c r="J120" s="204">
        <v>1.1569483644315399</v>
      </c>
      <c r="K120" s="198">
        <v>0.100860278849006</v>
      </c>
      <c r="L120" s="198">
        <v>2.20112726194008E-2</v>
      </c>
      <c r="M120" s="198">
        <v>2.1160882033026802E-3</v>
      </c>
      <c r="N120" s="198">
        <v>6.3858400079106106E-2</v>
      </c>
      <c r="O120" s="198">
        <v>2.9486799169385899E-2</v>
      </c>
      <c r="P120" s="198">
        <v>1.0382675763868299E-2</v>
      </c>
      <c r="Q120" s="198"/>
      <c r="R120" s="122">
        <v>6947.7653716733703</v>
      </c>
      <c r="S120" s="122">
        <v>47953.913848939701</v>
      </c>
      <c r="T120" s="122">
        <v>129050.266095275</v>
      </c>
      <c r="U120" s="122">
        <v>27874.613572665701</v>
      </c>
      <c r="V120" s="122">
        <v>124042.412913387</v>
      </c>
      <c r="W120" s="122">
        <v>258227.38157394499</v>
      </c>
    </row>
    <row r="121" spans="1:23" ht="12.75" x14ac:dyDescent="0.2">
      <c r="A121" s="122" t="s">
        <v>469</v>
      </c>
      <c r="B121" s="122">
        <v>11852</v>
      </c>
      <c r="C121" s="122">
        <v>11979.264655102599</v>
      </c>
      <c r="D121" s="140">
        <v>-29.9137531126045</v>
      </c>
      <c r="E121" s="140">
        <v>-12.6737866559036</v>
      </c>
      <c r="F121" s="140">
        <v>-6.8258688381396997</v>
      </c>
      <c r="G121" s="140">
        <v>-77.944950638041803</v>
      </c>
      <c r="H121" s="122"/>
      <c r="I121" s="122">
        <v>25298</v>
      </c>
      <c r="J121" s="204">
        <v>1.1569483644315399</v>
      </c>
      <c r="K121" s="198">
        <v>0.129101114712626</v>
      </c>
      <c r="L121" s="198">
        <v>2.05549845837616E-2</v>
      </c>
      <c r="M121" s="198">
        <v>2.2136137244050899E-3</v>
      </c>
      <c r="N121" s="198">
        <v>6.24555300814294E-2</v>
      </c>
      <c r="O121" s="198">
        <v>3.03976598940628E-2</v>
      </c>
      <c r="P121" s="198">
        <v>1.03565499248952E-2</v>
      </c>
      <c r="Q121" s="198"/>
      <c r="R121" s="122">
        <v>6947.7653716733703</v>
      </c>
      <c r="S121" s="122">
        <v>47953.913848939701</v>
      </c>
      <c r="T121" s="122">
        <v>129050.266095275</v>
      </c>
      <c r="U121" s="122">
        <v>27874.613572665701</v>
      </c>
      <c r="V121" s="122">
        <v>124042.412913387</v>
      </c>
      <c r="W121" s="122">
        <v>258227.38157394499</v>
      </c>
    </row>
    <row r="122" spans="1:23" ht="12.75" x14ac:dyDescent="0.2">
      <c r="A122" s="122" t="s">
        <v>470</v>
      </c>
      <c r="B122" s="122">
        <v>11334</v>
      </c>
      <c r="C122" s="122">
        <v>11350.519527471601</v>
      </c>
      <c r="D122" s="140">
        <v>49.017731691383197</v>
      </c>
      <c r="E122" s="140">
        <v>-12.6737866559036</v>
      </c>
      <c r="F122" s="140">
        <v>-13.7972445272468</v>
      </c>
      <c r="G122" s="140">
        <v>-38.853958790500897</v>
      </c>
      <c r="H122" s="122"/>
      <c r="I122" s="122">
        <v>14927</v>
      </c>
      <c r="J122" s="204">
        <v>1.1569483644315399</v>
      </c>
      <c r="K122" s="198">
        <v>9.4325718496683905E-2</v>
      </c>
      <c r="L122" s="198">
        <v>1.7485094124740402E-2</v>
      </c>
      <c r="M122" s="198">
        <v>1.54083204930663E-3</v>
      </c>
      <c r="N122" s="198">
        <v>6.3911033697326994E-2</v>
      </c>
      <c r="O122" s="198">
        <v>3.1419575266295997E-2</v>
      </c>
      <c r="P122" s="198">
        <v>9.44597038922757E-3</v>
      </c>
      <c r="Q122" s="198"/>
      <c r="R122" s="122">
        <v>6947.7653716733703</v>
      </c>
      <c r="S122" s="122">
        <v>47953.913848939701</v>
      </c>
      <c r="T122" s="122">
        <v>129050.266095275</v>
      </c>
      <c r="U122" s="122">
        <v>27874.613572665701</v>
      </c>
      <c r="V122" s="122">
        <v>124042.412913387</v>
      </c>
      <c r="W122" s="122">
        <v>258227.38157394499</v>
      </c>
    </row>
    <row r="123" spans="1:23" ht="12.75" x14ac:dyDescent="0.2">
      <c r="A123" s="122" t="s">
        <v>471</v>
      </c>
      <c r="B123" s="122">
        <v>9503</v>
      </c>
      <c r="C123" s="122">
        <v>9537.5608950814803</v>
      </c>
      <c r="D123" s="140">
        <v>6.0892251393411199</v>
      </c>
      <c r="E123" s="140">
        <v>-12.6737866559036</v>
      </c>
      <c r="F123" s="140">
        <v>-8.0614776855884696</v>
      </c>
      <c r="G123" s="140">
        <v>-20.288125157365599</v>
      </c>
      <c r="H123" s="122"/>
      <c r="I123" s="122">
        <v>15770</v>
      </c>
      <c r="J123" s="204">
        <v>1.1569483644315399</v>
      </c>
      <c r="K123" s="198">
        <v>9.3532022828154704E-2</v>
      </c>
      <c r="L123" s="198">
        <v>1.6550412175015902E-2</v>
      </c>
      <c r="M123" s="198">
        <v>1.64870006341154E-3</v>
      </c>
      <c r="N123" s="198">
        <v>5.7641090678503502E-2</v>
      </c>
      <c r="O123" s="198">
        <v>2.3652504755865601E-2</v>
      </c>
      <c r="P123" s="198">
        <v>7.9264426125554809E-3</v>
      </c>
      <c r="Q123" s="198"/>
      <c r="R123" s="122">
        <v>6947.7653716733703</v>
      </c>
      <c r="S123" s="122">
        <v>47953.913848939701</v>
      </c>
      <c r="T123" s="122">
        <v>129050.266095275</v>
      </c>
      <c r="U123" s="122">
        <v>27874.613572665701</v>
      </c>
      <c r="V123" s="122">
        <v>124042.412913387</v>
      </c>
      <c r="W123" s="122">
        <v>258227.38157394499</v>
      </c>
    </row>
    <row r="124" spans="1:23" ht="12.75" x14ac:dyDescent="0.2">
      <c r="A124" s="122" t="s">
        <v>472</v>
      </c>
      <c r="B124" s="122">
        <v>11109</v>
      </c>
      <c r="C124" s="122">
        <v>11091.817951045199</v>
      </c>
      <c r="D124" s="140">
        <v>-5.8791681215454803</v>
      </c>
      <c r="E124" s="140">
        <v>-12.6737866559036</v>
      </c>
      <c r="F124" s="140">
        <v>-10.442287405333399</v>
      </c>
      <c r="G124" s="140">
        <v>46.547640962316699</v>
      </c>
      <c r="H124" s="122"/>
      <c r="I124" s="122">
        <v>16733</v>
      </c>
      <c r="J124" s="204">
        <v>1.1569483644315399</v>
      </c>
      <c r="K124" s="198">
        <v>9.6396342556624603E-2</v>
      </c>
      <c r="L124" s="198">
        <v>2.0020319129863101E-2</v>
      </c>
      <c r="M124" s="198">
        <v>2.2111994262833902E-3</v>
      </c>
      <c r="N124" s="198">
        <v>6.75909878682842E-2</v>
      </c>
      <c r="O124" s="198">
        <v>2.8745592541684101E-2</v>
      </c>
      <c r="P124" s="198">
        <v>8.6057491185083396E-3</v>
      </c>
      <c r="Q124" s="198"/>
      <c r="R124" s="122">
        <v>6947.7653716733703</v>
      </c>
      <c r="S124" s="122">
        <v>47953.913848939701</v>
      </c>
      <c r="T124" s="122">
        <v>129050.266095275</v>
      </c>
      <c r="U124" s="122">
        <v>27874.613572665701</v>
      </c>
      <c r="V124" s="122">
        <v>124042.412913387</v>
      </c>
      <c r="W124" s="122">
        <v>258227.38157394499</v>
      </c>
    </row>
    <row r="125" spans="1:23" ht="12.75" x14ac:dyDescent="0.2">
      <c r="A125" s="122" t="s">
        <v>473</v>
      </c>
      <c r="B125" s="122">
        <v>10475</v>
      </c>
      <c r="C125" s="122">
        <v>10611.3688010887</v>
      </c>
      <c r="D125" s="140">
        <v>-12.2622273689111</v>
      </c>
      <c r="E125" s="140">
        <v>-12.6737866559036</v>
      </c>
      <c r="F125" s="140">
        <v>-5.1855253764850602</v>
      </c>
      <c r="G125" s="140">
        <v>-106.67326167085599</v>
      </c>
      <c r="H125" s="122"/>
      <c r="I125" s="122">
        <v>81826</v>
      </c>
      <c r="J125" s="204">
        <v>1.1569483644315399</v>
      </c>
      <c r="K125" s="198">
        <v>9.4578740253709104E-2</v>
      </c>
      <c r="L125" s="198">
        <v>1.9578129200987501E-2</v>
      </c>
      <c r="M125" s="198">
        <v>2.1509055801334498E-3</v>
      </c>
      <c r="N125" s="198">
        <v>5.8807713929557803E-2</v>
      </c>
      <c r="O125" s="198">
        <v>2.66174565541515E-2</v>
      </c>
      <c r="P125" s="198">
        <v>9.1291276611345992E-3</v>
      </c>
      <c r="Q125" s="198"/>
      <c r="R125" s="122">
        <v>6947.7653716733703</v>
      </c>
      <c r="S125" s="122">
        <v>47953.913848939701</v>
      </c>
      <c r="T125" s="122">
        <v>129050.266095275</v>
      </c>
      <c r="U125" s="122">
        <v>27874.613572665701</v>
      </c>
      <c r="V125" s="122">
        <v>124042.412913387</v>
      </c>
      <c r="W125" s="122">
        <v>258227.38157394499</v>
      </c>
    </row>
    <row r="126" spans="1:23" ht="12.75" x14ac:dyDescent="0.2">
      <c r="A126" s="122" t="s">
        <v>474</v>
      </c>
      <c r="B126" s="122">
        <v>7412</v>
      </c>
      <c r="C126" s="122">
        <v>7533.83748553022</v>
      </c>
      <c r="D126" s="140">
        <v>-38.2643241093879</v>
      </c>
      <c r="E126" s="140">
        <v>-12.6737866559036</v>
      </c>
      <c r="F126" s="140">
        <v>-11.7557056046172</v>
      </c>
      <c r="G126" s="140">
        <v>-59.2281387689589</v>
      </c>
      <c r="H126" s="122"/>
      <c r="I126" s="122">
        <v>29808</v>
      </c>
      <c r="J126" s="204">
        <v>1.1569483644315399</v>
      </c>
      <c r="K126" s="198">
        <v>9.9906065485775603E-2</v>
      </c>
      <c r="L126" s="198">
        <v>1.3419216317767E-2</v>
      </c>
      <c r="M126" s="198">
        <v>1.1070853462157801E-3</v>
      </c>
      <c r="N126" s="198">
        <v>4.5893719806763301E-2</v>
      </c>
      <c r="O126" s="198">
        <v>1.7746913580246899E-2</v>
      </c>
      <c r="P126" s="198">
        <v>6.0050993022007504E-3</v>
      </c>
      <c r="Q126" s="198"/>
      <c r="R126" s="122">
        <v>6947.7653716733703</v>
      </c>
      <c r="S126" s="122">
        <v>47953.913848939701</v>
      </c>
      <c r="T126" s="122">
        <v>129050.266095275</v>
      </c>
      <c r="U126" s="122">
        <v>27874.613572665701</v>
      </c>
      <c r="V126" s="122">
        <v>124042.412913387</v>
      </c>
      <c r="W126" s="122">
        <v>258227.38157394499</v>
      </c>
    </row>
    <row r="127" spans="1:23" ht="12.75" x14ac:dyDescent="0.2">
      <c r="A127" s="122" t="s">
        <v>475</v>
      </c>
      <c r="B127" s="122">
        <v>10020</v>
      </c>
      <c r="C127" s="122">
        <v>9970.1421622617199</v>
      </c>
      <c r="D127" s="140">
        <v>-32.392944374686401</v>
      </c>
      <c r="E127" s="140">
        <v>-12.6737866559036</v>
      </c>
      <c r="F127" s="140">
        <v>24.0659748917132</v>
      </c>
      <c r="G127" s="140">
        <v>71.190865421831106</v>
      </c>
      <c r="H127" s="122"/>
      <c r="I127" s="122">
        <v>43574</v>
      </c>
      <c r="J127" s="204">
        <v>1.1569483644315399</v>
      </c>
      <c r="K127" s="198">
        <v>8.4660577408546406E-2</v>
      </c>
      <c r="L127" s="198">
        <v>1.67990085831E-2</v>
      </c>
      <c r="M127" s="198">
        <v>1.9507045485840199E-3</v>
      </c>
      <c r="N127" s="198">
        <v>6.2399596089411098E-2</v>
      </c>
      <c r="O127" s="198">
        <v>2.4555927846881199E-2</v>
      </c>
      <c r="P127" s="198">
        <v>8.4683526873823804E-3</v>
      </c>
      <c r="Q127" s="198"/>
      <c r="R127" s="122">
        <v>6947.7653716733703</v>
      </c>
      <c r="S127" s="122">
        <v>47953.913848939701</v>
      </c>
      <c r="T127" s="122">
        <v>129050.266095275</v>
      </c>
      <c r="U127" s="122">
        <v>27874.613572665701</v>
      </c>
      <c r="V127" s="122">
        <v>124042.412913387</v>
      </c>
      <c r="W127" s="122">
        <v>258227.38157394499</v>
      </c>
    </row>
    <row r="128" spans="1:23" ht="12.75" x14ac:dyDescent="0.2">
      <c r="A128" s="122" t="s">
        <v>476</v>
      </c>
      <c r="B128" s="122">
        <v>8110</v>
      </c>
      <c r="C128" s="122">
        <v>8319.6273496526592</v>
      </c>
      <c r="D128" s="140">
        <v>-60.431069001100902</v>
      </c>
      <c r="E128" s="140">
        <v>-12.6737866559036</v>
      </c>
      <c r="F128" s="140">
        <v>-10.583156652723799</v>
      </c>
      <c r="G128" s="140">
        <v>-126.187610142156</v>
      </c>
      <c r="H128" s="122"/>
      <c r="I128" s="122">
        <v>22946</v>
      </c>
      <c r="J128" s="204">
        <v>1.1569483644315399</v>
      </c>
      <c r="K128" s="198">
        <v>0.113178767541184</v>
      </c>
      <c r="L128" s="198">
        <v>2.0439292251372799E-2</v>
      </c>
      <c r="M128" s="198">
        <v>1.6124814782532901E-3</v>
      </c>
      <c r="N128" s="198">
        <v>4.7982219123158698E-2</v>
      </c>
      <c r="O128" s="198">
        <v>1.9567680641506099E-2</v>
      </c>
      <c r="P128" s="198">
        <v>5.6218948836398502E-3</v>
      </c>
      <c r="Q128" s="198"/>
      <c r="R128" s="122">
        <v>6947.7653716733703</v>
      </c>
      <c r="S128" s="122">
        <v>47953.913848939701</v>
      </c>
      <c r="T128" s="122">
        <v>129050.266095275</v>
      </c>
      <c r="U128" s="122">
        <v>27874.613572665701</v>
      </c>
      <c r="V128" s="122">
        <v>124042.412913387</v>
      </c>
      <c r="W128" s="122">
        <v>258227.38157394499</v>
      </c>
    </row>
    <row r="129" spans="1:23" ht="12.75" x14ac:dyDescent="0.2">
      <c r="A129" s="122" t="s">
        <v>477</v>
      </c>
      <c r="B129" s="122">
        <v>7475</v>
      </c>
      <c r="C129" s="122">
        <v>7657.3854056641503</v>
      </c>
      <c r="D129" s="140">
        <v>-49.842809834677702</v>
      </c>
      <c r="E129" s="140">
        <v>-12.6737866559036</v>
      </c>
      <c r="F129" s="140">
        <v>6.8897171052373203</v>
      </c>
      <c r="G129" s="140">
        <v>-127.167453246067</v>
      </c>
      <c r="H129" s="122"/>
      <c r="I129" s="122">
        <v>115968</v>
      </c>
      <c r="J129" s="204">
        <v>1.1569483644315399</v>
      </c>
      <c r="K129" s="198">
        <v>7.0269384657836706E-2</v>
      </c>
      <c r="L129" s="198">
        <v>1.35727097130243E-2</v>
      </c>
      <c r="M129" s="198">
        <v>1.3365756070640199E-3</v>
      </c>
      <c r="N129" s="198">
        <v>4.8099475717439298E-2</v>
      </c>
      <c r="O129" s="198">
        <v>1.7901490066225201E-2</v>
      </c>
      <c r="P129" s="198">
        <v>6.7604856512141296E-3</v>
      </c>
      <c r="Q129" s="198"/>
      <c r="R129" s="122">
        <v>6947.7653716733703</v>
      </c>
      <c r="S129" s="122">
        <v>47953.913848939701</v>
      </c>
      <c r="T129" s="122">
        <v>129050.266095275</v>
      </c>
      <c r="U129" s="122">
        <v>27874.613572665701</v>
      </c>
      <c r="V129" s="122">
        <v>124042.412913387</v>
      </c>
      <c r="W129" s="122">
        <v>258227.38157394499</v>
      </c>
    </row>
    <row r="130" spans="1:23" ht="12.75" x14ac:dyDescent="0.2">
      <c r="A130" s="122" t="s">
        <v>478</v>
      </c>
      <c r="B130" s="122">
        <v>8802</v>
      </c>
      <c r="C130" s="122">
        <v>8842.7215838246593</v>
      </c>
      <c r="D130" s="140">
        <v>-61.147256255984402</v>
      </c>
      <c r="E130" s="140">
        <v>-12.6737866559036</v>
      </c>
      <c r="F130" s="140">
        <v>44.6587542191794</v>
      </c>
      <c r="G130" s="140">
        <v>-11.6798435480289</v>
      </c>
      <c r="H130" s="122"/>
      <c r="I130" s="122">
        <v>318107</v>
      </c>
      <c r="J130" s="204">
        <v>1.1569483644315399</v>
      </c>
      <c r="K130" s="198">
        <v>5.4399934613196199E-2</v>
      </c>
      <c r="L130" s="198">
        <v>1.3023919624528899E-2</v>
      </c>
      <c r="M130" s="198">
        <v>1.5435058015070399E-3</v>
      </c>
      <c r="N130" s="198">
        <v>5.3859236043218198E-2</v>
      </c>
      <c r="O130" s="198">
        <v>2.2778499058492899E-2</v>
      </c>
      <c r="P130" s="198">
        <v>8.1890684580974305E-3</v>
      </c>
      <c r="Q130" s="198"/>
      <c r="R130" s="122">
        <v>6947.7653716733703</v>
      </c>
      <c r="S130" s="122">
        <v>47953.913848939701</v>
      </c>
      <c r="T130" s="122">
        <v>129050.266095275</v>
      </c>
      <c r="U130" s="122">
        <v>27874.613572665701</v>
      </c>
      <c r="V130" s="122">
        <v>124042.412913387</v>
      </c>
      <c r="W130" s="122">
        <v>258227.38157394499</v>
      </c>
    </row>
    <row r="131" spans="1:23" ht="12.75" x14ac:dyDescent="0.2">
      <c r="A131" s="122" t="s">
        <v>479</v>
      </c>
      <c r="B131" s="122">
        <v>12958</v>
      </c>
      <c r="C131" s="122">
        <v>12991.582509695399</v>
      </c>
      <c r="D131" s="140">
        <v>97.971098991954193</v>
      </c>
      <c r="E131" s="140">
        <v>-12.6737866559036</v>
      </c>
      <c r="F131" s="140">
        <v>-11.680474189226899</v>
      </c>
      <c r="G131" s="140">
        <v>-107.27082523625</v>
      </c>
      <c r="H131" s="122"/>
      <c r="I131" s="122">
        <v>12828</v>
      </c>
      <c r="J131" s="204">
        <v>1.1569483644315399</v>
      </c>
      <c r="K131" s="198">
        <v>0.109837854692859</v>
      </c>
      <c r="L131" s="198">
        <v>2.2217025257249799E-2</v>
      </c>
      <c r="M131" s="198">
        <v>2.3386342376052402E-3</v>
      </c>
      <c r="N131" s="198">
        <v>6.5871531025880906E-2</v>
      </c>
      <c r="O131" s="198">
        <v>3.2584970377299703E-2</v>
      </c>
      <c r="P131" s="198">
        <v>1.2472715933894599E-2</v>
      </c>
      <c r="Q131" s="198"/>
      <c r="R131" s="122">
        <v>6947.7653716733703</v>
      </c>
      <c r="S131" s="122">
        <v>47953.913848939701</v>
      </c>
      <c r="T131" s="122">
        <v>129050.266095275</v>
      </c>
      <c r="U131" s="122">
        <v>27874.613572665701</v>
      </c>
      <c r="V131" s="122">
        <v>124042.412913387</v>
      </c>
      <c r="W131" s="122">
        <v>258227.38157394499</v>
      </c>
    </row>
    <row r="132" spans="1:23" ht="12.75" x14ac:dyDescent="0.2">
      <c r="A132" s="122" t="s">
        <v>480</v>
      </c>
      <c r="B132" s="122">
        <v>10969</v>
      </c>
      <c r="C132" s="122">
        <v>10765.341115237001</v>
      </c>
      <c r="D132" s="140">
        <v>-17.0794537953551</v>
      </c>
      <c r="E132" s="140">
        <v>-12.6737866559036</v>
      </c>
      <c r="F132" s="140">
        <v>3.7206145686260998</v>
      </c>
      <c r="G132" s="140">
        <v>229.98000193796901</v>
      </c>
      <c r="H132" s="122"/>
      <c r="I132" s="122">
        <v>7174</v>
      </c>
      <c r="J132" s="204">
        <v>1.1569483644315399</v>
      </c>
      <c r="K132" s="198">
        <v>8.9071647616392496E-2</v>
      </c>
      <c r="L132" s="198">
        <v>1.6308893225536698E-2</v>
      </c>
      <c r="M132" s="198">
        <v>1.53331474770003E-3</v>
      </c>
      <c r="N132" s="198">
        <v>6.5653749651519405E-2</v>
      </c>
      <c r="O132" s="198">
        <v>3.3732924449400598E-2</v>
      </c>
      <c r="P132" s="198">
        <v>6.5514357401728496E-3</v>
      </c>
      <c r="Q132" s="198"/>
      <c r="R132" s="122">
        <v>6947.7653716733703</v>
      </c>
      <c r="S132" s="122">
        <v>47953.913848939701</v>
      </c>
      <c r="T132" s="122">
        <v>129050.266095275</v>
      </c>
      <c r="U132" s="122">
        <v>27874.613572665701</v>
      </c>
      <c r="V132" s="122">
        <v>124042.412913387</v>
      </c>
      <c r="W132" s="122">
        <v>258227.38157394499</v>
      </c>
    </row>
    <row r="133" spans="1:23" ht="12.75" x14ac:dyDescent="0.2">
      <c r="A133" s="122" t="s">
        <v>481</v>
      </c>
      <c r="B133" s="122">
        <v>15594</v>
      </c>
      <c r="C133" s="122">
        <v>15635.482213768901</v>
      </c>
      <c r="D133" s="140">
        <v>59.987270090551199</v>
      </c>
      <c r="E133" s="140">
        <v>-12.6737866559036</v>
      </c>
      <c r="F133" s="140">
        <v>-2.6992008789039299</v>
      </c>
      <c r="G133" s="140">
        <v>-85.649388078002005</v>
      </c>
      <c r="H133" s="122"/>
      <c r="I133" s="122">
        <v>18905</v>
      </c>
      <c r="J133" s="204">
        <v>1.1569483644315399</v>
      </c>
      <c r="K133" s="198">
        <v>0.14435334567574701</v>
      </c>
      <c r="L133" s="198">
        <v>3.05739222427929E-2</v>
      </c>
      <c r="M133" s="198">
        <v>2.7505950806664902E-3</v>
      </c>
      <c r="N133" s="198">
        <v>8.8706691351494296E-2</v>
      </c>
      <c r="O133" s="198">
        <v>3.8719915366305202E-2</v>
      </c>
      <c r="P133" s="198">
        <v>1.3224014810896601E-2</v>
      </c>
      <c r="Q133" s="198"/>
      <c r="R133" s="122">
        <v>6947.7653716733703</v>
      </c>
      <c r="S133" s="122">
        <v>47953.913848939701</v>
      </c>
      <c r="T133" s="122">
        <v>129050.266095275</v>
      </c>
      <c r="U133" s="122">
        <v>27874.613572665701</v>
      </c>
      <c r="V133" s="122">
        <v>124042.412913387</v>
      </c>
      <c r="W133" s="122">
        <v>258227.38157394499</v>
      </c>
    </row>
    <row r="134" spans="1:23" ht="12.75" x14ac:dyDescent="0.2">
      <c r="A134" s="122" t="s">
        <v>482</v>
      </c>
      <c r="B134" s="122">
        <v>10499</v>
      </c>
      <c r="C134" s="122">
        <v>10389.930352678401</v>
      </c>
      <c r="D134" s="140">
        <v>45.091503493012198</v>
      </c>
      <c r="E134" s="140">
        <v>-12.6737866559036</v>
      </c>
      <c r="F134" s="140">
        <v>-13.802731480055099</v>
      </c>
      <c r="G134" s="140">
        <v>89.981150112474694</v>
      </c>
      <c r="H134" s="122"/>
      <c r="I134" s="122">
        <v>18415</v>
      </c>
      <c r="J134" s="204">
        <v>1.1569483644315399</v>
      </c>
      <c r="K134" s="198">
        <v>0.10073309801792001</v>
      </c>
      <c r="L134" s="198">
        <v>1.7105620418137402E-2</v>
      </c>
      <c r="M134" s="198">
        <v>2.06353516155308E-3</v>
      </c>
      <c r="N134" s="198">
        <v>6.8965517241379296E-2</v>
      </c>
      <c r="O134" s="198">
        <v>2.64458322020092E-2</v>
      </c>
      <c r="P134" s="198">
        <v>7.7111050773825702E-3</v>
      </c>
      <c r="Q134" s="198"/>
      <c r="R134" s="122">
        <v>6947.7653716733703</v>
      </c>
      <c r="S134" s="122">
        <v>47953.913848939701</v>
      </c>
      <c r="T134" s="122">
        <v>129050.266095275</v>
      </c>
      <c r="U134" s="122">
        <v>27874.613572665701</v>
      </c>
      <c r="V134" s="122">
        <v>124042.412913387</v>
      </c>
      <c r="W134" s="122">
        <v>258227.38157394499</v>
      </c>
    </row>
    <row r="135" spans="1:23" ht="12.75" x14ac:dyDescent="0.2">
      <c r="A135" s="122" t="s">
        <v>483</v>
      </c>
      <c r="B135" s="122">
        <v>9500</v>
      </c>
      <c r="C135" s="122">
        <v>9442.3015814722494</v>
      </c>
      <c r="D135" s="140">
        <v>1.0920411306662201</v>
      </c>
      <c r="E135" s="140">
        <v>-12.6737866559036</v>
      </c>
      <c r="F135" s="140">
        <v>-15.267391088625899</v>
      </c>
      <c r="G135" s="140">
        <v>84.184930239374495</v>
      </c>
      <c r="H135" s="122"/>
      <c r="I135" s="122">
        <v>15167</v>
      </c>
      <c r="J135" s="204">
        <v>1.1569483644315399</v>
      </c>
      <c r="K135" s="198">
        <v>9.3030922397310006E-2</v>
      </c>
      <c r="L135" s="198">
        <v>1.62194237489286E-2</v>
      </c>
      <c r="M135" s="198">
        <v>1.3845849541768299E-3</v>
      </c>
      <c r="N135" s="198">
        <v>5.8350365926023599E-2</v>
      </c>
      <c r="O135" s="198">
        <v>2.2878618052350499E-2</v>
      </c>
      <c r="P135" s="198">
        <v>8.1097118744642999E-3</v>
      </c>
      <c r="Q135" s="198"/>
      <c r="R135" s="122">
        <v>6947.7653716733703</v>
      </c>
      <c r="S135" s="122">
        <v>47953.913848939701</v>
      </c>
      <c r="T135" s="122">
        <v>129050.266095275</v>
      </c>
      <c r="U135" s="122">
        <v>27874.613572665701</v>
      </c>
      <c r="V135" s="122">
        <v>124042.412913387</v>
      </c>
      <c r="W135" s="122">
        <v>258227.38157394499</v>
      </c>
    </row>
    <row r="136" spans="1:23" ht="12.75" x14ac:dyDescent="0.2">
      <c r="A136" s="122" t="s">
        <v>484</v>
      </c>
      <c r="B136" s="122">
        <v>6977</v>
      </c>
      <c r="C136" s="122">
        <v>7126.9194856576896</v>
      </c>
      <c r="D136" s="140">
        <v>-42.540341303008503</v>
      </c>
      <c r="E136" s="140">
        <v>-12.6737866559036</v>
      </c>
      <c r="F136" s="140">
        <v>-7.4824139801371201</v>
      </c>
      <c r="G136" s="140">
        <v>-87.2273251923869</v>
      </c>
      <c r="H136" s="122"/>
      <c r="I136" s="122">
        <v>22994</v>
      </c>
      <c r="J136" s="204">
        <v>1.1569483644315399</v>
      </c>
      <c r="K136" s="198">
        <v>0.104157606332087</v>
      </c>
      <c r="L136" s="198">
        <v>1.7091415151778699E-2</v>
      </c>
      <c r="M136" s="198">
        <v>8.6979211968339599E-4</v>
      </c>
      <c r="N136" s="198">
        <v>4.5142211011568199E-2</v>
      </c>
      <c r="O136" s="198">
        <v>1.7569800817604599E-2</v>
      </c>
      <c r="P136" s="198">
        <v>4.1315125684961299E-3</v>
      </c>
      <c r="Q136" s="198"/>
      <c r="R136" s="122">
        <v>6947.7653716733703</v>
      </c>
      <c r="S136" s="122">
        <v>47953.913848939701</v>
      </c>
      <c r="T136" s="122">
        <v>129050.266095275</v>
      </c>
      <c r="U136" s="122">
        <v>27874.613572665701</v>
      </c>
      <c r="V136" s="122">
        <v>124042.412913387</v>
      </c>
      <c r="W136" s="122">
        <v>258227.38157394499</v>
      </c>
    </row>
    <row r="137" spans="1:23" ht="12.75" x14ac:dyDescent="0.2">
      <c r="A137" s="122" t="s">
        <v>485</v>
      </c>
      <c r="B137" s="122">
        <v>9393</v>
      </c>
      <c r="C137" s="122">
        <v>9225.5943794780706</v>
      </c>
      <c r="D137" s="140">
        <v>61.937047743855203</v>
      </c>
      <c r="E137" s="140">
        <v>-12.6737866559036</v>
      </c>
      <c r="F137" s="140">
        <v>-11.980362484466101</v>
      </c>
      <c r="G137" s="140">
        <v>130.14965993192001</v>
      </c>
      <c r="H137" s="122"/>
      <c r="I137" s="122">
        <v>13460</v>
      </c>
      <c r="J137" s="204">
        <v>1.1569483644315399</v>
      </c>
      <c r="K137" s="198">
        <v>9.0267459138187206E-2</v>
      </c>
      <c r="L137" s="198">
        <v>1.43387815750371E-2</v>
      </c>
      <c r="M137" s="198">
        <v>1.4115898959881101E-3</v>
      </c>
      <c r="N137" s="198">
        <v>5.0371471025260003E-2</v>
      </c>
      <c r="O137" s="198">
        <v>2.29569093610698E-2</v>
      </c>
      <c r="P137" s="198">
        <v>8.6181277860326901E-3</v>
      </c>
      <c r="Q137" s="198"/>
      <c r="R137" s="122">
        <v>6947.7653716733703</v>
      </c>
      <c r="S137" s="122">
        <v>47953.913848939701</v>
      </c>
      <c r="T137" s="122">
        <v>129050.266095275</v>
      </c>
      <c r="U137" s="122">
        <v>27874.613572665701</v>
      </c>
      <c r="V137" s="122">
        <v>124042.412913387</v>
      </c>
      <c r="W137" s="122">
        <v>258227.38157394499</v>
      </c>
    </row>
    <row r="138" spans="1:23" ht="12.75" x14ac:dyDescent="0.2">
      <c r="A138" s="122" t="s">
        <v>486</v>
      </c>
      <c r="B138" s="122">
        <v>7137</v>
      </c>
      <c r="C138" s="122">
        <v>7197.9140568408502</v>
      </c>
      <c r="D138" s="140">
        <v>-13.905097904661501</v>
      </c>
      <c r="E138" s="140">
        <v>-12.6737866559036</v>
      </c>
      <c r="F138" s="140">
        <v>-9.6998667332290101</v>
      </c>
      <c r="G138" s="140">
        <v>-25.026132908980198</v>
      </c>
      <c r="H138" s="122"/>
      <c r="I138" s="122">
        <v>20248</v>
      </c>
      <c r="J138" s="204">
        <v>1.1569483644315399</v>
      </c>
      <c r="K138" s="198">
        <v>9.1959699723429503E-2</v>
      </c>
      <c r="L138" s="198">
        <v>1.24456736467799E-2</v>
      </c>
      <c r="M138" s="198">
        <v>1.03713947056499E-3</v>
      </c>
      <c r="N138" s="198">
        <v>4.4448834452785503E-2</v>
      </c>
      <c r="O138" s="198">
        <v>1.81252469379692E-2</v>
      </c>
      <c r="P138" s="198">
        <v>5.2844725404978298E-3</v>
      </c>
      <c r="Q138" s="198"/>
      <c r="R138" s="122">
        <v>6947.7653716733703</v>
      </c>
      <c r="S138" s="122">
        <v>47953.913848939701</v>
      </c>
      <c r="T138" s="122">
        <v>129050.266095275</v>
      </c>
      <c r="U138" s="122">
        <v>27874.613572665701</v>
      </c>
      <c r="V138" s="122">
        <v>124042.412913387</v>
      </c>
      <c r="W138" s="122">
        <v>258227.38157394499</v>
      </c>
    </row>
    <row r="139" spans="1:23" ht="12.75" x14ac:dyDescent="0.2">
      <c r="A139" s="122" t="s">
        <v>487</v>
      </c>
      <c r="B139" s="122">
        <v>12225</v>
      </c>
      <c r="C139" s="122">
        <v>12008.179223158601</v>
      </c>
      <c r="D139" s="140">
        <v>43.442812013446201</v>
      </c>
      <c r="E139" s="140">
        <v>-12.6737866559036</v>
      </c>
      <c r="F139" s="140">
        <v>-14.2896567950845</v>
      </c>
      <c r="G139" s="140">
        <v>200.745637857091</v>
      </c>
      <c r="H139" s="122"/>
      <c r="I139" s="122">
        <v>13007</v>
      </c>
      <c r="J139" s="204">
        <v>1.1569483644315399</v>
      </c>
      <c r="K139" s="198">
        <v>0.104405320212193</v>
      </c>
      <c r="L139" s="198">
        <v>2.0834935034981201E-2</v>
      </c>
      <c r="M139" s="198">
        <v>1.30698854462981E-3</v>
      </c>
      <c r="N139" s="198">
        <v>7.0654263089105898E-2</v>
      </c>
      <c r="O139" s="198">
        <v>3.4289228876758698E-2</v>
      </c>
      <c r="P139" s="198">
        <v>8.7645114169293496E-3</v>
      </c>
      <c r="Q139" s="198"/>
      <c r="R139" s="122">
        <v>6947.7653716733703</v>
      </c>
      <c r="S139" s="122">
        <v>47953.913848939701</v>
      </c>
      <c r="T139" s="122">
        <v>129050.266095275</v>
      </c>
      <c r="U139" s="122">
        <v>27874.613572665701</v>
      </c>
      <c r="V139" s="122">
        <v>124042.412913387</v>
      </c>
      <c r="W139" s="122">
        <v>258227.38157394499</v>
      </c>
    </row>
    <row r="140" spans="1:23" ht="12.75" x14ac:dyDescent="0.2">
      <c r="A140" s="122" t="s">
        <v>488</v>
      </c>
      <c r="B140" s="122">
        <v>10305</v>
      </c>
      <c r="C140" s="122">
        <v>10326.369708987701</v>
      </c>
      <c r="D140" s="140">
        <v>-40.001287383969803</v>
      </c>
      <c r="E140" s="140">
        <v>-12.6737866559036</v>
      </c>
      <c r="F140" s="140">
        <v>10.639578453546999</v>
      </c>
      <c r="G140" s="140">
        <v>20.410767882973001</v>
      </c>
      <c r="H140" s="122"/>
      <c r="I140" s="122">
        <v>42973</v>
      </c>
      <c r="J140" s="204">
        <v>1.1569483644315399</v>
      </c>
      <c r="K140" s="198">
        <v>9.7665976310706698E-2</v>
      </c>
      <c r="L140" s="198">
        <v>1.8849044749028501E-2</v>
      </c>
      <c r="M140" s="198">
        <v>1.1169804295720601E-3</v>
      </c>
      <c r="N140" s="198">
        <v>5.9781723407721102E-2</v>
      </c>
      <c r="O140" s="198">
        <v>2.7016964140274099E-2</v>
      </c>
      <c r="P140" s="198">
        <v>8.4471644986386808E-3</v>
      </c>
      <c r="Q140" s="198"/>
      <c r="R140" s="122">
        <v>6947.7653716733703</v>
      </c>
      <c r="S140" s="122">
        <v>47953.913848939701</v>
      </c>
      <c r="T140" s="122">
        <v>129050.266095275</v>
      </c>
      <c r="U140" s="122">
        <v>27874.613572665701</v>
      </c>
      <c r="V140" s="122">
        <v>124042.412913387</v>
      </c>
      <c r="W140" s="122">
        <v>258227.38157394499</v>
      </c>
    </row>
    <row r="141" spans="1:23" ht="12.75" x14ac:dyDescent="0.2">
      <c r="A141" s="122" t="s">
        <v>489</v>
      </c>
      <c r="B141" s="122">
        <v>8577</v>
      </c>
      <c r="C141" s="122">
        <v>8727.53306681088</v>
      </c>
      <c r="D141" s="140">
        <v>-49.942384683289603</v>
      </c>
      <c r="E141" s="140">
        <v>-12.6737866559036</v>
      </c>
      <c r="F141" s="140">
        <v>-12.1291710245962</v>
      </c>
      <c r="G141" s="140">
        <v>-76.078946754481294</v>
      </c>
      <c r="H141" s="122"/>
      <c r="I141" s="122">
        <v>34110</v>
      </c>
      <c r="J141" s="204">
        <v>1.1569483644315399</v>
      </c>
      <c r="K141" s="198">
        <v>0.12641454119026699</v>
      </c>
      <c r="L141" s="198">
        <v>1.7531515684550001E-2</v>
      </c>
      <c r="M141" s="198">
        <v>1.1433597185576099E-3</v>
      </c>
      <c r="N141" s="198">
        <v>5.1656405746115498E-2</v>
      </c>
      <c r="O141" s="198">
        <v>2.0609791849897401E-2</v>
      </c>
      <c r="P141" s="198">
        <v>6.5083553210202299E-3</v>
      </c>
      <c r="Q141" s="198"/>
      <c r="R141" s="122">
        <v>6947.7653716733703</v>
      </c>
      <c r="S141" s="122">
        <v>47953.913848939701</v>
      </c>
      <c r="T141" s="122">
        <v>129050.266095275</v>
      </c>
      <c r="U141" s="122">
        <v>27874.613572665701</v>
      </c>
      <c r="V141" s="122">
        <v>124042.412913387</v>
      </c>
      <c r="W141" s="122">
        <v>258227.38157394499</v>
      </c>
    </row>
    <row r="142" spans="1:23" ht="12.75" x14ac:dyDescent="0.2">
      <c r="A142" s="122" t="s">
        <v>490</v>
      </c>
      <c r="B142" s="122">
        <v>12960</v>
      </c>
      <c r="C142" s="122">
        <v>12893.548826930501</v>
      </c>
      <c r="D142" s="140">
        <v>10.3618332471128</v>
      </c>
      <c r="E142" s="140">
        <v>-12.6737866559036</v>
      </c>
      <c r="F142" s="140">
        <v>-4.01514557580896</v>
      </c>
      <c r="G142" s="140">
        <v>73.102505194706893</v>
      </c>
      <c r="H142" s="122"/>
      <c r="I142" s="122">
        <v>28771</v>
      </c>
      <c r="J142" s="204">
        <v>1.1569483644315399</v>
      </c>
      <c r="K142" s="198">
        <v>0.11522018699384801</v>
      </c>
      <c r="L142" s="198">
        <v>2.43300545688367E-2</v>
      </c>
      <c r="M142" s="198">
        <v>2.2592193528205499E-3</v>
      </c>
      <c r="N142" s="198">
        <v>7.52841402801432E-2</v>
      </c>
      <c r="O142" s="198">
        <v>3.50352785791248E-2</v>
      </c>
      <c r="P142" s="198">
        <v>9.4539640610336803E-3</v>
      </c>
      <c r="Q142" s="198"/>
      <c r="R142" s="122">
        <v>6947.7653716733703</v>
      </c>
      <c r="S142" s="122">
        <v>47953.913848939701</v>
      </c>
      <c r="T142" s="122">
        <v>129050.266095275</v>
      </c>
      <c r="U142" s="122">
        <v>27874.613572665701</v>
      </c>
      <c r="V142" s="122">
        <v>124042.412913387</v>
      </c>
      <c r="W142" s="122">
        <v>258227.38157394499</v>
      </c>
    </row>
    <row r="143" spans="1:23" ht="12.75" x14ac:dyDescent="0.2">
      <c r="A143" s="122" t="s">
        <v>491</v>
      </c>
      <c r="B143" s="122">
        <v>8349</v>
      </c>
      <c r="C143" s="122">
        <v>8285.6212352241</v>
      </c>
      <c r="D143" s="140">
        <v>-51.574986689181003</v>
      </c>
      <c r="E143" s="140">
        <v>-12.6737866559036</v>
      </c>
      <c r="F143" s="140">
        <v>6.58335839607214</v>
      </c>
      <c r="G143" s="140">
        <v>121.010251661571</v>
      </c>
      <c r="H143" s="122"/>
      <c r="I143" s="122">
        <v>15061</v>
      </c>
      <c r="J143" s="204">
        <v>1.1569483644315399</v>
      </c>
      <c r="K143" s="198">
        <v>8.5917269769603594E-2</v>
      </c>
      <c r="L143" s="198">
        <v>1.35449173361663E-2</v>
      </c>
      <c r="M143" s="198">
        <v>1.39432972578182E-3</v>
      </c>
      <c r="N143" s="198">
        <v>5.2918132926100502E-2</v>
      </c>
      <c r="O143" s="198">
        <v>2.0383772657857999E-2</v>
      </c>
      <c r="P143" s="198">
        <v>6.7060620144744698E-3</v>
      </c>
      <c r="Q143" s="198"/>
      <c r="R143" s="122">
        <v>6947.7653716733703</v>
      </c>
      <c r="S143" s="122">
        <v>47953.913848939701</v>
      </c>
      <c r="T143" s="122">
        <v>129050.266095275</v>
      </c>
      <c r="U143" s="122">
        <v>27874.613572665701</v>
      </c>
      <c r="V143" s="122">
        <v>124042.412913387</v>
      </c>
      <c r="W143" s="122">
        <v>258227.38157394499</v>
      </c>
    </row>
    <row r="144" spans="1:23" ht="12.75" x14ac:dyDescent="0.2">
      <c r="A144" s="122" t="s">
        <v>492</v>
      </c>
      <c r="B144" s="122">
        <v>12122</v>
      </c>
      <c r="C144" s="122">
        <v>12303.7578278007</v>
      </c>
      <c r="D144" s="140">
        <v>-45.420147676737201</v>
      </c>
      <c r="E144" s="140">
        <v>-12.6737866559036</v>
      </c>
      <c r="F144" s="140">
        <v>-9.9739446994260597</v>
      </c>
      <c r="G144" s="140">
        <v>-113.976673229854</v>
      </c>
      <c r="H144" s="122"/>
      <c r="I144" s="122">
        <v>40229</v>
      </c>
      <c r="J144" s="204">
        <v>1.1569483644315399</v>
      </c>
      <c r="K144" s="198">
        <v>0.10062392801213101</v>
      </c>
      <c r="L144" s="198">
        <v>2.1725620820800901E-2</v>
      </c>
      <c r="M144" s="198">
        <v>2.2620497650948299E-3</v>
      </c>
      <c r="N144" s="198">
        <v>6.5872877774739602E-2</v>
      </c>
      <c r="O144" s="198">
        <v>3.0997539088717101E-2</v>
      </c>
      <c r="P144" s="198">
        <v>1.13102488254742E-2</v>
      </c>
      <c r="Q144" s="198"/>
      <c r="R144" s="122">
        <v>6947.7653716733703</v>
      </c>
      <c r="S144" s="122">
        <v>47953.913848939701</v>
      </c>
      <c r="T144" s="122">
        <v>129050.266095275</v>
      </c>
      <c r="U144" s="122">
        <v>27874.613572665701</v>
      </c>
      <c r="V144" s="122">
        <v>124042.412913387</v>
      </c>
      <c r="W144" s="122">
        <v>258227.38157394499</v>
      </c>
    </row>
    <row r="145" spans="1:23" ht="12.75" x14ac:dyDescent="0.2">
      <c r="A145" s="122" t="s">
        <v>493</v>
      </c>
      <c r="B145" s="122">
        <v>12199</v>
      </c>
      <c r="C145" s="122">
        <v>12287.666141879999</v>
      </c>
      <c r="D145" s="140">
        <v>91.6677186427642</v>
      </c>
      <c r="E145" s="140">
        <v>-12.6737866559036</v>
      </c>
      <c r="F145" s="140">
        <v>-6.4197593993776598</v>
      </c>
      <c r="G145" s="140">
        <v>-161.03226623143999</v>
      </c>
      <c r="H145" s="122"/>
      <c r="I145" s="122">
        <v>9733</v>
      </c>
      <c r="J145" s="204">
        <v>1.1569483644315399</v>
      </c>
      <c r="K145" s="198">
        <v>0.10798315010788</v>
      </c>
      <c r="L145" s="198">
        <v>2.12678516387548E-2</v>
      </c>
      <c r="M145" s="198">
        <v>2.0548648926333101E-3</v>
      </c>
      <c r="N145" s="198">
        <v>6.9454433371005903E-2</v>
      </c>
      <c r="O145" s="198">
        <v>3.0720230144868001E-2</v>
      </c>
      <c r="P145" s="198">
        <v>1.09935271755882E-2</v>
      </c>
      <c r="Q145" s="198"/>
      <c r="R145" s="122">
        <v>6947.7653716733703</v>
      </c>
      <c r="S145" s="122">
        <v>47953.913848939701</v>
      </c>
      <c r="T145" s="122">
        <v>129050.266095275</v>
      </c>
      <c r="U145" s="122">
        <v>27874.613572665701</v>
      </c>
      <c r="V145" s="122">
        <v>124042.412913387</v>
      </c>
      <c r="W145" s="122">
        <v>258227.38157394499</v>
      </c>
    </row>
    <row r="146" spans="1:23" ht="12.75" x14ac:dyDescent="0.2">
      <c r="A146" s="122" t="s">
        <v>494</v>
      </c>
      <c r="B146" s="122">
        <v>11725</v>
      </c>
      <c r="C146" s="122">
        <v>11813.8262050515</v>
      </c>
      <c r="D146" s="140">
        <v>36.262664255688399</v>
      </c>
      <c r="E146" s="140">
        <v>-12.6737866559036</v>
      </c>
      <c r="F146" s="140">
        <v>-10.456905001226501</v>
      </c>
      <c r="G146" s="140">
        <v>-102.236912354829</v>
      </c>
      <c r="H146" s="122"/>
      <c r="I146" s="122">
        <v>13864</v>
      </c>
      <c r="J146" s="204">
        <v>1.1569483644315399</v>
      </c>
      <c r="K146" s="198">
        <v>0.102135025966532</v>
      </c>
      <c r="L146" s="198">
        <v>2.00519330640508E-2</v>
      </c>
      <c r="M146" s="198">
        <v>2.7409117137911099E-3</v>
      </c>
      <c r="N146" s="198">
        <v>6.6358915175995403E-2</v>
      </c>
      <c r="O146" s="198">
        <v>2.4956722446624301E-2</v>
      </c>
      <c r="P146" s="198">
        <v>1.25504904789383E-2</v>
      </c>
      <c r="Q146" s="198"/>
      <c r="R146" s="122">
        <v>6947.7653716733703</v>
      </c>
      <c r="S146" s="122">
        <v>47953.913848939701</v>
      </c>
      <c r="T146" s="122">
        <v>129050.266095275</v>
      </c>
      <c r="U146" s="122">
        <v>27874.613572665701</v>
      </c>
      <c r="V146" s="122">
        <v>124042.412913387</v>
      </c>
      <c r="W146" s="122">
        <v>258227.38157394499</v>
      </c>
    </row>
    <row r="147" spans="1:23" ht="14.25" customHeight="1" x14ac:dyDescent="0.2">
      <c r="A147" s="19" t="s">
        <v>495</v>
      </c>
      <c r="B147" s="122"/>
      <c r="C147" s="122"/>
      <c r="D147" s="140"/>
      <c r="E147" s="140"/>
      <c r="F147" s="140"/>
      <c r="G147" s="140"/>
      <c r="H147" s="122"/>
      <c r="I147" s="122"/>
      <c r="J147" s="204"/>
      <c r="K147" s="198"/>
      <c r="L147" s="198"/>
      <c r="M147" s="198"/>
      <c r="N147" s="198"/>
      <c r="O147" s="198"/>
      <c r="P147" s="198"/>
      <c r="Q147" s="198"/>
      <c r="R147" s="122"/>
      <c r="S147" s="122"/>
      <c r="T147" s="122"/>
      <c r="U147" s="122"/>
      <c r="V147" s="122"/>
      <c r="W147" s="122"/>
    </row>
    <row r="148" spans="1:23" ht="12.75" x14ac:dyDescent="0.2">
      <c r="A148" s="122" t="s">
        <v>496</v>
      </c>
      <c r="B148" s="122">
        <v>11491</v>
      </c>
      <c r="C148" s="122">
        <v>11640.7463136764</v>
      </c>
      <c r="D148" s="140">
        <v>21.698073293440899</v>
      </c>
      <c r="E148" s="140">
        <v>-12.6737866559036</v>
      </c>
      <c r="F148" s="140">
        <v>-8.1551015284695101</v>
      </c>
      <c r="G148" s="140">
        <v>-150.95408035519699</v>
      </c>
      <c r="H148" s="122"/>
      <c r="I148" s="122">
        <v>42433</v>
      </c>
      <c r="J148" s="204">
        <v>1.1569483644315399</v>
      </c>
      <c r="K148" s="198">
        <v>0.110126552447388</v>
      </c>
      <c r="L148" s="198">
        <v>2.3236631866707502E-2</v>
      </c>
      <c r="M148" s="198">
        <v>2.30952324841515E-3</v>
      </c>
      <c r="N148" s="198">
        <v>5.70546508613579E-2</v>
      </c>
      <c r="O148" s="198">
        <v>2.9741003464284901E-2</v>
      </c>
      <c r="P148" s="198">
        <v>1.0086489288996799E-2</v>
      </c>
      <c r="Q148" s="198"/>
      <c r="R148" s="122">
        <v>6947.7653716733703</v>
      </c>
      <c r="S148" s="122">
        <v>47953.913848939701</v>
      </c>
      <c r="T148" s="122">
        <v>129050.266095275</v>
      </c>
      <c r="U148" s="122">
        <v>27874.613572665701</v>
      </c>
      <c r="V148" s="122">
        <v>124042.412913387</v>
      </c>
      <c r="W148" s="122">
        <v>258227.38157394499</v>
      </c>
    </row>
    <row r="149" spans="1:23" ht="12.75" x14ac:dyDescent="0.2">
      <c r="A149" s="122" t="s">
        <v>497</v>
      </c>
      <c r="B149" s="122">
        <v>10223</v>
      </c>
      <c r="C149" s="122">
        <v>10332.4099342726</v>
      </c>
      <c r="D149" s="140">
        <v>-26.6879340629112</v>
      </c>
      <c r="E149" s="140">
        <v>-12.6737866559036</v>
      </c>
      <c r="F149" s="140">
        <v>10.5383720085375</v>
      </c>
      <c r="G149" s="140">
        <v>-80.437498511425801</v>
      </c>
      <c r="H149" s="122"/>
      <c r="I149" s="122">
        <v>95532</v>
      </c>
      <c r="J149" s="204">
        <v>1.1569483644315399</v>
      </c>
      <c r="K149" s="198">
        <v>9.0807268768580196E-2</v>
      </c>
      <c r="L149" s="198">
        <v>1.79416321232676E-2</v>
      </c>
      <c r="M149" s="198">
        <v>1.89465310053176E-3</v>
      </c>
      <c r="N149" s="198">
        <v>5.8221328978771497E-2</v>
      </c>
      <c r="O149" s="198">
        <v>2.6703094251141E-2</v>
      </c>
      <c r="P149" s="198">
        <v>8.7509944311853598E-3</v>
      </c>
      <c r="Q149" s="198"/>
      <c r="R149" s="122">
        <v>6947.7653716733703</v>
      </c>
      <c r="S149" s="122">
        <v>47953.913848939701</v>
      </c>
      <c r="T149" s="122">
        <v>129050.266095275</v>
      </c>
      <c r="U149" s="122">
        <v>27874.613572665701</v>
      </c>
      <c r="V149" s="122">
        <v>124042.412913387</v>
      </c>
      <c r="W149" s="122">
        <v>258227.38157394499</v>
      </c>
    </row>
    <row r="150" spans="1:23" ht="12.75" x14ac:dyDescent="0.2">
      <c r="A150" s="122" t="s">
        <v>498</v>
      </c>
      <c r="B150" s="122">
        <v>11741</v>
      </c>
      <c r="C150" s="122">
        <v>11523.5670680434</v>
      </c>
      <c r="D150" s="140">
        <v>101.320394062126</v>
      </c>
      <c r="E150" s="140">
        <v>-12.6737866559036</v>
      </c>
      <c r="F150" s="140">
        <v>-7.6324739691426702</v>
      </c>
      <c r="G150" s="140">
        <v>136.00155496826599</v>
      </c>
      <c r="H150" s="122"/>
      <c r="I150" s="122">
        <v>10278</v>
      </c>
      <c r="J150" s="204">
        <v>1.1569483644315399</v>
      </c>
      <c r="K150" s="198">
        <v>9.7100603230200394E-2</v>
      </c>
      <c r="L150" s="198">
        <v>2.01401050788091E-2</v>
      </c>
      <c r="M150" s="198">
        <v>9.7295193617435299E-4</v>
      </c>
      <c r="N150" s="198">
        <v>5.9739248881105302E-2</v>
      </c>
      <c r="O150" s="198">
        <v>3.03561004086398E-2</v>
      </c>
      <c r="P150" s="198">
        <v>1.07024712979179E-2</v>
      </c>
      <c r="Q150" s="198"/>
      <c r="R150" s="122">
        <v>6947.7653716733703</v>
      </c>
      <c r="S150" s="122">
        <v>47953.913848939701</v>
      </c>
      <c r="T150" s="122">
        <v>129050.266095275</v>
      </c>
      <c r="U150" s="122">
        <v>27874.613572665701</v>
      </c>
      <c r="V150" s="122">
        <v>124042.412913387</v>
      </c>
      <c r="W150" s="122">
        <v>258227.38157394499</v>
      </c>
    </row>
    <row r="151" spans="1:23" ht="12.75" x14ac:dyDescent="0.2">
      <c r="A151" s="122" t="s">
        <v>499</v>
      </c>
      <c r="B151" s="122">
        <v>8189</v>
      </c>
      <c r="C151" s="122">
        <v>8310.87110703086</v>
      </c>
      <c r="D151" s="140">
        <v>-9.7823172454311802</v>
      </c>
      <c r="E151" s="140">
        <v>-12.6737866559036</v>
      </c>
      <c r="F151" s="140">
        <v>-15.483256686545801</v>
      </c>
      <c r="G151" s="140">
        <v>-83.750960049212395</v>
      </c>
      <c r="H151" s="122"/>
      <c r="I151" s="122">
        <v>78219</v>
      </c>
      <c r="J151" s="204">
        <v>1.1569483644315399</v>
      </c>
      <c r="K151" s="198">
        <v>9.9630524552857994E-2</v>
      </c>
      <c r="L151" s="198">
        <v>1.6108618110689199E-2</v>
      </c>
      <c r="M151" s="198">
        <v>1.64921566371342E-3</v>
      </c>
      <c r="N151" s="198">
        <v>4.7648269602014903E-2</v>
      </c>
      <c r="O151" s="198">
        <v>1.9547680231145899E-2</v>
      </c>
      <c r="P151" s="198">
        <v>6.7886319180761696E-3</v>
      </c>
      <c r="Q151" s="198"/>
      <c r="R151" s="122">
        <v>6947.7653716733703</v>
      </c>
      <c r="S151" s="122">
        <v>47953.913848939701</v>
      </c>
      <c r="T151" s="122">
        <v>129050.266095275</v>
      </c>
      <c r="U151" s="122">
        <v>27874.613572665701</v>
      </c>
      <c r="V151" s="122">
        <v>124042.412913387</v>
      </c>
      <c r="W151" s="122">
        <v>258227.38157394499</v>
      </c>
    </row>
    <row r="152" spans="1:23" ht="12.75" x14ac:dyDescent="0.2">
      <c r="A152" s="122" t="s">
        <v>500</v>
      </c>
      <c r="B152" s="122">
        <v>11604</v>
      </c>
      <c r="C152" s="122">
        <v>11611.2507733886</v>
      </c>
      <c r="D152" s="140">
        <v>93.053483463435199</v>
      </c>
      <c r="E152" s="140">
        <v>-12.6737866559036</v>
      </c>
      <c r="F152" s="140">
        <v>-14.235996016716401</v>
      </c>
      <c r="G152" s="140">
        <v>-73.558701066065893</v>
      </c>
      <c r="H152" s="122"/>
      <c r="I152" s="122">
        <v>23781</v>
      </c>
      <c r="J152" s="204">
        <v>1.1569483644315399</v>
      </c>
      <c r="K152" s="198">
        <v>0.114250872545309</v>
      </c>
      <c r="L152" s="198">
        <v>2.1403641562591998E-2</v>
      </c>
      <c r="M152" s="198">
        <v>2.3548210756486302E-3</v>
      </c>
      <c r="N152" s="198">
        <v>6.3916572053319895E-2</v>
      </c>
      <c r="O152" s="198">
        <v>2.8762457423993901E-2</v>
      </c>
      <c r="P152" s="198">
        <v>9.9238888188049306E-3</v>
      </c>
      <c r="Q152" s="198"/>
      <c r="R152" s="122">
        <v>6947.7653716733703</v>
      </c>
      <c r="S152" s="122">
        <v>47953.913848939701</v>
      </c>
      <c r="T152" s="122">
        <v>129050.266095275</v>
      </c>
      <c r="U152" s="122">
        <v>27874.613572665701</v>
      </c>
      <c r="V152" s="122">
        <v>124042.412913387</v>
      </c>
      <c r="W152" s="122">
        <v>258227.38157394499</v>
      </c>
    </row>
    <row r="153" spans="1:23" ht="12.75" x14ac:dyDescent="0.2">
      <c r="A153" s="122" t="s">
        <v>501</v>
      </c>
      <c r="B153" s="122">
        <v>10675</v>
      </c>
      <c r="C153" s="122">
        <v>10855.6020978298</v>
      </c>
      <c r="D153" s="140">
        <v>-3.6056564860553801</v>
      </c>
      <c r="E153" s="140">
        <v>-12.6737866559036</v>
      </c>
      <c r="F153" s="140">
        <v>-11.4721335826833</v>
      </c>
      <c r="G153" s="140">
        <v>-152.89424440457299</v>
      </c>
      <c r="H153" s="122"/>
      <c r="I153" s="122">
        <v>60422</v>
      </c>
      <c r="J153" s="204">
        <v>1.1569483644315399</v>
      </c>
      <c r="K153" s="198">
        <v>0.10456456257654501</v>
      </c>
      <c r="L153" s="198">
        <v>2.0571977094435801E-2</v>
      </c>
      <c r="M153" s="198">
        <v>1.8701797358578001E-3</v>
      </c>
      <c r="N153" s="198">
        <v>5.9895402336897198E-2</v>
      </c>
      <c r="O153" s="198">
        <v>2.6927278143722502E-2</v>
      </c>
      <c r="P153" s="198">
        <v>9.3674489424381904E-3</v>
      </c>
      <c r="Q153" s="198"/>
      <c r="R153" s="122">
        <v>6947.7653716733703</v>
      </c>
      <c r="S153" s="122">
        <v>47953.913848939701</v>
      </c>
      <c r="T153" s="122">
        <v>129050.266095275</v>
      </c>
      <c r="U153" s="122">
        <v>27874.613572665701</v>
      </c>
      <c r="V153" s="122">
        <v>124042.412913387</v>
      </c>
      <c r="W153" s="122">
        <v>258227.38157394499</v>
      </c>
    </row>
    <row r="154" spans="1:23" ht="14.25" customHeight="1" x14ac:dyDescent="0.2">
      <c r="A154" s="19" t="s">
        <v>502</v>
      </c>
      <c r="B154" s="122"/>
      <c r="C154" s="122"/>
      <c r="D154" s="140"/>
      <c r="E154" s="140"/>
      <c r="F154" s="140"/>
      <c r="G154" s="140"/>
      <c r="H154" s="122"/>
      <c r="I154" s="122"/>
      <c r="J154" s="204"/>
      <c r="K154" s="198"/>
      <c r="L154" s="198"/>
      <c r="M154" s="198"/>
      <c r="N154" s="198"/>
      <c r="O154" s="198"/>
      <c r="P154" s="198"/>
      <c r="Q154" s="198"/>
      <c r="R154" s="122"/>
      <c r="S154" s="122"/>
      <c r="T154" s="122"/>
      <c r="U154" s="122"/>
      <c r="V154" s="122"/>
      <c r="W154" s="122"/>
    </row>
    <row r="155" spans="1:23" ht="12.75" x14ac:dyDescent="0.2">
      <c r="A155" s="122" t="s">
        <v>503</v>
      </c>
      <c r="B155" s="122">
        <v>7406</v>
      </c>
      <c r="C155" s="122">
        <v>7340.7361931853002</v>
      </c>
      <c r="D155" s="140">
        <v>-18.760586280236701</v>
      </c>
      <c r="E155" s="140">
        <v>-12.6737866559036</v>
      </c>
      <c r="F155" s="140">
        <v>-4.7038569355231203</v>
      </c>
      <c r="G155" s="140">
        <v>101.79508022872</v>
      </c>
      <c r="H155" s="122"/>
      <c r="I155" s="122">
        <v>28423</v>
      </c>
      <c r="J155" s="204">
        <v>1.1569483644315399</v>
      </c>
      <c r="K155" s="198">
        <v>9.2601062519790306E-2</v>
      </c>
      <c r="L155" s="198">
        <v>1.26657988248953E-2</v>
      </c>
      <c r="M155" s="198">
        <v>1.2665798824895299E-3</v>
      </c>
      <c r="N155" s="198">
        <v>5.1331668015339699E-2</v>
      </c>
      <c r="O155" s="198">
        <v>1.8400591070611799E-2</v>
      </c>
      <c r="P155" s="198">
        <v>4.7144917848221503E-3</v>
      </c>
      <c r="Q155" s="198"/>
      <c r="R155" s="122">
        <v>6947.7653716733703</v>
      </c>
      <c r="S155" s="122">
        <v>47953.913848939701</v>
      </c>
      <c r="T155" s="122">
        <v>129050.266095275</v>
      </c>
      <c r="U155" s="122">
        <v>27874.613572665701</v>
      </c>
      <c r="V155" s="122">
        <v>124042.412913387</v>
      </c>
      <c r="W155" s="122">
        <v>258227.38157394499</v>
      </c>
    </row>
    <row r="156" spans="1:23" ht="12.75" x14ac:dyDescent="0.2">
      <c r="A156" s="122" t="s">
        <v>504</v>
      </c>
      <c r="B156" s="122">
        <v>10132</v>
      </c>
      <c r="C156" s="122">
        <v>10268.2911612308</v>
      </c>
      <c r="D156" s="140">
        <v>-30.990855947941</v>
      </c>
      <c r="E156" s="140">
        <v>-12.6737866559036</v>
      </c>
      <c r="F156" s="140">
        <v>-8.1921288196024307</v>
      </c>
      <c r="G156" s="140">
        <v>-84.674819445417896</v>
      </c>
      <c r="H156" s="122"/>
      <c r="I156" s="122">
        <v>39188</v>
      </c>
      <c r="J156" s="204">
        <v>1.1569483644315399</v>
      </c>
      <c r="K156" s="198">
        <v>9.9749923445952807E-2</v>
      </c>
      <c r="L156" s="198">
        <v>1.9801980198019799E-2</v>
      </c>
      <c r="M156" s="198">
        <v>1.53108094314586E-3</v>
      </c>
      <c r="N156" s="198">
        <v>5.8053485760947203E-2</v>
      </c>
      <c r="O156" s="198">
        <v>2.6564254363580699E-2</v>
      </c>
      <c r="P156" s="198">
        <v>8.2168010615494506E-3</v>
      </c>
      <c r="Q156" s="198"/>
      <c r="R156" s="122">
        <v>6947.7653716733703</v>
      </c>
      <c r="S156" s="122">
        <v>47953.913848939701</v>
      </c>
      <c r="T156" s="122">
        <v>129050.266095275</v>
      </c>
      <c r="U156" s="122">
        <v>27874.613572665701</v>
      </c>
      <c r="V156" s="122">
        <v>124042.412913387</v>
      </c>
      <c r="W156" s="122">
        <v>258227.38157394499</v>
      </c>
    </row>
    <row r="157" spans="1:23" ht="12.75" x14ac:dyDescent="0.2">
      <c r="A157" s="122" t="s">
        <v>505</v>
      </c>
      <c r="B157" s="122">
        <v>15457</v>
      </c>
      <c r="C157" s="122">
        <v>15317.5950275983</v>
      </c>
      <c r="D157" s="140">
        <v>116.039991089324</v>
      </c>
      <c r="E157" s="140">
        <v>-12.6737866559036</v>
      </c>
      <c r="F157" s="140">
        <v>-10.353615921014001</v>
      </c>
      <c r="G157" s="140">
        <v>46.271751915120802</v>
      </c>
      <c r="H157" s="122"/>
      <c r="I157" s="122">
        <v>9556</v>
      </c>
      <c r="J157" s="204">
        <v>1.1569483644315399</v>
      </c>
      <c r="K157" s="198">
        <v>0.12023859355378801</v>
      </c>
      <c r="L157" s="198">
        <v>2.6370866471326901E-2</v>
      </c>
      <c r="M157" s="198">
        <v>2.9300962745918801E-3</v>
      </c>
      <c r="N157" s="198">
        <v>8.0368354960234395E-2</v>
      </c>
      <c r="O157" s="198">
        <v>4.0812055253244002E-2</v>
      </c>
      <c r="P157" s="198">
        <v>1.33947258267057E-2</v>
      </c>
      <c r="Q157" s="198"/>
      <c r="R157" s="122">
        <v>6947.7653716733703</v>
      </c>
      <c r="S157" s="122">
        <v>47953.913848939701</v>
      </c>
      <c r="T157" s="122">
        <v>129050.266095275</v>
      </c>
      <c r="U157" s="122">
        <v>27874.613572665701</v>
      </c>
      <c r="V157" s="122">
        <v>124042.412913387</v>
      </c>
      <c r="W157" s="122">
        <v>258227.38157394499</v>
      </c>
    </row>
    <row r="158" spans="1:23" ht="12.75" x14ac:dyDescent="0.2">
      <c r="A158" s="122" t="s">
        <v>506</v>
      </c>
      <c r="B158" s="122">
        <v>8374</v>
      </c>
      <c r="C158" s="122">
        <v>8367.1790629469906</v>
      </c>
      <c r="D158" s="140">
        <v>65.862250399487195</v>
      </c>
      <c r="E158" s="140">
        <v>-12.6737866559036</v>
      </c>
      <c r="F158" s="140">
        <v>-18.575155596100899</v>
      </c>
      <c r="G158" s="140">
        <v>-28.0113329358485</v>
      </c>
      <c r="H158" s="122"/>
      <c r="I158" s="122">
        <v>8652</v>
      </c>
      <c r="J158" s="204">
        <v>1.1569483644315399</v>
      </c>
      <c r="K158" s="198">
        <v>0.10159500693481301</v>
      </c>
      <c r="L158" s="198">
        <v>1.6412390198798001E-2</v>
      </c>
      <c r="M158" s="198">
        <v>1.7337031900138699E-3</v>
      </c>
      <c r="N158" s="198">
        <v>5.38603791030976E-2</v>
      </c>
      <c r="O158" s="198">
        <v>1.76837725381415E-2</v>
      </c>
      <c r="P158" s="198">
        <v>7.0503929727230696E-3</v>
      </c>
      <c r="Q158" s="198"/>
      <c r="R158" s="122">
        <v>6947.7653716733703</v>
      </c>
      <c r="S158" s="122">
        <v>47953.913848939701</v>
      </c>
      <c r="T158" s="122">
        <v>129050.266095275</v>
      </c>
      <c r="U158" s="122">
        <v>27874.613572665701</v>
      </c>
      <c r="V158" s="122">
        <v>124042.412913387</v>
      </c>
      <c r="W158" s="122">
        <v>258227.38157394499</v>
      </c>
    </row>
    <row r="159" spans="1:23" ht="12.75" x14ac:dyDescent="0.2">
      <c r="A159" s="122" t="s">
        <v>507</v>
      </c>
      <c r="B159" s="122">
        <v>9941</v>
      </c>
      <c r="C159" s="122">
        <v>10005.982551123299</v>
      </c>
      <c r="D159" s="140">
        <v>-37.687778430582703</v>
      </c>
      <c r="E159" s="140">
        <v>-12.6737866559036</v>
      </c>
      <c r="F159" s="140">
        <v>7.0304075997163302</v>
      </c>
      <c r="G159" s="140">
        <v>-21.9122270442097</v>
      </c>
      <c r="H159" s="122"/>
      <c r="I159" s="122">
        <v>107022</v>
      </c>
      <c r="J159" s="204">
        <v>1.1569483644315399</v>
      </c>
      <c r="K159" s="198">
        <v>8.0861878866027498E-2</v>
      </c>
      <c r="L159" s="198">
        <v>1.7940236586869999E-2</v>
      </c>
      <c r="M159" s="198">
        <v>1.57911457457345E-3</v>
      </c>
      <c r="N159" s="198">
        <v>5.6820093064977303E-2</v>
      </c>
      <c r="O159" s="198">
        <v>2.6106781783184801E-2</v>
      </c>
      <c r="P159" s="198">
        <v>8.5216123787632408E-3</v>
      </c>
      <c r="Q159" s="198"/>
      <c r="R159" s="122">
        <v>6947.7653716733703</v>
      </c>
      <c r="S159" s="122">
        <v>47953.913848939701</v>
      </c>
      <c r="T159" s="122">
        <v>129050.266095275</v>
      </c>
      <c r="U159" s="122">
        <v>27874.613572665701</v>
      </c>
      <c r="V159" s="122">
        <v>124042.412913387</v>
      </c>
      <c r="W159" s="122">
        <v>258227.38157394499</v>
      </c>
    </row>
    <row r="160" spans="1:23" ht="12.75" x14ac:dyDescent="0.2">
      <c r="A160" s="122" t="s">
        <v>508</v>
      </c>
      <c r="B160" s="122">
        <v>12335</v>
      </c>
      <c r="C160" s="122">
        <v>12127.050092297901</v>
      </c>
      <c r="D160" s="140">
        <v>84.424682991907204</v>
      </c>
      <c r="E160" s="140">
        <v>-12.6737866559036</v>
      </c>
      <c r="F160" s="140">
        <v>-23.9127541258412</v>
      </c>
      <c r="G160" s="140">
        <v>160.11344946860299</v>
      </c>
      <c r="H160" s="122"/>
      <c r="I160" s="122">
        <v>4764</v>
      </c>
      <c r="J160" s="204">
        <v>1.1569483644315399</v>
      </c>
      <c r="K160" s="198">
        <v>0.11167086481947899</v>
      </c>
      <c r="L160" s="198">
        <v>2.0570948782535702E-2</v>
      </c>
      <c r="M160" s="198">
        <v>1.88916876574307E-3</v>
      </c>
      <c r="N160" s="198">
        <v>8.2283795130142695E-2</v>
      </c>
      <c r="O160" s="198">
        <v>3.1486146095717898E-2</v>
      </c>
      <c r="P160" s="198">
        <v>8.8161209068010095E-3</v>
      </c>
      <c r="Q160" s="198"/>
      <c r="R160" s="122">
        <v>6947.7653716733703</v>
      </c>
      <c r="S160" s="122">
        <v>47953.913848939701</v>
      </c>
      <c r="T160" s="122">
        <v>129050.266095275</v>
      </c>
      <c r="U160" s="122">
        <v>27874.613572665701</v>
      </c>
      <c r="V160" s="122">
        <v>124042.412913387</v>
      </c>
      <c r="W160" s="122">
        <v>258227.38157394499</v>
      </c>
    </row>
    <row r="161" spans="1:23" ht="12.75" x14ac:dyDescent="0.2">
      <c r="A161" s="122" t="s">
        <v>509</v>
      </c>
      <c r="B161" s="122">
        <v>11791</v>
      </c>
      <c r="C161" s="122">
        <v>11697.2243834987</v>
      </c>
      <c r="D161" s="140">
        <v>39.201142796214199</v>
      </c>
      <c r="E161" s="140">
        <v>-12.6737866559036</v>
      </c>
      <c r="F161" s="140">
        <v>-13.5811107237349</v>
      </c>
      <c r="G161" s="140">
        <v>80.892463728643307</v>
      </c>
      <c r="H161" s="122"/>
      <c r="I161" s="122">
        <v>5538</v>
      </c>
      <c r="J161" s="204">
        <v>1.1569483644315399</v>
      </c>
      <c r="K161" s="198">
        <v>0.11321776814734601</v>
      </c>
      <c r="L161" s="198">
        <v>2.18490429758035E-2</v>
      </c>
      <c r="M161" s="198">
        <v>2.5279884434814002E-3</v>
      </c>
      <c r="N161" s="198">
        <v>6.6630552546045496E-2</v>
      </c>
      <c r="O161" s="198">
        <v>3.0697002527988401E-2</v>
      </c>
      <c r="P161" s="198">
        <v>8.8479595521848992E-3</v>
      </c>
      <c r="Q161" s="198"/>
      <c r="R161" s="122">
        <v>6947.7653716733703</v>
      </c>
      <c r="S161" s="122">
        <v>47953.913848939701</v>
      </c>
      <c r="T161" s="122">
        <v>129050.266095275</v>
      </c>
      <c r="U161" s="122">
        <v>27874.613572665701</v>
      </c>
      <c r="V161" s="122">
        <v>124042.412913387</v>
      </c>
      <c r="W161" s="122">
        <v>258227.38157394499</v>
      </c>
    </row>
    <row r="162" spans="1:23" ht="12.75" x14ac:dyDescent="0.2">
      <c r="A162" s="122" t="s">
        <v>510</v>
      </c>
      <c r="B162" s="122">
        <v>11993</v>
      </c>
      <c r="C162" s="122">
        <v>12039.6147688609</v>
      </c>
      <c r="D162" s="140">
        <v>29.485150475613899</v>
      </c>
      <c r="E162" s="140">
        <v>-12.6737866559036</v>
      </c>
      <c r="F162" s="140">
        <v>-19.363223260739399</v>
      </c>
      <c r="G162" s="140">
        <v>-43.678103903764502</v>
      </c>
      <c r="H162" s="122"/>
      <c r="I162" s="122">
        <v>32185</v>
      </c>
      <c r="J162" s="204">
        <v>1.1569483644315399</v>
      </c>
      <c r="K162" s="198">
        <v>9.0352648749417397E-2</v>
      </c>
      <c r="L162" s="198">
        <v>2.1314276837035899E-2</v>
      </c>
      <c r="M162" s="198">
        <v>1.73994096628864E-3</v>
      </c>
      <c r="N162" s="198">
        <v>6.2202889544819E-2</v>
      </c>
      <c r="O162" s="198">
        <v>3.2748174615504097E-2</v>
      </c>
      <c r="P162" s="198">
        <v>1.05949976697219E-2</v>
      </c>
      <c r="Q162" s="198"/>
      <c r="R162" s="122">
        <v>6947.7653716733703</v>
      </c>
      <c r="S162" s="122">
        <v>47953.913848939701</v>
      </c>
      <c r="T162" s="122">
        <v>129050.266095275</v>
      </c>
      <c r="U162" s="122">
        <v>27874.613572665701</v>
      </c>
      <c r="V162" s="122">
        <v>124042.412913387</v>
      </c>
      <c r="W162" s="122">
        <v>258227.38157394499</v>
      </c>
    </row>
    <row r="163" spans="1:23" ht="12.75" x14ac:dyDescent="0.2">
      <c r="A163" s="122" t="s">
        <v>511</v>
      </c>
      <c r="B163" s="122">
        <v>12475</v>
      </c>
      <c r="C163" s="122">
        <v>12034.060182499299</v>
      </c>
      <c r="D163" s="140">
        <v>259.23792325028802</v>
      </c>
      <c r="E163" s="140">
        <v>-12.6737866559036</v>
      </c>
      <c r="F163" s="140">
        <v>-16.205406051105001</v>
      </c>
      <c r="G163" s="140">
        <v>210.19600945258401</v>
      </c>
      <c r="H163" s="122"/>
      <c r="I163" s="122">
        <v>6502</v>
      </c>
      <c r="J163" s="204">
        <v>1.1569483644315399</v>
      </c>
      <c r="K163" s="198">
        <v>0.106428791141187</v>
      </c>
      <c r="L163" s="198">
        <v>2.1531836358043701E-2</v>
      </c>
      <c r="M163" s="198">
        <v>1.07659181790218E-3</v>
      </c>
      <c r="N163" s="198">
        <v>7.5669024915410596E-2</v>
      </c>
      <c r="O163" s="198">
        <v>3.3835742848354403E-2</v>
      </c>
      <c r="P163" s="198">
        <v>8.4589357120885902E-3</v>
      </c>
      <c r="Q163" s="198"/>
      <c r="R163" s="122">
        <v>6947.7653716733703</v>
      </c>
      <c r="S163" s="122">
        <v>47953.913848939701</v>
      </c>
      <c r="T163" s="122">
        <v>129050.266095275</v>
      </c>
      <c r="U163" s="122">
        <v>27874.613572665701</v>
      </c>
      <c r="V163" s="122">
        <v>124042.412913387</v>
      </c>
      <c r="W163" s="122">
        <v>258227.38157394499</v>
      </c>
    </row>
    <row r="164" spans="1:23" ht="12.75" x14ac:dyDescent="0.2">
      <c r="A164" s="122" t="s">
        <v>512</v>
      </c>
      <c r="B164" s="122">
        <v>11745</v>
      </c>
      <c r="C164" s="122">
        <v>11785.969340416599</v>
      </c>
      <c r="D164" s="140">
        <v>28.3775146891209</v>
      </c>
      <c r="E164" s="140">
        <v>-12.6737866559036</v>
      </c>
      <c r="F164" s="140">
        <v>-25.001114962564198</v>
      </c>
      <c r="G164" s="140">
        <v>-31.4674249713783</v>
      </c>
      <c r="H164" s="122"/>
      <c r="I164" s="122">
        <v>5630</v>
      </c>
      <c r="J164" s="204">
        <v>1.1569483644315399</v>
      </c>
      <c r="K164" s="198">
        <v>0.10461811722913</v>
      </c>
      <c r="L164" s="198">
        <v>2.41563055062167E-2</v>
      </c>
      <c r="M164" s="198">
        <v>1.7761989342806399E-3</v>
      </c>
      <c r="N164" s="198">
        <v>6.6252220248667906E-2</v>
      </c>
      <c r="O164" s="198">
        <v>2.9484902309058598E-2</v>
      </c>
      <c r="P164" s="198">
        <v>9.9467140319715805E-3</v>
      </c>
      <c r="Q164" s="198"/>
      <c r="R164" s="122">
        <v>6947.7653716733703</v>
      </c>
      <c r="S164" s="122">
        <v>47953.913848939701</v>
      </c>
      <c r="T164" s="122">
        <v>129050.266095275</v>
      </c>
      <c r="U164" s="122">
        <v>27874.613572665701</v>
      </c>
      <c r="V164" s="122">
        <v>124042.412913387</v>
      </c>
      <c r="W164" s="122">
        <v>258227.38157394499</v>
      </c>
    </row>
    <row r="165" spans="1:23" ht="12.75" x14ac:dyDescent="0.2">
      <c r="A165" s="122" t="s">
        <v>513</v>
      </c>
      <c r="B165" s="122">
        <v>14136</v>
      </c>
      <c r="C165" s="122">
        <v>13987.851933764399</v>
      </c>
      <c r="D165" s="140">
        <v>11.742935858672899</v>
      </c>
      <c r="E165" s="140">
        <v>-12.6737866559036</v>
      </c>
      <c r="F165" s="140">
        <v>-10.520976460236099</v>
      </c>
      <c r="G165" s="140">
        <v>159.935845373966</v>
      </c>
      <c r="H165" s="122"/>
      <c r="I165" s="122">
        <v>5240</v>
      </c>
      <c r="J165" s="204">
        <v>1.1569483644315399</v>
      </c>
      <c r="K165" s="198">
        <v>0.13167938931297701</v>
      </c>
      <c r="L165" s="198">
        <v>2.00381679389313E-2</v>
      </c>
      <c r="M165" s="198">
        <v>1.90839694656489E-3</v>
      </c>
      <c r="N165" s="198">
        <v>8.9885496183206098E-2</v>
      </c>
      <c r="O165" s="198">
        <v>3.9503816793893101E-2</v>
      </c>
      <c r="P165" s="198">
        <v>9.9236641221373996E-3</v>
      </c>
      <c r="Q165" s="198"/>
      <c r="R165" s="122">
        <v>6947.7653716733703</v>
      </c>
      <c r="S165" s="122">
        <v>47953.913848939701</v>
      </c>
      <c r="T165" s="122">
        <v>129050.266095275</v>
      </c>
      <c r="U165" s="122">
        <v>27874.613572665701</v>
      </c>
      <c r="V165" s="122">
        <v>124042.412913387</v>
      </c>
      <c r="W165" s="122">
        <v>258227.38157394499</v>
      </c>
    </row>
    <row r="166" spans="1:23" ht="12.75" x14ac:dyDescent="0.2">
      <c r="A166" s="122" t="s">
        <v>514</v>
      </c>
      <c r="B166" s="122">
        <v>8175</v>
      </c>
      <c r="C166" s="122">
        <v>8205.30813150422</v>
      </c>
      <c r="D166" s="140">
        <v>-59.362664345981997</v>
      </c>
      <c r="E166" s="140">
        <v>-12.6737866559036</v>
      </c>
      <c r="F166" s="140">
        <v>22.7942306276545</v>
      </c>
      <c r="G166" s="140">
        <v>18.9470319686186</v>
      </c>
      <c r="H166" s="122"/>
      <c r="I166" s="122">
        <v>541145</v>
      </c>
      <c r="J166" s="204">
        <v>1.1569483644315399</v>
      </c>
      <c r="K166" s="198">
        <v>5.8150772898206603E-2</v>
      </c>
      <c r="L166" s="198">
        <v>1.2377458906577699E-2</v>
      </c>
      <c r="M166" s="198">
        <v>1.3822542941355799E-3</v>
      </c>
      <c r="N166" s="198">
        <v>5.3168744051963902E-2</v>
      </c>
      <c r="O166" s="198">
        <v>2.0478799582367001E-2</v>
      </c>
      <c r="P166" s="198">
        <v>7.3344482532408098E-3</v>
      </c>
      <c r="Q166" s="198"/>
      <c r="R166" s="122">
        <v>6947.7653716733703</v>
      </c>
      <c r="S166" s="122">
        <v>47953.913848939701</v>
      </c>
      <c r="T166" s="122">
        <v>129050.266095275</v>
      </c>
      <c r="U166" s="122">
        <v>27874.613572665701</v>
      </c>
      <c r="V166" s="122">
        <v>124042.412913387</v>
      </c>
      <c r="W166" s="122">
        <v>258227.38157394499</v>
      </c>
    </row>
    <row r="167" spans="1:23" ht="12.75" x14ac:dyDescent="0.2">
      <c r="A167" s="122" t="s">
        <v>515</v>
      </c>
      <c r="B167" s="122">
        <v>10304</v>
      </c>
      <c r="C167" s="122">
        <v>10346.536424940099</v>
      </c>
      <c r="D167" s="140">
        <v>3.57345652819102</v>
      </c>
      <c r="E167" s="140">
        <v>-12.6737866559036</v>
      </c>
      <c r="F167" s="140">
        <v>-13.4443911937084</v>
      </c>
      <c r="G167" s="140">
        <v>-20.078805025548998</v>
      </c>
      <c r="H167" s="122"/>
      <c r="I167" s="122">
        <v>13080</v>
      </c>
      <c r="J167" s="204">
        <v>1.1569483644315399</v>
      </c>
      <c r="K167" s="198">
        <v>0.11964831804281301</v>
      </c>
      <c r="L167" s="198">
        <v>2.04128440366972E-2</v>
      </c>
      <c r="M167" s="198">
        <v>1.29969418960245E-3</v>
      </c>
      <c r="N167" s="198">
        <v>5.6804281345565699E-2</v>
      </c>
      <c r="O167" s="198">
        <v>2.49235474006116E-2</v>
      </c>
      <c r="P167" s="198">
        <v>8.8685015290519906E-3</v>
      </c>
      <c r="Q167" s="198"/>
      <c r="R167" s="122">
        <v>6947.7653716733703</v>
      </c>
      <c r="S167" s="122">
        <v>47953.913848939701</v>
      </c>
      <c r="T167" s="122">
        <v>129050.266095275</v>
      </c>
      <c r="U167" s="122">
        <v>27874.613572665701</v>
      </c>
      <c r="V167" s="122">
        <v>124042.412913387</v>
      </c>
      <c r="W167" s="122">
        <v>258227.38157394499</v>
      </c>
    </row>
    <row r="168" spans="1:23" ht="12.75" x14ac:dyDescent="0.2">
      <c r="A168" s="122" t="s">
        <v>516</v>
      </c>
      <c r="B168" s="122">
        <v>11237</v>
      </c>
      <c r="C168" s="122">
        <v>11241.647927031599</v>
      </c>
      <c r="D168" s="140">
        <v>58.458147608531199</v>
      </c>
      <c r="E168" s="140">
        <v>-12.6737866559036</v>
      </c>
      <c r="F168" s="140">
        <v>-18.158360023280501</v>
      </c>
      <c r="G168" s="140">
        <v>-32.300735980476297</v>
      </c>
      <c r="H168" s="122"/>
      <c r="I168" s="122">
        <v>9376</v>
      </c>
      <c r="J168" s="204">
        <v>1.1569483644315399</v>
      </c>
      <c r="K168" s="198">
        <v>0.102389078498294</v>
      </c>
      <c r="L168" s="198">
        <v>2.02645051194539E-2</v>
      </c>
      <c r="M168" s="198">
        <v>1.06655290102389E-3</v>
      </c>
      <c r="N168" s="198">
        <v>6.4419795221843004E-2</v>
      </c>
      <c r="O168" s="198">
        <v>2.71970989761092E-2</v>
      </c>
      <c r="P168" s="198">
        <v>1.0558873720136501E-2</v>
      </c>
      <c r="Q168" s="198"/>
      <c r="R168" s="122">
        <v>6947.7653716733703</v>
      </c>
      <c r="S168" s="122">
        <v>47953.913848939701</v>
      </c>
      <c r="T168" s="122">
        <v>129050.266095275</v>
      </c>
      <c r="U168" s="122">
        <v>27874.613572665701</v>
      </c>
      <c r="V168" s="122">
        <v>124042.412913387</v>
      </c>
      <c r="W168" s="122">
        <v>258227.38157394499</v>
      </c>
    </row>
    <row r="169" spans="1:23" ht="12.75" x14ac:dyDescent="0.2">
      <c r="A169" s="122" t="s">
        <v>517</v>
      </c>
      <c r="B169" s="122">
        <v>12833</v>
      </c>
      <c r="C169" s="122">
        <v>12930.4094308891</v>
      </c>
      <c r="D169" s="140">
        <v>13.0536617546292</v>
      </c>
      <c r="E169" s="140">
        <v>-12.6737866559036</v>
      </c>
      <c r="F169" s="140">
        <v>-15.884763633754099</v>
      </c>
      <c r="G169" s="140">
        <v>-82.330784860722204</v>
      </c>
      <c r="H169" s="122"/>
      <c r="I169" s="122">
        <v>8885</v>
      </c>
      <c r="J169" s="204">
        <v>1.1569483644315399</v>
      </c>
      <c r="K169" s="198">
        <v>0.10770962296004501</v>
      </c>
      <c r="L169" s="198">
        <v>1.9020821609454099E-2</v>
      </c>
      <c r="M169" s="198">
        <v>2.0258863252672998E-3</v>
      </c>
      <c r="N169" s="198">
        <v>7.5520540236353406E-2</v>
      </c>
      <c r="O169" s="198">
        <v>3.4440067529544198E-2</v>
      </c>
      <c r="P169" s="198">
        <v>1.11423747889702E-2</v>
      </c>
      <c r="Q169" s="198"/>
      <c r="R169" s="122">
        <v>6947.7653716733703</v>
      </c>
      <c r="S169" s="122">
        <v>47953.913848939701</v>
      </c>
      <c r="T169" s="122">
        <v>129050.266095275</v>
      </c>
      <c r="U169" s="122">
        <v>27874.613572665701</v>
      </c>
      <c r="V169" s="122">
        <v>124042.412913387</v>
      </c>
      <c r="W169" s="122">
        <v>258227.38157394499</v>
      </c>
    </row>
    <row r="170" spans="1:23" ht="12.75" x14ac:dyDescent="0.2">
      <c r="A170" s="122" t="s">
        <v>518</v>
      </c>
      <c r="B170" s="122">
        <v>6537</v>
      </c>
      <c r="C170" s="122">
        <v>6625.9080975946299</v>
      </c>
      <c r="D170" s="140">
        <v>-28.228574444804298</v>
      </c>
      <c r="E170" s="140">
        <v>-12.6737866559036</v>
      </c>
      <c r="F170" s="140">
        <v>-9.0321344897168796</v>
      </c>
      <c r="G170" s="140">
        <v>-38.549514956879896</v>
      </c>
      <c r="H170" s="122"/>
      <c r="I170" s="122">
        <v>36291</v>
      </c>
      <c r="J170" s="204">
        <v>1.1569483644315399</v>
      </c>
      <c r="K170" s="198">
        <v>8.0267835000413304E-2</v>
      </c>
      <c r="L170" s="198">
        <v>1.3612190350224601E-2</v>
      </c>
      <c r="M170" s="198">
        <v>1.2675318949601801E-3</v>
      </c>
      <c r="N170" s="198">
        <v>4.0974346256647698E-2</v>
      </c>
      <c r="O170" s="198">
        <v>1.64779146344824E-2</v>
      </c>
      <c r="P170" s="198">
        <v>4.5190267559449999E-3</v>
      </c>
      <c r="Q170" s="198"/>
      <c r="R170" s="122">
        <v>6947.7653716733703</v>
      </c>
      <c r="S170" s="122">
        <v>47953.913848939701</v>
      </c>
      <c r="T170" s="122">
        <v>129050.266095275</v>
      </c>
      <c r="U170" s="122">
        <v>27874.613572665701</v>
      </c>
      <c r="V170" s="122">
        <v>124042.412913387</v>
      </c>
      <c r="W170" s="122">
        <v>258227.38157394499</v>
      </c>
    </row>
    <row r="171" spans="1:23" ht="12.75" x14ac:dyDescent="0.2">
      <c r="A171" s="122" t="s">
        <v>519</v>
      </c>
      <c r="B171" s="122">
        <v>14241</v>
      </c>
      <c r="C171" s="122">
        <v>14041.3173551568</v>
      </c>
      <c r="D171" s="140">
        <v>213.952435497273</v>
      </c>
      <c r="E171" s="140">
        <v>-12.6737866559036</v>
      </c>
      <c r="F171" s="140">
        <v>-11.425056549627699</v>
      </c>
      <c r="G171" s="140">
        <v>9.8869990852687692</v>
      </c>
      <c r="H171" s="122"/>
      <c r="I171" s="122">
        <v>6786</v>
      </c>
      <c r="J171" s="204">
        <v>1.1569483644315399</v>
      </c>
      <c r="K171" s="198">
        <v>0.13483642793987599</v>
      </c>
      <c r="L171" s="198">
        <v>2.2693781314471001E-2</v>
      </c>
      <c r="M171" s="198">
        <v>1.7683465959327999E-3</v>
      </c>
      <c r="N171" s="198">
        <v>7.7807250221043303E-2</v>
      </c>
      <c r="O171" s="198">
        <v>3.5809018567639302E-2</v>
      </c>
      <c r="P171" s="198">
        <v>1.2673150604185101E-2</v>
      </c>
      <c r="Q171" s="198"/>
      <c r="R171" s="122">
        <v>6947.7653716733703</v>
      </c>
      <c r="S171" s="122">
        <v>47953.913848939701</v>
      </c>
      <c r="T171" s="122">
        <v>129050.266095275</v>
      </c>
      <c r="U171" s="122">
        <v>27874.613572665701</v>
      </c>
      <c r="V171" s="122">
        <v>124042.412913387</v>
      </c>
      <c r="W171" s="122">
        <v>258227.38157394499</v>
      </c>
    </row>
    <row r="172" spans="1:23" ht="12.75" x14ac:dyDescent="0.2">
      <c r="A172" s="122" t="s">
        <v>520</v>
      </c>
      <c r="B172" s="122">
        <v>9287</v>
      </c>
      <c r="C172" s="122">
        <v>9454.0013707359594</v>
      </c>
      <c r="D172" s="140">
        <v>-24.7368191719032</v>
      </c>
      <c r="E172" s="140">
        <v>-12.6737866559036</v>
      </c>
      <c r="F172" s="140">
        <v>-13.3447192178854</v>
      </c>
      <c r="G172" s="140">
        <v>-115.84836905216901</v>
      </c>
      <c r="H172" s="122"/>
      <c r="I172" s="122">
        <v>42334</v>
      </c>
      <c r="J172" s="204">
        <v>1.1569483644315399</v>
      </c>
      <c r="K172" s="198">
        <v>9.7581140454481005E-2</v>
      </c>
      <c r="L172" s="198">
        <v>1.9960315585581302E-2</v>
      </c>
      <c r="M172" s="198">
        <v>1.5590305664477701E-3</v>
      </c>
      <c r="N172" s="198">
        <v>5.3125147635470299E-2</v>
      </c>
      <c r="O172" s="198">
        <v>2.4873624037416699E-2</v>
      </c>
      <c r="P172" s="198">
        <v>6.8502858222705201E-3</v>
      </c>
      <c r="Q172" s="198"/>
      <c r="R172" s="122">
        <v>6947.7653716733703</v>
      </c>
      <c r="S172" s="122">
        <v>47953.913848939701</v>
      </c>
      <c r="T172" s="122">
        <v>129050.266095275</v>
      </c>
      <c r="U172" s="122">
        <v>27874.613572665701</v>
      </c>
      <c r="V172" s="122">
        <v>124042.412913387</v>
      </c>
      <c r="W172" s="122">
        <v>258227.38157394499</v>
      </c>
    </row>
    <row r="173" spans="1:23" ht="12.75" x14ac:dyDescent="0.2">
      <c r="A173" s="122" t="s">
        <v>521</v>
      </c>
      <c r="B173" s="122">
        <v>7193</v>
      </c>
      <c r="C173" s="122">
        <v>7359.4846299805404</v>
      </c>
      <c r="D173" s="140">
        <v>-47.703143239494104</v>
      </c>
      <c r="E173" s="140">
        <v>-12.6737866559036</v>
      </c>
      <c r="F173" s="140">
        <v>-8.2546293566684792</v>
      </c>
      <c r="G173" s="140">
        <v>-97.979355130410895</v>
      </c>
      <c r="H173" s="122"/>
      <c r="I173" s="122">
        <v>39771</v>
      </c>
      <c r="J173" s="204">
        <v>1.1569483644315399</v>
      </c>
      <c r="K173" s="198">
        <v>9.4591536546729998E-2</v>
      </c>
      <c r="L173" s="198">
        <v>1.5941263734882201E-2</v>
      </c>
      <c r="M173" s="198">
        <v>1.48349299741017E-3</v>
      </c>
      <c r="N173" s="198">
        <v>4.2719569535591299E-2</v>
      </c>
      <c r="O173" s="198">
        <v>1.8732242085942E-2</v>
      </c>
      <c r="P173" s="198">
        <v>4.7773503306429302E-3</v>
      </c>
      <c r="Q173" s="198"/>
      <c r="R173" s="122">
        <v>6947.7653716733703</v>
      </c>
      <c r="S173" s="122">
        <v>47953.913848939701</v>
      </c>
      <c r="T173" s="122">
        <v>129050.266095275</v>
      </c>
      <c r="U173" s="122">
        <v>27874.613572665701</v>
      </c>
      <c r="V173" s="122">
        <v>124042.412913387</v>
      </c>
      <c r="W173" s="122">
        <v>258227.38157394499</v>
      </c>
    </row>
    <row r="174" spans="1:23" ht="12.75" x14ac:dyDescent="0.2">
      <c r="A174" s="122" t="s">
        <v>522</v>
      </c>
      <c r="B174" s="122">
        <v>10913</v>
      </c>
      <c r="C174" s="122">
        <v>10929.4233606772</v>
      </c>
      <c r="D174" s="140">
        <v>24.740204021658801</v>
      </c>
      <c r="E174" s="140">
        <v>-12.6737866559036</v>
      </c>
      <c r="F174" s="140">
        <v>-11.388098068245901</v>
      </c>
      <c r="G174" s="140">
        <v>-16.6342295205962</v>
      </c>
      <c r="H174" s="122"/>
      <c r="I174" s="122">
        <v>38761</v>
      </c>
      <c r="J174" s="204">
        <v>1.1569483644315399</v>
      </c>
      <c r="K174" s="198">
        <v>9.9558834911379998E-2</v>
      </c>
      <c r="L174" s="198">
        <v>2.0149118959779201E-2</v>
      </c>
      <c r="M174" s="198">
        <v>1.8059389592631799E-3</v>
      </c>
      <c r="N174" s="198">
        <v>6.1376125486958498E-2</v>
      </c>
      <c r="O174" s="198">
        <v>2.7785660844663499E-2</v>
      </c>
      <c r="P174" s="198">
        <v>9.2876860762106193E-3</v>
      </c>
      <c r="Q174" s="198"/>
      <c r="R174" s="122">
        <v>6947.7653716733703</v>
      </c>
      <c r="S174" s="122">
        <v>47953.913848939701</v>
      </c>
      <c r="T174" s="122">
        <v>129050.266095275</v>
      </c>
      <c r="U174" s="122">
        <v>27874.613572665701</v>
      </c>
      <c r="V174" s="122">
        <v>124042.412913387</v>
      </c>
      <c r="W174" s="122">
        <v>258227.38157394499</v>
      </c>
    </row>
    <row r="175" spans="1:23" ht="12.75" x14ac:dyDescent="0.2">
      <c r="A175" s="122" t="s">
        <v>523</v>
      </c>
      <c r="B175" s="122">
        <v>9168</v>
      </c>
      <c r="C175" s="122">
        <v>8859.9546471902395</v>
      </c>
      <c r="D175" s="140">
        <v>70.9111478446072</v>
      </c>
      <c r="E175" s="140">
        <v>-12.6737866559036</v>
      </c>
      <c r="F175" s="140">
        <v>-9.5350023599090292</v>
      </c>
      <c r="G175" s="140">
        <v>259.10464333340502</v>
      </c>
      <c r="H175" s="122"/>
      <c r="I175" s="122">
        <v>13031</v>
      </c>
      <c r="J175" s="204">
        <v>1.1569483644315399</v>
      </c>
      <c r="K175" s="198">
        <v>9.1167216637249596E-2</v>
      </c>
      <c r="L175" s="198">
        <v>1.38132146420075E-2</v>
      </c>
      <c r="M175" s="198">
        <v>1.53480162688972E-3</v>
      </c>
      <c r="N175" s="198">
        <v>6.2466426214411799E-2</v>
      </c>
      <c r="O175" s="198">
        <v>2.4633566111580098E-2</v>
      </c>
      <c r="P175" s="198">
        <v>5.2950656127695502E-3</v>
      </c>
      <c r="Q175" s="198"/>
      <c r="R175" s="122">
        <v>6947.7653716733703</v>
      </c>
      <c r="S175" s="122">
        <v>47953.913848939701</v>
      </c>
      <c r="T175" s="122">
        <v>129050.266095275</v>
      </c>
      <c r="U175" s="122">
        <v>27874.613572665701</v>
      </c>
      <c r="V175" s="122">
        <v>124042.412913387</v>
      </c>
      <c r="W175" s="122">
        <v>258227.38157394499</v>
      </c>
    </row>
    <row r="176" spans="1:23" ht="12.75" x14ac:dyDescent="0.2">
      <c r="A176" s="122" t="s">
        <v>524</v>
      </c>
      <c r="B176" s="122">
        <v>13970</v>
      </c>
      <c r="C176" s="122">
        <v>14045.924444019</v>
      </c>
      <c r="D176" s="140">
        <v>-12.425111471737599</v>
      </c>
      <c r="E176" s="140">
        <v>-12.6737866559036</v>
      </c>
      <c r="F176" s="140">
        <v>-8.2004220961947603</v>
      </c>
      <c r="G176" s="140">
        <v>-42.392522878587698</v>
      </c>
      <c r="H176" s="122"/>
      <c r="I176" s="122">
        <v>14299</v>
      </c>
      <c r="J176" s="204">
        <v>1.1569483644315399</v>
      </c>
      <c r="K176" s="198">
        <v>0.12777117280928699</v>
      </c>
      <c r="L176" s="198">
        <v>2.3568081684033799E-2</v>
      </c>
      <c r="M176" s="198">
        <v>2.5875935380096499E-3</v>
      </c>
      <c r="N176" s="198">
        <v>7.4760472760332902E-2</v>
      </c>
      <c r="O176" s="198">
        <v>3.8674033149171297E-2</v>
      </c>
      <c r="P176" s="198">
        <v>1.12595286383663E-2</v>
      </c>
      <c r="Q176" s="198"/>
      <c r="R176" s="122">
        <v>6947.7653716733703</v>
      </c>
      <c r="S176" s="122">
        <v>47953.913848939701</v>
      </c>
      <c r="T176" s="122">
        <v>129050.266095275</v>
      </c>
      <c r="U176" s="122">
        <v>27874.613572665701</v>
      </c>
      <c r="V176" s="122">
        <v>124042.412913387</v>
      </c>
      <c r="W176" s="122">
        <v>258227.38157394499</v>
      </c>
    </row>
    <row r="177" spans="1:23" ht="12.75" x14ac:dyDescent="0.2">
      <c r="A177" s="122" t="s">
        <v>525</v>
      </c>
      <c r="B177" s="122">
        <v>12066</v>
      </c>
      <c r="C177" s="122">
        <v>12173.0753758828</v>
      </c>
      <c r="D177" s="140">
        <v>22.4634258747726</v>
      </c>
      <c r="E177" s="140">
        <v>-12.6737866559036</v>
      </c>
      <c r="F177" s="140">
        <v>-10.6972642039885</v>
      </c>
      <c r="G177" s="140">
        <v>-106.261075063391</v>
      </c>
      <c r="H177" s="122"/>
      <c r="I177" s="122">
        <v>23921</v>
      </c>
      <c r="J177" s="204">
        <v>1.1569483644315399</v>
      </c>
      <c r="K177" s="198">
        <v>0.117302788344969</v>
      </c>
      <c r="L177" s="198">
        <v>2.32849797249279E-2</v>
      </c>
      <c r="M177" s="198">
        <v>2.2156264370218602E-3</v>
      </c>
      <c r="N177" s="198">
        <v>7.2195978428995403E-2</v>
      </c>
      <c r="O177" s="198">
        <v>3.2272898290205299E-2</v>
      </c>
      <c r="P177" s="198">
        <v>8.8625057480874493E-3</v>
      </c>
      <c r="Q177" s="198"/>
      <c r="R177" s="122">
        <v>6947.7653716733703</v>
      </c>
      <c r="S177" s="122">
        <v>47953.913848939701</v>
      </c>
      <c r="T177" s="122">
        <v>129050.266095275</v>
      </c>
      <c r="U177" s="122">
        <v>27874.613572665701</v>
      </c>
      <c r="V177" s="122">
        <v>124042.412913387</v>
      </c>
      <c r="W177" s="122">
        <v>258227.38157394499</v>
      </c>
    </row>
    <row r="178" spans="1:23" ht="12.75" x14ac:dyDescent="0.2">
      <c r="A178" s="122" t="s">
        <v>526</v>
      </c>
      <c r="B178" s="122">
        <v>11227</v>
      </c>
      <c r="C178" s="122">
        <v>11224.7921922812</v>
      </c>
      <c r="D178" s="140">
        <v>64.509745807749198</v>
      </c>
      <c r="E178" s="140">
        <v>-12.6737866559036</v>
      </c>
      <c r="F178" s="140">
        <v>-3.6591791649312801</v>
      </c>
      <c r="G178" s="140">
        <v>-45.644291798246996</v>
      </c>
      <c r="H178" s="122"/>
      <c r="I178" s="122">
        <v>33887</v>
      </c>
      <c r="J178" s="204">
        <v>1.1569483644315399</v>
      </c>
      <c r="K178" s="198">
        <v>0.100776108832296</v>
      </c>
      <c r="L178" s="198">
        <v>2.0450320181780599E-2</v>
      </c>
      <c r="M178" s="198">
        <v>2.1837282733791698E-3</v>
      </c>
      <c r="N178" s="198">
        <v>5.6894974473987101E-2</v>
      </c>
      <c r="O178" s="198">
        <v>2.9273762799893799E-2</v>
      </c>
      <c r="P178" s="198">
        <v>9.7677575471419708E-3</v>
      </c>
      <c r="Q178" s="198"/>
      <c r="R178" s="122">
        <v>6947.7653716733703</v>
      </c>
      <c r="S178" s="122">
        <v>47953.913848939701</v>
      </c>
      <c r="T178" s="122">
        <v>129050.266095275</v>
      </c>
      <c r="U178" s="122">
        <v>27874.613572665701</v>
      </c>
      <c r="V178" s="122">
        <v>124042.412913387</v>
      </c>
      <c r="W178" s="122">
        <v>258227.38157394499</v>
      </c>
    </row>
    <row r="179" spans="1:23" ht="12.75" x14ac:dyDescent="0.2">
      <c r="A179" s="122" t="s">
        <v>527</v>
      </c>
      <c r="B179" s="122">
        <v>15090</v>
      </c>
      <c r="C179" s="122">
        <v>14867.3860168835</v>
      </c>
      <c r="D179" s="140">
        <v>189.74792215273999</v>
      </c>
      <c r="E179" s="140">
        <v>-12.6737866559036</v>
      </c>
      <c r="F179" s="140">
        <v>-10.957421654668799</v>
      </c>
      <c r="G179" s="140">
        <v>56.385639975552898</v>
      </c>
      <c r="H179" s="122"/>
      <c r="I179" s="122">
        <v>8936</v>
      </c>
      <c r="J179" s="204">
        <v>1.1569483644315399</v>
      </c>
      <c r="K179" s="198">
        <v>0.112802148612355</v>
      </c>
      <c r="L179" s="198">
        <v>2.60743061772605E-2</v>
      </c>
      <c r="M179" s="198">
        <v>1.6786034019695599E-3</v>
      </c>
      <c r="N179" s="198">
        <v>8.1020590868397496E-2</v>
      </c>
      <c r="O179" s="198">
        <v>4.1853178155774398E-2</v>
      </c>
      <c r="P179" s="198">
        <v>1.21978513876455E-2</v>
      </c>
      <c r="Q179" s="198"/>
      <c r="R179" s="122">
        <v>6947.7653716733703</v>
      </c>
      <c r="S179" s="122">
        <v>47953.913848939701</v>
      </c>
      <c r="T179" s="122">
        <v>129050.266095275</v>
      </c>
      <c r="U179" s="122">
        <v>27874.613572665701</v>
      </c>
      <c r="V179" s="122">
        <v>124042.412913387</v>
      </c>
      <c r="W179" s="122">
        <v>258227.38157394499</v>
      </c>
    </row>
    <row r="180" spans="1:23" ht="12.75" x14ac:dyDescent="0.2">
      <c r="A180" s="122" t="s">
        <v>528</v>
      </c>
      <c r="B180" s="122">
        <v>12684</v>
      </c>
      <c r="C180" s="122">
        <v>12682.573209007</v>
      </c>
      <c r="D180" s="140">
        <v>47.7596360005072</v>
      </c>
      <c r="E180" s="140">
        <v>-12.6737866559036</v>
      </c>
      <c r="F180" s="140">
        <v>-20.4635504238816</v>
      </c>
      <c r="G180" s="140">
        <v>-12.7495711601499</v>
      </c>
      <c r="H180" s="122"/>
      <c r="I180" s="122">
        <v>10243</v>
      </c>
      <c r="J180" s="204">
        <v>1.1569483644315399</v>
      </c>
      <c r="K180" s="198">
        <v>0.106218881187152</v>
      </c>
      <c r="L180" s="198">
        <v>2.26496143707898E-2</v>
      </c>
      <c r="M180" s="198">
        <v>1.5620423703993E-3</v>
      </c>
      <c r="N180" s="198">
        <v>7.1365810797617904E-2</v>
      </c>
      <c r="O180" s="198">
        <v>3.4462559796934501E-2</v>
      </c>
      <c r="P180" s="198">
        <v>1.03485307038953E-2</v>
      </c>
      <c r="Q180" s="198"/>
      <c r="R180" s="122">
        <v>6947.7653716733703</v>
      </c>
      <c r="S180" s="122">
        <v>47953.913848939701</v>
      </c>
      <c r="T180" s="122">
        <v>129050.266095275</v>
      </c>
      <c r="U180" s="122">
        <v>27874.613572665701</v>
      </c>
      <c r="V180" s="122">
        <v>124042.412913387</v>
      </c>
      <c r="W180" s="122">
        <v>258227.38157394499</v>
      </c>
    </row>
    <row r="181" spans="1:23" ht="12.75" x14ac:dyDescent="0.2">
      <c r="A181" s="122" t="s">
        <v>529</v>
      </c>
      <c r="B181" s="122">
        <v>8008</v>
      </c>
      <c r="C181" s="122">
        <v>8179.2532771261203</v>
      </c>
      <c r="D181" s="140">
        <v>-56.749544203150101</v>
      </c>
      <c r="E181" s="140">
        <v>-12.6737866559036</v>
      </c>
      <c r="F181" s="140">
        <v>0.37433289373055301</v>
      </c>
      <c r="G181" s="140">
        <v>-102.499797486671</v>
      </c>
      <c r="H181" s="122"/>
      <c r="I181" s="122">
        <v>62927</v>
      </c>
      <c r="J181" s="204">
        <v>1.1569483644315399</v>
      </c>
      <c r="K181" s="198">
        <v>6.9747485181241797E-2</v>
      </c>
      <c r="L181" s="198">
        <v>1.55418182973922E-2</v>
      </c>
      <c r="M181" s="198">
        <v>1.49379439668187E-3</v>
      </c>
      <c r="N181" s="198">
        <v>4.6561889173168898E-2</v>
      </c>
      <c r="O181" s="198">
        <v>2.0770098685778799E-2</v>
      </c>
      <c r="P181" s="198">
        <v>6.8650976528358302E-3</v>
      </c>
      <c r="Q181" s="198"/>
      <c r="R181" s="122">
        <v>6947.7653716733703</v>
      </c>
      <c r="S181" s="122">
        <v>47953.913848939701</v>
      </c>
      <c r="T181" s="122">
        <v>129050.266095275</v>
      </c>
      <c r="U181" s="122">
        <v>27874.613572665701</v>
      </c>
      <c r="V181" s="122">
        <v>124042.412913387</v>
      </c>
      <c r="W181" s="122">
        <v>258227.38157394499</v>
      </c>
    </row>
    <row r="182" spans="1:23" ht="12.75" x14ac:dyDescent="0.2">
      <c r="A182" s="122" t="s">
        <v>530</v>
      </c>
      <c r="B182" s="122">
        <v>12380</v>
      </c>
      <c r="C182" s="122">
        <v>12424.1443053571</v>
      </c>
      <c r="D182" s="140">
        <v>134.507171452021</v>
      </c>
      <c r="E182" s="140">
        <v>-12.6737866559036</v>
      </c>
      <c r="F182" s="140">
        <v>-15.791248859413599</v>
      </c>
      <c r="G182" s="140">
        <v>-150.65951906182801</v>
      </c>
      <c r="H182" s="122"/>
      <c r="I182" s="122">
        <v>15054</v>
      </c>
      <c r="J182" s="204">
        <v>1.1569483644315399</v>
      </c>
      <c r="K182" s="198">
        <v>0.13318719277268501</v>
      </c>
      <c r="L182" s="198">
        <v>2.20539391523847E-2</v>
      </c>
      <c r="M182" s="198">
        <v>2.4578185199946902E-3</v>
      </c>
      <c r="N182" s="198">
        <v>7.7653779726318595E-2</v>
      </c>
      <c r="O182" s="198">
        <v>2.95602497675037E-2</v>
      </c>
      <c r="P182" s="198">
        <v>1.00969841902484E-2</v>
      </c>
      <c r="Q182" s="198"/>
      <c r="R182" s="122">
        <v>6947.7653716733703</v>
      </c>
      <c r="S182" s="122">
        <v>47953.913848939701</v>
      </c>
      <c r="T182" s="122">
        <v>129050.266095275</v>
      </c>
      <c r="U182" s="122">
        <v>27874.613572665701</v>
      </c>
      <c r="V182" s="122">
        <v>124042.412913387</v>
      </c>
      <c r="W182" s="122">
        <v>258227.38157394499</v>
      </c>
    </row>
    <row r="183" spans="1:23" ht="12.75" x14ac:dyDescent="0.2">
      <c r="A183" s="122" t="s">
        <v>531</v>
      </c>
      <c r="B183" s="122">
        <v>8019</v>
      </c>
      <c r="C183" s="122">
        <v>8171.9174117640096</v>
      </c>
      <c r="D183" s="140">
        <v>-60.655984491369701</v>
      </c>
      <c r="E183" s="140">
        <v>-12.6737866559036</v>
      </c>
      <c r="F183" s="140">
        <v>11.041754663463699</v>
      </c>
      <c r="G183" s="140">
        <v>-90.952841700407902</v>
      </c>
      <c r="H183" s="122"/>
      <c r="I183" s="122">
        <v>36528</v>
      </c>
      <c r="J183" s="204">
        <v>1.1569483644315399</v>
      </c>
      <c r="K183" s="198">
        <v>7.4572930354796299E-2</v>
      </c>
      <c r="L183" s="198">
        <v>1.74934296977661E-2</v>
      </c>
      <c r="M183" s="198">
        <v>1.9437144108628999E-3</v>
      </c>
      <c r="N183" s="198">
        <v>4.60468681559352E-2</v>
      </c>
      <c r="O183" s="198">
        <v>2.0696452036793701E-2</v>
      </c>
      <c r="P183" s="198">
        <v>6.2144108628996901E-3</v>
      </c>
      <c r="Q183" s="198"/>
      <c r="R183" s="122">
        <v>6947.7653716733703</v>
      </c>
      <c r="S183" s="122">
        <v>47953.913848939701</v>
      </c>
      <c r="T183" s="122">
        <v>129050.266095275</v>
      </c>
      <c r="U183" s="122">
        <v>27874.613572665701</v>
      </c>
      <c r="V183" s="122">
        <v>124042.412913387</v>
      </c>
      <c r="W183" s="122">
        <v>258227.38157394499</v>
      </c>
    </row>
    <row r="184" spans="1:23" ht="12.75" x14ac:dyDescent="0.2">
      <c r="A184" s="122" t="s">
        <v>532</v>
      </c>
      <c r="B184" s="122">
        <v>11081</v>
      </c>
      <c r="C184" s="122">
        <v>11075.900479317401</v>
      </c>
      <c r="D184" s="140">
        <v>-8.1411093009481803</v>
      </c>
      <c r="E184" s="140">
        <v>-12.6737866559036</v>
      </c>
      <c r="F184" s="140">
        <v>-14.0249449535844</v>
      </c>
      <c r="G184" s="140">
        <v>39.958759525297602</v>
      </c>
      <c r="H184" s="122"/>
      <c r="I184" s="122">
        <v>18747</v>
      </c>
      <c r="J184" s="204">
        <v>1.1569483644315399</v>
      </c>
      <c r="K184" s="198">
        <v>9.7188883554702094E-2</v>
      </c>
      <c r="L184" s="198">
        <v>1.6162586013762199E-2</v>
      </c>
      <c r="M184" s="198">
        <v>1.9736491171920799E-3</v>
      </c>
      <c r="N184" s="198">
        <v>5.8942764175601403E-2</v>
      </c>
      <c r="O184" s="198">
        <v>2.8644583133301298E-2</v>
      </c>
      <c r="P184" s="198">
        <v>1.03483223982504E-2</v>
      </c>
      <c r="Q184" s="198"/>
      <c r="R184" s="122">
        <v>6947.7653716733703</v>
      </c>
      <c r="S184" s="122">
        <v>47953.913848939701</v>
      </c>
      <c r="T184" s="122">
        <v>129050.266095275</v>
      </c>
      <c r="U184" s="122">
        <v>27874.613572665701</v>
      </c>
      <c r="V184" s="122">
        <v>124042.412913387</v>
      </c>
      <c r="W184" s="122">
        <v>258227.38157394499</v>
      </c>
    </row>
    <row r="185" spans="1:23" ht="12.75" x14ac:dyDescent="0.2">
      <c r="A185" s="122" t="s">
        <v>533</v>
      </c>
      <c r="B185" s="122">
        <v>9253</v>
      </c>
      <c r="C185" s="122">
        <v>9289.2446725186492</v>
      </c>
      <c r="D185" s="140">
        <v>-22.507920429225202</v>
      </c>
      <c r="E185" s="140">
        <v>-12.6737866559036</v>
      </c>
      <c r="F185" s="140">
        <v>-8.8226967236984208</v>
      </c>
      <c r="G185" s="140">
        <v>7.4705275914181497</v>
      </c>
      <c r="H185" s="122"/>
      <c r="I185" s="122">
        <v>53134</v>
      </c>
      <c r="J185" s="204">
        <v>1.1569483644315399</v>
      </c>
      <c r="K185" s="198">
        <v>8.3054164941468694E-2</v>
      </c>
      <c r="L185" s="198">
        <v>1.80110663605225E-2</v>
      </c>
      <c r="M185" s="198">
        <v>1.43034591786803E-3</v>
      </c>
      <c r="N185" s="198">
        <v>5.5708209432754903E-2</v>
      </c>
      <c r="O185" s="198">
        <v>2.4297060262732002E-2</v>
      </c>
      <c r="P185" s="198">
        <v>7.1140889072910003E-3</v>
      </c>
      <c r="Q185" s="198"/>
      <c r="R185" s="122">
        <v>6947.7653716733703</v>
      </c>
      <c r="S185" s="122">
        <v>47953.913848939701</v>
      </c>
      <c r="T185" s="122">
        <v>129050.266095275</v>
      </c>
      <c r="U185" s="122">
        <v>27874.613572665701</v>
      </c>
      <c r="V185" s="122">
        <v>124042.412913387</v>
      </c>
      <c r="W185" s="122">
        <v>258227.38157394499</v>
      </c>
    </row>
    <row r="186" spans="1:23" ht="12.75" x14ac:dyDescent="0.2">
      <c r="A186" s="122" t="s">
        <v>534</v>
      </c>
      <c r="B186" s="122">
        <v>16252</v>
      </c>
      <c r="C186" s="122">
        <v>16331.167450426999</v>
      </c>
      <c r="D186" s="140">
        <v>43.411910847009203</v>
      </c>
      <c r="E186" s="140">
        <v>-12.6737866559036</v>
      </c>
      <c r="F186" s="140">
        <v>-20.171420378002001</v>
      </c>
      <c r="G186" s="140">
        <v>-89.789723119603295</v>
      </c>
      <c r="H186" s="122"/>
      <c r="I186" s="122">
        <v>8931</v>
      </c>
      <c r="J186" s="204">
        <v>1.1569483644315399</v>
      </c>
      <c r="K186" s="198">
        <v>0.13984996081066001</v>
      </c>
      <c r="L186" s="198">
        <v>2.76564774381368E-2</v>
      </c>
      <c r="M186" s="198">
        <v>2.9112081513828201E-3</v>
      </c>
      <c r="N186" s="198">
        <v>7.7258985555928805E-2</v>
      </c>
      <c r="O186" s="198">
        <v>4.1316761840779301E-2</v>
      </c>
      <c r="P186" s="198">
        <v>1.61236143768895E-2</v>
      </c>
      <c r="Q186" s="198"/>
      <c r="R186" s="122">
        <v>6947.7653716733703</v>
      </c>
      <c r="S186" s="122">
        <v>47953.913848939701</v>
      </c>
      <c r="T186" s="122">
        <v>129050.266095275</v>
      </c>
      <c r="U186" s="122">
        <v>27874.613572665701</v>
      </c>
      <c r="V186" s="122">
        <v>124042.412913387</v>
      </c>
      <c r="W186" s="122">
        <v>258227.38157394499</v>
      </c>
    </row>
    <row r="187" spans="1:23" ht="12.75" x14ac:dyDescent="0.2">
      <c r="A187" s="122" t="s">
        <v>535</v>
      </c>
      <c r="B187" s="122">
        <v>8422</v>
      </c>
      <c r="C187" s="122">
        <v>8476.6359404860996</v>
      </c>
      <c r="D187" s="140">
        <v>-11.9873192998057</v>
      </c>
      <c r="E187" s="140">
        <v>-12.6737866559036</v>
      </c>
      <c r="F187" s="140">
        <v>-13.4207114400946</v>
      </c>
      <c r="G187" s="140">
        <v>-16.172433126525299</v>
      </c>
      <c r="H187" s="122"/>
      <c r="I187" s="122">
        <v>25275</v>
      </c>
      <c r="J187" s="204">
        <v>1.1569483644315399</v>
      </c>
      <c r="K187" s="198">
        <v>9.1157270029673595E-2</v>
      </c>
      <c r="L187" s="198">
        <v>1.53115727002967E-2</v>
      </c>
      <c r="M187" s="198">
        <v>1.3056379821958499E-3</v>
      </c>
      <c r="N187" s="198">
        <v>5.4282888229475801E-2</v>
      </c>
      <c r="O187" s="198">
        <v>2.18001978239367E-2</v>
      </c>
      <c r="P187" s="198">
        <v>6.0929772502472798E-3</v>
      </c>
      <c r="Q187" s="198"/>
      <c r="R187" s="122">
        <v>6947.7653716733703</v>
      </c>
      <c r="S187" s="122">
        <v>47953.913848939701</v>
      </c>
      <c r="T187" s="122">
        <v>129050.266095275</v>
      </c>
      <c r="U187" s="122">
        <v>27874.613572665701</v>
      </c>
      <c r="V187" s="122">
        <v>124042.412913387</v>
      </c>
      <c r="W187" s="122">
        <v>258227.38157394499</v>
      </c>
    </row>
    <row r="188" spans="1:23" ht="12.75" x14ac:dyDescent="0.2">
      <c r="A188" s="122" t="s">
        <v>536</v>
      </c>
      <c r="B188" s="122">
        <v>10958</v>
      </c>
      <c r="C188" s="122">
        <v>10862.8847562786</v>
      </c>
      <c r="D188" s="140">
        <v>168.05643476793699</v>
      </c>
      <c r="E188" s="140">
        <v>-12.6737866559036</v>
      </c>
      <c r="F188" s="140">
        <v>-14.9871091398168</v>
      </c>
      <c r="G188" s="140">
        <v>-45.249568870519703</v>
      </c>
      <c r="H188" s="122"/>
      <c r="I188" s="122">
        <v>12694</v>
      </c>
      <c r="J188" s="204">
        <v>1.1569483644315399</v>
      </c>
      <c r="K188" s="198">
        <v>9.5556956042224694E-2</v>
      </c>
      <c r="L188" s="198">
        <v>1.89065700330865E-2</v>
      </c>
      <c r="M188" s="198">
        <v>1.7331022530329299E-3</v>
      </c>
      <c r="N188" s="198">
        <v>6.5385221364424095E-2</v>
      </c>
      <c r="O188" s="198">
        <v>2.7020639672286101E-2</v>
      </c>
      <c r="P188" s="198">
        <v>9.3745076414053895E-3</v>
      </c>
      <c r="Q188" s="198"/>
      <c r="R188" s="122">
        <v>6947.7653716733703</v>
      </c>
      <c r="S188" s="122">
        <v>47953.913848939701</v>
      </c>
      <c r="T188" s="122">
        <v>129050.266095275</v>
      </c>
      <c r="U188" s="122">
        <v>27874.613572665701</v>
      </c>
      <c r="V188" s="122">
        <v>124042.412913387</v>
      </c>
      <c r="W188" s="122">
        <v>258227.38157394499</v>
      </c>
    </row>
    <row r="189" spans="1:23" ht="12.75" x14ac:dyDescent="0.2">
      <c r="A189" s="122" t="s">
        <v>537</v>
      </c>
      <c r="B189" s="122">
        <v>11683</v>
      </c>
      <c r="C189" s="122">
        <v>11426.258522411799</v>
      </c>
      <c r="D189" s="140">
        <v>199.54267215476199</v>
      </c>
      <c r="E189" s="140">
        <v>-12.6737866559036</v>
      </c>
      <c r="F189" s="140">
        <v>-8.0936357308972493</v>
      </c>
      <c r="G189" s="140">
        <v>77.602478161475702</v>
      </c>
      <c r="H189" s="122"/>
      <c r="I189" s="122">
        <v>10365</v>
      </c>
      <c r="J189" s="204">
        <v>1.1569483644315399</v>
      </c>
      <c r="K189" s="198">
        <v>0.117703810902074</v>
      </c>
      <c r="L189" s="198">
        <v>1.7945007235890001E-2</v>
      </c>
      <c r="M189" s="198">
        <v>1.5436565364206501E-3</v>
      </c>
      <c r="N189" s="198">
        <v>6.5123010130246003E-2</v>
      </c>
      <c r="O189" s="198">
        <v>3.0969609261939202E-2</v>
      </c>
      <c r="P189" s="198">
        <v>9.0689821514713005E-3</v>
      </c>
      <c r="Q189" s="198"/>
      <c r="R189" s="122">
        <v>6947.7653716733703</v>
      </c>
      <c r="S189" s="122">
        <v>47953.913848939701</v>
      </c>
      <c r="T189" s="122">
        <v>129050.266095275</v>
      </c>
      <c r="U189" s="122">
        <v>27874.613572665701</v>
      </c>
      <c r="V189" s="122">
        <v>124042.412913387</v>
      </c>
      <c r="W189" s="122">
        <v>258227.38157394499</v>
      </c>
    </row>
    <row r="190" spans="1:23" ht="12.75" x14ac:dyDescent="0.2">
      <c r="A190" s="122" t="s">
        <v>538</v>
      </c>
      <c r="B190" s="122">
        <v>13452</v>
      </c>
      <c r="C190" s="122">
        <v>12915.893609271199</v>
      </c>
      <c r="D190" s="140">
        <v>214.74473661500099</v>
      </c>
      <c r="E190" s="140">
        <v>230.835105118993</v>
      </c>
      <c r="F190" s="140">
        <v>-20.1181091558391</v>
      </c>
      <c r="G190" s="140">
        <v>111.088362445573</v>
      </c>
      <c r="H190" s="122"/>
      <c r="I190" s="122">
        <v>12346</v>
      </c>
      <c r="J190" s="204">
        <v>1.1569483644315399</v>
      </c>
      <c r="K190" s="198">
        <v>0.124493763162158</v>
      </c>
      <c r="L190" s="198">
        <v>2.06544629839624E-2</v>
      </c>
      <c r="M190" s="198">
        <v>2.18694313947837E-3</v>
      </c>
      <c r="N190" s="198">
        <v>7.6462011987688303E-2</v>
      </c>
      <c r="O190" s="198">
        <v>3.65300502186943E-2</v>
      </c>
      <c r="P190" s="198">
        <v>9.1527620281872703E-3</v>
      </c>
      <c r="Q190" s="198"/>
      <c r="R190" s="122">
        <v>6947.7653716733703</v>
      </c>
      <c r="S190" s="122">
        <v>47953.913848939701</v>
      </c>
      <c r="T190" s="122">
        <v>129050.266095275</v>
      </c>
      <c r="U190" s="122">
        <v>27874.613572665701</v>
      </c>
      <c r="V190" s="122">
        <v>124042.412913387</v>
      </c>
      <c r="W190" s="122">
        <v>258227.38157394499</v>
      </c>
    </row>
    <row r="191" spans="1:23" ht="12.75" x14ac:dyDescent="0.2">
      <c r="A191" s="122" t="s">
        <v>539</v>
      </c>
      <c r="B191" s="122">
        <v>11595</v>
      </c>
      <c r="C191" s="122">
        <v>11692.177872325199</v>
      </c>
      <c r="D191" s="140">
        <v>-22.272003811102699</v>
      </c>
      <c r="E191" s="140">
        <v>-12.6737866559036</v>
      </c>
      <c r="F191" s="140">
        <v>-7.2089983447939199</v>
      </c>
      <c r="G191" s="140">
        <v>-55.350826786208302</v>
      </c>
      <c r="H191" s="122"/>
      <c r="I191" s="122">
        <v>10864</v>
      </c>
      <c r="J191" s="204">
        <v>1.1569483644315399</v>
      </c>
      <c r="K191" s="198">
        <v>0.108155375552283</v>
      </c>
      <c r="L191" s="198">
        <v>2.39322533136966E-2</v>
      </c>
      <c r="M191" s="198">
        <v>2.3011782032400598E-3</v>
      </c>
      <c r="N191" s="198">
        <v>7.0600147275405006E-2</v>
      </c>
      <c r="O191" s="198">
        <v>2.8166421207658301E-2</v>
      </c>
      <c r="P191" s="198">
        <v>9.4808541973490403E-3</v>
      </c>
      <c r="Q191" s="198"/>
      <c r="R191" s="122">
        <v>6947.7653716733703</v>
      </c>
      <c r="S191" s="122">
        <v>47953.913848939701</v>
      </c>
      <c r="T191" s="122">
        <v>129050.266095275</v>
      </c>
      <c r="U191" s="122">
        <v>27874.613572665701</v>
      </c>
      <c r="V191" s="122">
        <v>124042.412913387</v>
      </c>
      <c r="W191" s="122">
        <v>258227.38157394499</v>
      </c>
    </row>
    <row r="192" spans="1:23" ht="12.75" x14ac:dyDescent="0.2">
      <c r="A192" s="122" t="s">
        <v>540</v>
      </c>
      <c r="B192" s="122">
        <v>11551</v>
      </c>
      <c r="C192" s="122">
        <v>11337.3181782885</v>
      </c>
      <c r="D192" s="140">
        <v>15.7136434619214</v>
      </c>
      <c r="E192" s="140">
        <v>-12.6737866559036</v>
      </c>
      <c r="F192" s="140">
        <v>-10.913523837098399</v>
      </c>
      <c r="G192" s="140">
        <v>221.36523152376299</v>
      </c>
      <c r="H192" s="122"/>
      <c r="I192" s="122">
        <v>12617</v>
      </c>
      <c r="J192" s="204">
        <v>1.1569483644315399</v>
      </c>
      <c r="K192" s="198">
        <v>0.102718554331458</v>
      </c>
      <c r="L192" s="198">
        <v>2.0052310374891E-2</v>
      </c>
      <c r="M192" s="198">
        <v>1.90219545058255E-3</v>
      </c>
      <c r="N192" s="198">
        <v>6.1028770706190102E-2</v>
      </c>
      <c r="O192" s="198">
        <v>3.2971387810097501E-2</v>
      </c>
      <c r="P192" s="198">
        <v>8.0843306649758303E-3</v>
      </c>
      <c r="Q192" s="198"/>
      <c r="R192" s="122">
        <v>6947.7653716733703</v>
      </c>
      <c r="S192" s="122">
        <v>47953.913848939701</v>
      </c>
      <c r="T192" s="122">
        <v>129050.266095275</v>
      </c>
      <c r="U192" s="122">
        <v>27874.613572665701</v>
      </c>
      <c r="V192" s="122">
        <v>124042.412913387</v>
      </c>
      <c r="W192" s="122">
        <v>258227.38157394499</v>
      </c>
    </row>
    <row r="193" spans="1:23" ht="12.75" x14ac:dyDescent="0.2">
      <c r="A193" s="122" t="s">
        <v>541</v>
      </c>
      <c r="B193" s="122">
        <v>10659</v>
      </c>
      <c r="C193" s="122">
        <v>10659.8508548638</v>
      </c>
      <c r="D193" s="140">
        <v>127.43102780306999</v>
      </c>
      <c r="E193" s="140">
        <v>-12.6737866559036</v>
      </c>
      <c r="F193" s="140">
        <v>-15.888013284841501</v>
      </c>
      <c r="G193" s="140">
        <v>-99.7823171231842</v>
      </c>
      <c r="H193" s="122"/>
      <c r="I193" s="122">
        <v>15135</v>
      </c>
      <c r="J193" s="204">
        <v>1.1569483644315399</v>
      </c>
      <c r="K193" s="198">
        <v>0.133597621407334</v>
      </c>
      <c r="L193" s="198">
        <v>2.0416253716551001E-2</v>
      </c>
      <c r="M193" s="198">
        <v>1.9821605550049601E-3</v>
      </c>
      <c r="N193" s="198">
        <v>6.1645193260654103E-2</v>
      </c>
      <c r="O193" s="198">
        <v>2.5107367030062801E-2</v>
      </c>
      <c r="P193" s="198">
        <v>8.5893624050214692E-3</v>
      </c>
      <c r="Q193" s="198"/>
      <c r="R193" s="122">
        <v>6947.7653716733703</v>
      </c>
      <c r="S193" s="122">
        <v>47953.913848939701</v>
      </c>
      <c r="T193" s="122">
        <v>129050.266095275</v>
      </c>
      <c r="U193" s="122">
        <v>27874.613572665701</v>
      </c>
      <c r="V193" s="122">
        <v>124042.412913387</v>
      </c>
      <c r="W193" s="122">
        <v>258227.38157394499</v>
      </c>
    </row>
    <row r="194" spans="1:23" ht="12.75" x14ac:dyDescent="0.2">
      <c r="A194" s="122" t="s">
        <v>542</v>
      </c>
      <c r="B194" s="122">
        <v>12394</v>
      </c>
      <c r="C194" s="122">
        <v>12432.8829920547</v>
      </c>
      <c r="D194" s="140">
        <v>131.697356965138</v>
      </c>
      <c r="E194" s="140">
        <v>-12.6737866559036</v>
      </c>
      <c r="F194" s="140">
        <v>-10.9172815338787</v>
      </c>
      <c r="G194" s="140">
        <v>-146.96745718911001</v>
      </c>
      <c r="H194" s="122"/>
      <c r="I194" s="122">
        <v>11640</v>
      </c>
      <c r="J194" s="204">
        <v>1.1569483644315399</v>
      </c>
      <c r="K194" s="198">
        <v>0.112027491408935</v>
      </c>
      <c r="L194" s="198">
        <v>2.0360824742268E-2</v>
      </c>
      <c r="M194" s="198">
        <v>2.1477663230240599E-3</v>
      </c>
      <c r="N194" s="198">
        <v>5.8676975945017203E-2</v>
      </c>
      <c r="O194" s="198">
        <v>3.0240549828178701E-2</v>
      </c>
      <c r="P194" s="198">
        <v>1.28865979381443E-2</v>
      </c>
      <c r="Q194" s="198"/>
      <c r="R194" s="122">
        <v>6947.7653716733703</v>
      </c>
      <c r="S194" s="122">
        <v>47953.913848939701</v>
      </c>
      <c r="T194" s="122">
        <v>129050.266095275</v>
      </c>
      <c r="U194" s="122">
        <v>27874.613572665701</v>
      </c>
      <c r="V194" s="122">
        <v>124042.412913387</v>
      </c>
      <c r="W194" s="122">
        <v>258227.38157394499</v>
      </c>
    </row>
    <row r="195" spans="1:23" ht="12.75" x14ac:dyDescent="0.2">
      <c r="A195" s="122" t="s">
        <v>543</v>
      </c>
      <c r="B195" s="122">
        <v>9765</v>
      </c>
      <c r="C195" s="122">
        <v>9798.5644965574193</v>
      </c>
      <c r="D195" s="140">
        <v>-37.984754822703003</v>
      </c>
      <c r="E195" s="140">
        <v>-12.6737866559036</v>
      </c>
      <c r="F195" s="140">
        <v>-2.8163810375915999</v>
      </c>
      <c r="G195" s="140">
        <v>20.164092285229099</v>
      </c>
      <c r="H195" s="122"/>
      <c r="I195" s="122">
        <v>56929</v>
      </c>
      <c r="J195" s="204">
        <v>1.1569483644315399</v>
      </c>
      <c r="K195" s="198">
        <v>8.0626745595390806E-2</v>
      </c>
      <c r="L195" s="198">
        <v>1.6722584271636601E-2</v>
      </c>
      <c r="M195" s="198">
        <v>1.5984823200829101E-3</v>
      </c>
      <c r="N195" s="198">
        <v>5.3575506332449202E-2</v>
      </c>
      <c r="O195" s="198">
        <v>2.4908219009643601E-2</v>
      </c>
      <c r="P195" s="198">
        <v>8.9760930281578798E-3</v>
      </c>
      <c r="Q195" s="198"/>
      <c r="R195" s="122">
        <v>6947.7653716733703</v>
      </c>
      <c r="S195" s="122">
        <v>47953.913848939701</v>
      </c>
      <c r="T195" s="122">
        <v>129050.266095275</v>
      </c>
      <c r="U195" s="122">
        <v>27874.613572665701</v>
      </c>
      <c r="V195" s="122">
        <v>124042.412913387</v>
      </c>
      <c r="W195" s="122">
        <v>258227.38157394499</v>
      </c>
    </row>
    <row r="196" spans="1:23" ht="12.75" x14ac:dyDescent="0.2">
      <c r="A196" s="122" t="s">
        <v>544</v>
      </c>
      <c r="B196" s="122">
        <v>12464</v>
      </c>
      <c r="C196" s="122">
        <v>11871.770320883101</v>
      </c>
      <c r="D196" s="140">
        <v>123.611170815638</v>
      </c>
      <c r="E196" s="140">
        <v>-12.6737866559036</v>
      </c>
      <c r="F196" s="140">
        <v>-20.109101939513501</v>
      </c>
      <c r="G196" s="140">
        <v>501.76177928584502</v>
      </c>
      <c r="H196" s="122"/>
      <c r="I196" s="122">
        <v>9072</v>
      </c>
      <c r="J196" s="204">
        <v>1.1569483644315399</v>
      </c>
      <c r="K196" s="198">
        <v>0.11044973544973501</v>
      </c>
      <c r="L196" s="198">
        <v>1.8628747795414499E-2</v>
      </c>
      <c r="M196" s="198">
        <v>1.54320987654321E-3</v>
      </c>
      <c r="N196" s="198">
        <v>7.3412698412698402E-2</v>
      </c>
      <c r="O196" s="198">
        <v>3.2186948853615498E-2</v>
      </c>
      <c r="P196" s="198">
        <v>9.1490299823633204E-3</v>
      </c>
      <c r="Q196" s="198"/>
      <c r="R196" s="122">
        <v>6947.7653716733703</v>
      </c>
      <c r="S196" s="122">
        <v>47953.913848939701</v>
      </c>
      <c r="T196" s="122">
        <v>129050.266095275</v>
      </c>
      <c r="U196" s="122">
        <v>27874.613572665701</v>
      </c>
      <c r="V196" s="122">
        <v>124042.412913387</v>
      </c>
      <c r="W196" s="122">
        <v>258227.38157394499</v>
      </c>
    </row>
    <row r="197" spans="1:23" ht="12.75" x14ac:dyDescent="0.2">
      <c r="A197" s="122" t="s">
        <v>545</v>
      </c>
      <c r="B197" s="122">
        <v>10974</v>
      </c>
      <c r="C197" s="122">
        <v>11106.371478606799</v>
      </c>
      <c r="D197" s="140">
        <v>-21.720020810587801</v>
      </c>
      <c r="E197" s="140">
        <v>-12.6737866559036</v>
      </c>
      <c r="F197" s="140">
        <v>-12.501480183709401</v>
      </c>
      <c r="G197" s="140">
        <v>-85.180928128856394</v>
      </c>
      <c r="H197" s="122"/>
      <c r="I197" s="122">
        <v>53517</v>
      </c>
      <c r="J197" s="204">
        <v>1.1569483644315399</v>
      </c>
      <c r="K197" s="198">
        <v>8.6963021096100296E-2</v>
      </c>
      <c r="L197" s="198">
        <v>1.90593643141432E-2</v>
      </c>
      <c r="M197" s="198">
        <v>2.1488498981632E-3</v>
      </c>
      <c r="N197" s="198">
        <v>6.1700020554216403E-2</v>
      </c>
      <c r="O197" s="198">
        <v>2.9523329035633501E-2</v>
      </c>
      <c r="P197" s="198">
        <v>9.3801969467645803E-3</v>
      </c>
      <c r="Q197" s="198"/>
      <c r="R197" s="122">
        <v>6947.7653716733703</v>
      </c>
      <c r="S197" s="122">
        <v>47953.913848939701</v>
      </c>
      <c r="T197" s="122">
        <v>129050.266095275</v>
      </c>
      <c r="U197" s="122">
        <v>27874.613572665701</v>
      </c>
      <c r="V197" s="122">
        <v>124042.412913387</v>
      </c>
      <c r="W197" s="122">
        <v>258227.38157394499</v>
      </c>
    </row>
    <row r="198" spans="1:23" ht="12.75" x14ac:dyDescent="0.2">
      <c r="A198" s="122" t="s">
        <v>546</v>
      </c>
      <c r="B198" s="122">
        <v>11912</v>
      </c>
      <c r="C198" s="122">
        <v>11970.7062650715</v>
      </c>
      <c r="D198" s="140">
        <v>48.272723767626204</v>
      </c>
      <c r="E198" s="140">
        <v>-12.6737866559036</v>
      </c>
      <c r="F198" s="140">
        <v>-10.666868745791</v>
      </c>
      <c r="G198" s="140">
        <v>-83.846565778438404</v>
      </c>
      <c r="H198" s="122"/>
      <c r="I198" s="122">
        <v>23244</v>
      </c>
      <c r="J198" s="204">
        <v>1.1569483644315399</v>
      </c>
      <c r="K198" s="198">
        <v>0.10462915160901699</v>
      </c>
      <c r="L198" s="198">
        <v>2.1037687145069699E-2</v>
      </c>
      <c r="M198" s="198">
        <v>2.1080709000172101E-3</v>
      </c>
      <c r="N198" s="198">
        <v>6.01015315780416E-2</v>
      </c>
      <c r="O198" s="198">
        <v>3.1061779383926999E-2</v>
      </c>
      <c r="P198" s="198">
        <v>1.08845293409052E-2</v>
      </c>
      <c r="Q198" s="198"/>
      <c r="R198" s="122">
        <v>6947.7653716733703</v>
      </c>
      <c r="S198" s="122">
        <v>47953.913848939701</v>
      </c>
      <c r="T198" s="122">
        <v>129050.266095275</v>
      </c>
      <c r="U198" s="122">
        <v>27874.613572665701</v>
      </c>
      <c r="V198" s="122">
        <v>124042.412913387</v>
      </c>
      <c r="W198" s="122">
        <v>258227.38157394499</v>
      </c>
    </row>
    <row r="199" spans="1:23" ht="12.75" x14ac:dyDescent="0.2">
      <c r="A199" s="122" t="s">
        <v>547</v>
      </c>
      <c r="B199" s="122">
        <v>12284</v>
      </c>
      <c r="C199" s="122">
        <v>12121.2283305484</v>
      </c>
      <c r="D199" s="140">
        <v>46.541180854990202</v>
      </c>
      <c r="E199" s="140">
        <v>-12.6737866559036</v>
      </c>
      <c r="F199" s="140">
        <v>-21.063679915473699</v>
      </c>
      <c r="G199" s="140">
        <v>150.445344715852</v>
      </c>
      <c r="H199" s="122"/>
      <c r="I199" s="122">
        <v>15597</v>
      </c>
      <c r="J199" s="204">
        <v>1.1569483644315399</v>
      </c>
      <c r="K199" s="198">
        <v>0.10027569404372599</v>
      </c>
      <c r="L199" s="198">
        <v>2.0003846893633399E-2</v>
      </c>
      <c r="M199" s="198">
        <v>2.6287106494838701E-3</v>
      </c>
      <c r="N199" s="198">
        <v>6.6615374751554796E-2</v>
      </c>
      <c r="O199" s="198">
        <v>3.2185676732704997E-2</v>
      </c>
      <c r="P199" s="198">
        <v>1.01942681284862E-2</v>
      </c>
      <c r="Q199" s="198"/>
      <c r="R199" s="122">
        <v>6947.7653716733703</v>
      </c>
      <c r="S199" s="122">
        <v>47953.913848939701</v>
      </c>
      <c r="T199" s="122">
        <v>129050.266095275</v>
      </c>
      <c r="U199" s="122">
        <v>27874.613572665701</v>
      </c>
      <c r="V199" s="122">
        <v>124042.412913387</v>
      </c>
      <c r="W199" s="122">
        <v>258227.38157394499</v>
      </c>
    </row>
    <row r="200" spans="1:23" ht="12.75" x14ac:dyDescent="0.2">
      <c r="A200" s="122" t="s">
        <v>548</v>
      </c>
      <c r="B200" s="122">
        <v>9158</v>
      </c>
      <c r="C200" s="122">
        <v>9214.7437580638598</v>
      </c>
      <c r="D200" s="140">
        <v>87.4805893063632</v>
      </c>
      <c r="E200" s="140">
        <v>-12.6737866559036</v>
      </c>
      <c r="F200" s="140">
        <v>-24.639133489338601</v>
      </c>
      <c r="G200" s="140">
        <v>-107.154531026622</v>
      </c>
      <c r="H200" s="122"/>
      <c r="I200" s="122">
        <v>11089</v>
      </c>
      <c r="J200" s="204">
        <v>1.1569483644315399</v>
      </c>
      <c r="K200" s="198">
        <v>9.6582198575164604E-2</v>
      </c>
      <c r="L200" s="198">
        <v>1.51501487961042E-2</v>
      </c>
      <c r="M200" s="198">
        <v>1.4428713139146899E-3</v>
      </c>
      <c r="N200" s="198">
        <v>5.5009468842997601E-2</v>
      </c>
      <c r="O200" s="198">
        <v>2.2184146451438399E-2</v>
      </c>
      <c r="P200" s="198">
        <v>8.1161511407701302E-3</v>
      </c>
      <c r="Q200" s="198"/>
      <c r="R200" s="122">
        <v>6947.7653716733703</v>
      </c>
      <c r="S200" s="122">
        <v>47953.913848939701</v>
      </c>
      <c r="T200" s="122">
        <v>129050.266095275</v>
      </c>
      <c r="U200" s="122">
        <v>27874.613572665701</v>
      </c>
      <c r="V200" s="122">
        <v>124042.412913387</v>
      </c>
      <c r="W200" s="122">
        <v>258227.38157394499</v>
      </c>
    </row>
    <row r="201" spans="1:23" ht="12.75" x14ac:dyDescent="0.2">
      <c r="A201" s="122" t="s">
        <v>549</v>
      </c>
      <c r="B201" s="122">
        <v>11138</v>
      </c>
      <c r="C201" s="122">
        <v>11069.741162913901</v>
      </c>
      <c r="D201" s="140">
        <v>13.8514650586188</v>
      </c>
      <c r="E201" s="140">
        <v>-12.6737866559036</v>
      </c>
      <c r="F201" s="140">
        <v>-15.286840404431199</v>
      </c>
      <c r="G201" s="140">
        <v>82.303073877524795</v>
      </c>
      <c r="H201" s="122"/>
      <c r="I201" s="122">
        <v>37890</v>
      </c>
      <c r="J201" s="204">
        <v>1.1569483644315399</v>
      </c>
      <c r="K201" s="198">
        <v>9.5486935866983397E-2</v>
      </c>
      <c r="L201" s="198">
        <v>1.9345473739773002E-2</v>
      </c>
      <c r="M201" s="198">
        <v>1.37239377144365E-3</v>
      </c>
      <c r="N201" s="198">
        <v>6.6033254156769597E-2</v>
      </c>
      <c r="O201" s="198">
        <v>2.90314067036157E-2</v>
      </c>
      <c r="P201" s="198">
        <v>9.1316970176827696E-3</v>
      </c>
      <c r="Q201" s="198"/>
      <c r="R201" s="122">
        <v>6947.7653716733703</v>
      </c>
      <c r="S201" s="122">
        <v>47953.913848939701</v>
      </c>
      <c r="T201" s="122">
        <v>129050.266095275</v>
      </c>
      <c r="U201" s="122">
        <v>27874.613572665701</v>
      </c>
      <c r="V201" s="122">
        <v>124042.412913387</v>
      </c>
      <c r="W201" s="122">
        <v>258227.38157394499</v>
      </c>
    </row>
    <row r="202" spans="1:23" ht="12.75" x14ac:dyDescent="0.2">
      <c r="A202" s="122" t="s">
        <v>550</v>
      </c>
      <c r="B202" s="122">
        <v>14170</v>
      </c>
      <c r="C202" s="122">
        <v>14234.8340911946</v>
      </c>
      <c r="D202" s="140">
        <v>23.241333923416299</v>
      </c>
      <c r="E202" s="140">
        <v>-12.6737866559036</v>
      </c>
      <c r="F202" s="140">
        <v>-13.815526011043501</v>
      </c>
      <c r="G202" s="140">
        <v>-61.087891146665498</v>
      </c>
      <c r="H202" s="122"/>
      <c r="I202" s="122">
        <v>12326</v>
      </c>
      <c r="J202" s="204">
        <v>1.1569483644315399</v>
      </c>
      <c r="K202" s="198">
        <v>0.105468116177186</v>
      </c>
      <c r="L202" s="198">
        <v>2.5717994483206202E-2</v>
      </c>
      <c r="M202" s="198">
        <v>2.27162096381632E-3</v>
      </c>
      <c r="N202" s="198">
        <v>7.9019957812753505E-2</v>
      </c>
      <c r="O202" s="198">
        <v>3.5859159500243397E-2</v>
      </c>
      <c r="P202" s="198">
        <v>1.31429498620802E-2</v>
      </c>
      <c r="Q202" s="198"/>
      <c r="R202" s="122">
        <v>6947.7653716733703</v>
      </c>
      <c r="S202" s="122">
        <v>47953.913848939701</v>
      </c>
      <c r="T202" s="122">
        <v>129050.266095275</v>
      </c>
      <c r="U202" s="122">
        <v>27874.613572665701</v>
      </c>
      <c r="V202" s="122">
        <v>124042.412913387</v>
      </c>
      <c r="W202" s="122">
        <v>258227.38157394499</v>
      </c>
    </row>
    <row r="203" spans="1:23" ht="12.75" x14ac:dyDescent="0.2">
      <c r="A203" s="122" t="s">
        <v>551</v>
      </c>
      <c r="B203" s="122">
        <v>9929</v>
      </c>
      <c r="C203" s="122">
        <v>10092.8906307081</v>
      </c>
      <c r="D203" s="140">
        <v>0.54967013254782404</v>
      </c>
      <c r="E203" s="140">
        <v>-12.6737866559036</v>
      </c>
      <c r="F203" s="140">
        <v>-21.035761727288801</v>
      </c>
      <c r="G203" s="140">
        <v>-130.87311894785199</v>
      </c>
      <c r="H203" s="122"/>
      <c r="I203" s="122">
        <v>12645</v>
      </c>
      <c r="J203" s="204">
        <v>1.1569483644315399</v>
      </c>
      <c r="K203" s="198">
        <v>0.122419928825623</v>
      </c>
      <c r="L203" s="198">
        <v>2.143139580862E-2</v>
      </c>
      <c r="M203" s="198">
        <v>1.58165282720443E-3</v>
      </c>
      <c r="N203" s="198">
        <v>5.28272044286279E-2</v>
      </c>
      <c r="O203" s="198">
        <v>2.3724792408066402E-2</v>
      </c>
      <c r="P203" s="198">
        <v>8.62000790826414E-3</v>
      </c>
      <c r="Q203" s="198"/>
      <c r="R203" s="122">
        <v>6947.7653716733703</v>
      </c>
      <c r="S203" s="122">
        <v>47953.913848939701</v>
      </c>
      <c r="T203" s="122">
        <v>129050.266095275</v>
      </c>
      <c r="U203" s="122">
        <v>27874.613572665701</v>
      </c>
      <c r="V203" s="122">
        <v>124042.412913387</v>
      </c>
      <c r="W203" s="122">
        <v>258227.38157394499</v>
      </c>
    </row>
    <row r="204" spans="1:23" ht="14.25" customHeight="1" x14ac:dyDescent="0.2">
      <c r="A204" s="19" t="s">
        <v>552</v>
      </c>
      <c r="B204" s="122"/>
      <c r="C204" s="122"/>
      <c r="D204" s="140"/>
      <c r="E204" s="140"/>
      <c r="F204" s="140"/>
      <c r="G204" s="140"/>
      <c r="H204" s="122"/>
      <c r="I204" s="122"/>
      <c r="J204" s="204"/>
      <c r="K204" s="198"/>
      <c r="L204" s="198"/>
      <c r="M204" s="198"/>
      <c r="N204" s="198"/>
      <c r="O204" s="198"/>
      <c r="P204" s="198"/>
      <c r="Q204" s="198"/>
      <c r="R204" s="122"/>
      <c r="S204" s="122"/>
      <c r="T204" s="122"/>
      <c r="U204" s="122"/>
      <c r="V204" s="122"/>
      <c r="W204" s="122"/>
    </row>
    <row r="205" spans="1:23" ht="12.75" x14ac:dyDescent="0.2">
      <c r="A205" s="122" t="s">
        <v>553</v>
      </c>
      <c r="B205" s="122">
        <v>13634</v>
      </c>
      <c r="C205" s="122">
        <v>13528.216942309</v>
      </c>
      <c r="D205" s="140">
        <v>62.658353885367198</v>
      </c>
      <c r="E205" s="140">
        <v>-12.6737866559036</v>
      </c>
      <c r="F205" s="140">
        <v>-18.949828076001101</v>
      </c>
      <c r="G205" s="140">
        <v>74.541460103236801</v>
      </c>
      <c r="H205" s="122"/>
      <c r="I205" s="122">
        <v>25771</v>
      </c>
      <c r="J205" s="204">
        <v>1.1569483644315399</v>
      </c>
      <c r="K205" s="198">
        <v>9.8094757673353794E-2</v>
      </c>
      <c r="L205" s="198">
        <v>2.1458228241046099E-2</v>
      </c>
      <c r="M205" s="198">
        <v>1.86255869000039E-3</v>
      </c>
      <c r="N205" s="198">
        <v>7.5899266617515795E-2</v>
      </c>
      <c r="O205" s="198">
        <v>3.8298863063133001E-2</v>
      </c>
      <c r="P205" s="198">
        <v>1.11365488339607E-2</v>
      </c>
      <c r="Q205" s="198"/>
      <c r="R205" s="122">
        <v>6947.7653716733703</v>
      </c>
      <c r="S205" s="122">
        <v>47953.913848939701</v>
      </c>
      <c r="T205" s="122">
        <v>129050.266095275</v>
      </c>
      <c r="U205" s="122">
        <v>27874.613572665701</v>
      </c>
      <c r="V205" s="122">
        <v>124042.412913387</v>
      </c>
      <c r="W205" s="122">
        <v>258227.38157394499</v>
      </c>
    </row>
    <row r="206" spans="1:23" ht="12.75" x14ac:dyDescent="0.2">
      <c r="A206" s="122" t="s">
        <v>554</v>
      </c>
      <c r="B206" s="122">
        <v>13646</v>
      </c>
      <c r="C206" s="122">
        <v>13171.576889579301</v>
      </c>
      <c r="D206" s="140">
        <v>245.09696806201401</v>
      </c>
      <c r="E206" s="140">
        <v>-12.6737866559036</v>
      </c>
      <c r="F206" s="140">
        <v>-24.7140986339327</v>
      </c>
      <c r="G206" s="140">
        <v>266.24181634119498</v>
      </c>
      <c r="H206" s="122"/>
      <c r="I206" s="122">
        <v>8453</v>
      </c>
      <c r="J206" s="204">
        <v>1.1569483644315399</v>
      </c>
      <c r="K206" s="198">
        <v>0.1006743168106</v>
      </c>
      <c r="L206" s="198">
        <v>2.16491186560984E-2</v>
      </c>
      <c r="M206" s="198">
        <v>1.41961433810481E-3</v>
      </c>
      <c r="N206" s="198">
        <v>7.3346740802082103E-2</v>
      </c>
      <c r="O206" s="198">
        <v>3.69099727907252E-2</v>
      </c>
      <c r="P206" s="198">
        <v>1.1002011120312301E-2</v>
      </c>
      <c r="Q206" s="198"/>
      <c r="R206" s="122">
        <v>6947.7653716733703</v>
      </c>
      <c r="S206" s="122">
        <v>47953.913848939701</v>
      </c>
      <c r="T206" s="122">
        <v>129050.266095275</v>
      </c>
      <c r="U206" s="122">
        <v>27874.613572665701</v>
      </c>
      <c r="V206" s="122">
        <v>124042.412913387</v>
      </c>
      <c r="W206" s="122">
        <v>258227.38157394499</v>
      </c>
    </row>
    <row r="207" spans="1:23" ht="12.75" x14ac:dyDescent="0.2">
      <c r="A207" s="122" t="s">
        <v>555</v>
      </c>
      <c r="B207" s="122">
        <v>15870</v>
      </c>
      <c r="C207" s="122">
        <v>15729.7168344446</v>
      </c>
      <c r="D207" s="140">
        <v>128.22647943298301</v>
      </c>
      <c r="E207" s="140">
        <v>-12.6737866559036</v>
      </c>
      <c r="F207" s="140">
        <v>-8.2254335133623009</v>
      </c>
      <c r="G207" s="140">
        <v>33.163848217074403</v>
      </c>
      <c r="H207" s="122"/>
      <c r="I207" s="122">
        <v>10613</v>
      </c>
      <c r="J207" s="204">
        <v>1.1569483644315399</v>
      </c>
      <c r="K207" s="198">
        <v>0.102798454725337</v>
      </c>
      <c r="L207" s="198">
        <v>1.9598605483840601E-2</v>
      </c>
      <c r="M207" s="198">
        <v>2.4498256854800699E-3</v>
      </c>
      <c r="N207" s="198">
        <v>8.8759069066239496E-2</v>
      </c>
      <c r="O207" s="198">
        <v>4.2589277301422798E-2</v>
      </c>
      <c r="P207" s="198">
        <v>1.49816263073589E-2</v>
      </c>
      <c r="Q207" s="198"/>
      <c r="R207" s="122">
        <v>6947.7653716733703</v>
      </c>
      <c r="S207" s="122">
        <v>47953.913848939701</v>
      </c>
      <c r="T207" s="122">
        <v>129050.266095275</v>
      </c>
      <c r="U207" s="122">
        <v>27874.613572665701</v>
      </c>
      <c r="V207" s="122">
        <v>124042.412913387</v>
      </c>
      <c r="W207" s="122">
        <v>258227.38157394499</v>
      </c>
    </row>
    <row r="208" spans="1:23" ht="12.75" x14ac:dyDescent="0.2">
      <c r="A208" s="122" t="s">
        <v>556</v>
      </c>
      <c r="B208" s="122">
        <v>10239</v>
      </c>
      <c r="C208" s="122">
        <v>10196.886136367</v>
      </c>
      <c r="D208" s="140">
        <v>-23.8824617720616</v>
      </c>
      <c r="E208" s="140">
        <v>-12.6737866559036</v>
      </c>
      <c r="F208" s="140">
        <v>-24.4355357192625</v>
      </c>
      <c r="G208" s="140">
        <v>103.581576180106</v>
      </c>
      <c r="H208" s="122"/>
      <c r="I208" s="122">
        <v>11379</v>
      </c>
      <c r="J208" s="204">
        <v>1.1569483644315399</v>
      </c>
      <c r="K208" s="198">
        <v>0.107830213551279</v>
      </c>
      <c r="L208" s="198">
        <v>1.8191405220142402E-2</v>
      </c>
      <c r="M208" s="198">
        <v>2.0212672466824902E-3</v>
      </c>
      <c r="N208" s="198">
        <v>6.59108884787767E-2</v>
      </c>
      <c r="O208" s="198">
        <v>2.6979523683979299E-2</v>
      </c>
      <c r="P208" s="198">
        <v>6.7668512171544098E-3</v>
      </c>
      <c r="Q208" s="198"/>
      <c r="R208" s="122">
        <v>6947.7653716733703</v>
      </c>
      <c r="S208" s="122">
        <v>47953.913848939701</v>
      </c>
      <c r="T208" s="122">
        <v>129050.266095275</v>
      </c>
      <c r="U208" s="122">
        <v>27874.613572665701</v>
      </c>
      <c r="V208" s="122">
        <v>124042.412913387</v>
      </c>
      <c r="W208" s="122">
        <v>258227.38157394499</v>
      </c>
    </row>
    <row r="209" spans="1:23" ht="12.75" x14ac:dyDescent="0.2">
      <c r="A209" s="122" t="s">
        <v>557</v>
      </c>
      <c r="B209" s="122">
        <v>12298</v>
      </c>
      <c r="C209" s="122">
        <v>11982.008142460199</v>
      </c>
      <c r="D209" s="140">
        <v>105.84215023265401</v>
      </c>
      <c r="E209" s="140">
        <v>-12.6737866559036</v>
      </c>
      <c r="F209" s="140">
        <v>-18.2614077567546</v>
      </c>
      <c r="G209" s="140">
        <v>240.99632189112</v>
      </c>
      <c r="H209" s="122"/>
      <c r="I209" s="122">
        <v>8958</v>
      </c>
      <c r="J209" s="204">
        <v>1.1569483644315399</v>
      </c>
      <c r="K209" s="198">
        <v>0.110850636302746</v>
      </c>
      <c r="L209" s="198">
        <v>1.8530922080821601E-2</v>
      </c>
      <c r="M209" s="198">
        <v>1.45121678946193E-3</v>
      </c>
      <c r="N209" s="198">
        <v>8.0709979906229107E-2</v>
      </c>
      <c r="O209" s="198">
        <v>3.3043089975440899E-2</v>
      </c>
      <c r="P209" s="198">
        <v>8.3724045545880803E-3</v>
      </c>
      <c r="Q209" s="198"/>
      <c r="R209" s="122">
        <v>6947.7653716733703</v>
      </c>
      <c r="S209" s="122">
        <v>47953.913848939701</v>
      </c>
      <c r="T209" s="122">
        <v>129050.266095275</v>
      </c>
      <c r="U209" s="122">
        <v>27874.613572665701</v>
      </c>
      <c r="V209" s="122">
        <v>124042.412913387</v>
      </c>
      <c r="W209" s="122">
        <v>258227.38157394499</v>
      </c>
    </row>
    <row r="210" spans="1:23" ht="12.75" x14ac:dyDescent="0.2">
      <c r="A210" s="122" t="s">
        <v>558</v>
      </c>
      <c r="B210" s="122">
        <v>15453</v>
      </c>
      <c r="C210" s="122">
        <v>14686.684174468901</v>
      </c>
      <c r="D210" s="140">
        <v>148.69042088605499</v>
      </c>
      <c r="E210" s="140">
        <v>-12.6737866559036</v>
      </c>
      <c r="F210" s="140">
        <v>-6.8499807160966704</v>
      </c>
      <c r="G210" s="140">
        <v>637.02648847572505</v>
      </c>
      <c r="H210" s="122"/>
      <c r="I210" s="122">
        <v>11921</v>
      </c>
      <c r="J210" s="204">
        <v>1.1569483644315399</v>
      </c>
      <c r="K210" s="198">
        <v>0.116684841875682</v>
      </c>
      <c r="L210" s="198">
        <v>2.61723009814613E-2</v>
      </c>
      <c r="M210" s="198">
        <v>1.92936834158208E-3</v>
      </c>
      <c r="N210" s="198">
        <v>8.7744316751950296E-2</v>
      </c>
      <c r="O210" s="198">
        <v>4.1607247714117897E-2</v>
      </c>
      <c r="P210" s="198">
        <v>1.0737354248804599E-2</v>
      </c>
      <c r="Q210" s="198"/>
      <c r="R210" s="122">
        <v>6947.7653716733703</v>
      </c>
      <c r="S210" s="122">
        <v>47953.913848939701</v>
      </c>
      <c r="T210" s="122">
        <v>129050.266095275</v>
      </c>
      <c r="U210" s="122">
        <v>27874.613572665701</v>
      </c>
      <c r="V210" s="122">
        <v>124042.412913387</v>
      </c>
      <c r="W210" s="122">
        <v>258227.38157394499</v>
      </c>
    </row>
    <row r="211" spans="1:23" ht="12.75" x14ac:dyDescent="0.2">
      <c r="A211" s="122" t="s">
        <v>559</v>
      </c>
      <c r="B211" s="122">
        <v>8029</v>
      </c>
      <c r="C211" s="122">
        <v>8048.9270773704402</v>
      </c>
      <c r="D211" s="140">
        <v>-52.180519409732099</v>
      </c>
      <c r="E211" s="140">
        <v>-12.6737866559036</v>
      </c>
      <c r="F211" s="140">
        <v>-21.5957974586136</v>
      </c>
      <c r="G211" s="140">
        <v>66.147989972717994</v>
      </c>
      <c r="H211" s="122"/>
      <c r="I211" s="122">
        <v>15256</v>
      </c>
      <c r="J211" s="204">
        <v>1.1569483644315399</v>
      </c>
      <c r="K211" s="198">
        <v>8.9341898269533301E-2</v>
      </c>
      <c r="L211" s="198">
        <v>1.53382275825905E-2</v>
      </c>
      <c r="M211" s="198">
        <v>7.2102779234399603E-4</v>
      </c>
      <c r="N211" s="198">
        <v>5.2241740954378599E-2</v>
      </c>
      <c r="O211" s="198">
        <v>2.2155217619297299E-2</v>
      </c>
      <c r="P211" s="198">
        <v>5.0471945464079697E-3</v>
      </c>
      <c r="Q211" s="198"/>
      <c r="R211" s="122">
        <v>6947.7653716733703</v>
      </c>
      <c r="S211" s="122">
        <v>47953.913848939701</v>
      </c>
      <c r="T211" s="122">
        <v>129050.266095275</v>
      </c>
      <c r="U211" s="122">
        <v>27874.613572665701</v>
      </c>
      <c r="V211" s="122">
        <v>124042.412913387</v>
      </c>
      <c r="W211" s="122">
        <v>258227.38157394499</v>
      </c>
    </row>
    <row r="212" spans="1:23" ht="12.75" x14ac:dyDescent="0.2">
      <c r="A212" s="122" t="s">
        <v>560</v>
      </c>
      <c r="B212" s="122">
        <v>10212</v>
      </c>
      <c r="C212" s="122">
        <v>10385.9382421093</v>
      </c>
      <c r="D212" s="140">
        <v>-26.270801023347399</v>
      </c>
      <c r="E212" s="140">
        <v>-12.6737866559036</v>
      </c>
      <c r="F212" s="140">
        <v>-15.811232975448</v>
      </c>
      <c r="G212" s="140">
        <v>-119.146070347543</v>
      </c>
      <c r="H212" s="122"/>
      <c r="I212" s="122">
        <v>88350</v>
      </c>
      <c r="J212" s="204">
        <v>1.1569483644315399</v>
      </c>
      <c r="K212" s="198">
        <v>8.0803621958121102E-2</v>
      </c>
      <c r="L212" s="198">
        <v>1.7962648556876099E-2</v>
      </c>
      <c r="M212" s="198">
        <v>1.6864742501414801E-3</v>
      </c>
      <c r="N212" s="198">
        <v>6.3825693265421604E-2</v>
      </c>
      <c r="O212" s="198">
        <v>2.7413695529145399E-2</v>
      </c>
      <c r="P212" s="198">
        <v>8.3531409168081504E-3</v>
      </c>
      <c r="Q212" s="198"/>
      <c r="R212" s="122">
        <v>6947.7653716733703</v>
      </c>
      <c r="S212" s="122">
        <v>47953.913848939701</v>
      </c>
      <c r="T212" s="122">
        <v>129050.266095275</v>
      </c>
      <c r="U212" s="122">
        <v>27874.613572665701</v>
      </c>
      <c r="V212" s="122">
        <v>124042.412913387</v>
      </c>
      <c r="W212" s="122">
        <v>258227.38157394499</v>
      </c>
    </row>
    <row r="213" spans="1:23" ht="12.75" x14ac:dyDescent="0.2">
      <c r="A213" s="122" t="s">
        <v>561</v>
      </c>
      <c r="B213" s="122">
        <v>10310</v>
      </c>
      <c r="C213" s="122">
        <v>10431.209190997401</v>
      </c>
      <c r="D213" s="140">
        <v>4.6357231072169203</v>
      </c>
      <c r="E213" s="140">
        <v>-12.6737866559036</v>
      </c>
      <c r="F213" s="140">
        <v>-21.475581210498099</v>
      </c>
      <c r="G213" s="140">
        <v>-91.930265281932705</v>
      </c>
      <c r="H213" s="122"/>
      <c r="I213" s="122">
        <v>11885</v>
      </c>
      <c r="J213" s="204">
        <v>1.1569483644315399</v>
      </c>
      <c r="K213" s="198">
        <v>0.11089608750525901</v>
      </c>
      <c r="L213" s="198">
        <v>1.7501051745898201E-2</v>
      </c>
      <c r="M213" s="198">
        <v>1.6827934371055999E-3</v>
      </c>
      <c r="N213" s="198">
        <v>6.0496424063946203E-2</v>
      </c>
      <c r="O213" s="198">
        <v>2.6672275978123699E-2</v>
      </c>
      <c r="P213" s="198">
        <v>8.4981068573832599E-3</v>
      </c>
      <c r="Q213" s="198"/>
      <c r="R213" s="122">
        <v>6947.7653716733703</v>
      </c>
      <c r="S213" s="122">
        <v>47953.913848939701</v>
      </c>
      <c r="T213" s="122">
        <v>129050.266095275</v>
      </c>
      <c r="U213" s="122">
        <v>27874.613572665701</v>
      </c>
      <c r="V213" s="122">
        <v>124042.412913387</v>
      </c>
      <c r="W213" s="122">
        <v>258227.38157394499</v>
      </c>
    </row>
    <row r="214" spans="1:23" ht="12.75" x14ac:dyDescent="0.2">
      <c r="A214" s="122" t="s">
        <v>562</v>
      </c>
      <c r="B214" s="122">
        <v>12795</v>
      </c>
      <c r="C214" s="122">
        <v>12577.941913606401</v>
      </c>
      <c r="D214" s="140">
        <v>22.9018925304334</v>
      </c>
      <c r="E214" s="140">
        <v>-12.6737866559036</v>
      </c>
      <c r="F214" s="140">
        <v>-14.921373929791001</v>
      </c>
      <c r="G214" s="140">
        <v>221.473608841421</v>
      </c>
      <c r="H214" s="122"/>
      <c r="I214" s="122">
        <v>24114</v>
      </c>
      <c r="J214" s="204">
        <v>1.1569483644315399</v>
      </c>
      <c r="K214" s="198">
        <v>0.105498880318487</v>
      </c>
      <c r="L214" s="198">
        <v>2.31815542838185E-2</v>
      </c>
      <c r="M214" s="198">
        <v>2.2808327112880502E-3</v>
      </c>
      <c r="N214" s="198">
        <v>7.8045948411711003E-2</v>
      </c>
      <c r="O214" s="198">
        <v>3.30928091565066E-2</v>
      </c>
      <c r="P214" s="198">
        <v>9.4965580160902407E-3</v>
      </c>
      <c r="Q214" s="198"/>
      <c r="R214" s="122">
        <v>6947.7653716733703</v>
      </c>
      <c r="S214" s="122">
        <v>47953.913848939701</v>
      </c>
      <c r="T214" s="122">
        <v>129050.266095275</v>
      </c>
      <c r="U214" s="122">
        <v>27874.613572665701</v>
      </c>
      <c r="V214" s="122">
        <v>124042.412913387</v>
      </c>
      <c r="W214" s="122">
        <v>258227.38157394499</v>
      </c>
    </row>
    <row r="215" spans="1:23" ht="12.75" x14ac:dyDescent="0.2">
      <c r="A215" s="122" t="s">
        <v>563</v>
      </c>
      <c r="B215" s="122">
        <v>17119</v>
      </c>
      <c r="C215" s="122">
        <v>16931.395325123201</v>
      </c>
      <c r="D215" s="140">
        <v>-24.2126482328725</v>
      </c>
      <c r="E215" s="140">
        <v>-12.6737866559036</v>
      </c>
      <c r="F215" s="140">
        <v>-12.698292889571</v>
      </c>
      <c r="G215" s="140">
        <v>237.251305164412</v>
      </c>
      <c r="H215" s="122"/>
      <c r="I215" s="122">
        <v>3656</v>
      </c>
      <c r="J215" s="204">
        <v>1.1569483644315399</v>
      </c>
      <c r="K215" s="198">
        <v>0.101750547045952</v>
      </c>
      <c r="L215" s="198">
        <v>2.6258205689277898E-2</v>
      </c>
      <c r="M215" s="198">
        <v>4.1028446389496697E-3</v>
      </c>
      <c r="N215" s="198">
        <v>9.6280087527352301E-2</v>
      </c>
      <c r="O215" s="198">
        <v>5.0601750547046E-2</v>
      </c>
      <c r="P215" s="198">
        <v>1.2308533916848999E-2</v>
      </c>
      <c r="Q215" s="198"/>
      <c r="R215" s="122">
        <v>6947.7653716733703</v>
      </c>
      <c r="S215" s="122">
        <v>47953.913848939701</v>
      </c>
      <c r="T215" s="122">
        <v>129050.266095275</v>
      </c>
      <c r="U215" s="122">
        <v>27874.613572665701</v>
      </c>
      <c r="V215" s="122">
        <v>124042.412913387</v>
      </c>
      <c r="W215" s="122">
        <v>258227.38157394499</v>
      </c>
    </row>
    <row r="216" spans="1:23" ht="12.75" x14ac:dyDescent="0.2">
      <c r="A216" s="122" t="s">
        <v>564</v>
      </c>
      <c r="B216" s="122">
        <v>12933</v>
      </c>
      <c r="C216" s="122">
        <v>12664.421856422299</v>
      </c>
      <c r="D216" s="140">
        <v>67.657331020682193</v>
      </c>
      <c r="E216" s="140">
        <v>-12.6737866559036</v>
      </c>
      <c r="F216" s="140">
        <v>6.8750227829483403</v>
      </c>
      <c r="G216" s="140">
        <v>206.36802802676101</v>
      </c>
      <c r="H216" s="122"/>
      <c r="I216" s="122">
        <v>4106</v>
      </c>
      <c r="J216" s="204">
        <v>1.1569483644315399</v>
      </c>
      <c r="K216" s="198">
        <v>0.117389186556259</v>
      </c>
      <c r="L216" s="198">
        <v>2.0214320506575699E-2</v>
      </c>
      <c r="M216" s="198">
        <v>1.46127618119825E-3</v>
      </c>
      <c r="N216" s="198">
        <v>7.6229907452508502E-2</v>
      </c>
      <c r="O216" s="198">
        <v>3.2391622016561102E-2</v>
      </c>
      <c r="P216" s="198">
        <v>1.09595713589868E-2</v>
      </c>
      <c r="Q216" s="198"/>
      <c r="R216" s="122">
        <v>6947.7653716733703</v>
      </c>
      <c r="S216" s="122">
        <v>47953.913848939701</v>
      </c>
      <c r="T216" s="122">
        <v>129050.266095275</v>
      </c>
      <c r="U216" s="122">
        <v>27874.613572665701</v>
      </c>
      <c r="V216" s="122">
        <v>124042.412913387</v>
      </c>
      <c r="W216" s="122">
        <v>258227.38157394499</v>
      </c>
    </row>
    <row r="217" spans="1:23" ht="12.75" x14ac:dyDescent="0.2">
      <c r="A217" s="122" t="s">
        <v>565</v>
      </c>
      <c r="B217" s="122">
        <v>13515</v>
      </c>
      <c r="C217" s="122">
        <v>12778.667389856701</v>
      </c>
      <c r="D217" s="140">
        <v>227.53468028941899</v>
      </c>
      <c r="E217" s="140">
        <v>76.128425543528095</v>
      </c>
      <c r="F217" s="140">
        <v>-20.3368457094052</v>
      </c>
      <c r="G217" s="140">
        <v>453.335607214172</v>
      </c>
      <c r="H217" s="122"/>
      <c r="I217" s="122">
        <v>13099</v>
      </c>
      <c r="J217" s="204">
        <v>1.1569483644315399</v>
      </c>
      <c r="K217" s="198">
        <v>9.0770287808229599E-2</v>
      </c>
      <c r="L217" s="198">
        <v>2.16047026490572E-2</v>
      </c>
      <c r="M217" s="198">
        <v>2.44293457515841E-3</v>
      </c>
      <c r="N217" s="198">
        <v>7.7486831055805797E-2</v>
      </c>
      <c r="O217" s="198">
        <v>3.81708527368501E-2</v>
      </c>
      <c r="P217" s="198">
        <v>8.3975876021070307E-3</v>
      </c>
      <c r="Q217" s="198"/>
      <c r="R217" s="122">
        <v>6947.7653716733703</v>
      </c>
      <c r="S217" s="122">
        <v>47953.913848939701</v>
      </c>
      <c r="T217" s="122">
        <v>129050.266095275</v>
      </c>
      <c r="U217" s="122">
        <v>27874.613572665701</v>
      </c>
      <c r="V217" s="122">
        <v>124042.412913387</v>
      </c>
      <c r="W217" s="122">
        <v>258227.38157394499</v>
      </c>
    </row>
    <row r="218" spans="1:23" ht="12.75" x14ac:dyDescent="0.2">
      <c r="A218" s="122" t="s">
        <v>566</v>
      </c>
      <c r="B218" s="122">
        <v>14341</v>
      </c>
      <c r="C218" s="122">
        <v>14302.68634873</v>
      </c>
      <c r="D218" s="140">
        <v>145.998892277881</v>
      </c>
      <c r="E218" s="140">
        <v>-12.6737866559036</v>
      </c>
      <c r="F218" s="140">
        <v>-17.749884657080301</v>
      </c>
      <c r="G218" s="140">
        <v>-77.688988516936902</v>
      </c>
      <c r="H218" s="122"/>
      <c r="I218" s="122">
        <v>15334</v>
      </c>
      <c r="J218" s="204">
        <v>1.1569483644315399</v>
      </c>
      <c r="K218" s="198">
        <v>0.11601669492630801</v>
      </c>
      <c r="L218" s="198">
        <v>2.6281466023216401E-2</v>
      </c>
      <c r="M218" s="198">
        <v>1.5651493413329899E-3</v>
      </c>
      <c r="N218" s="198">
        <v>7.5583670275205406E-2</v>
      </c>
      <c r="O218" s="198">
        <v>3.8867875309769102E-2</v>
      </c>
      <c r="P218" s="198">
        <v>1.2260336507108401E-2</v>
      </c>
      <c r="Q218" s="198"/>
      <c r="R218" s="122">
        <v>6947.7653716733703</v>
      </c>
      <c r="S218" s="122">
        <v>47953.913848939701</v>
      </c>
      <c r="T218" s="122">
        <v>129050.266095275</v>
      </c>
      <c r="U218" s="122">
        <v>27874.613572665701</v>
      </c>
      <c r="V218" s="122">
        <v>124042.412913387</v>
      </c>
      <c r="W218" s="122">
        <v>258227.38157394499</v>
      </c>
    </row>
    <row r="219" spans="1:23" ht="12.75" x14ac:dyDescent="0.2">
      <c r="A219" s="122" t="s">
        <v>567</v>
      </c>
      <c r="B219" s="122">
        <v>17269</v>
      </c>
      <c r="C219" s="122">
        <v>15720.1214158769</v>
      </c>
      <c r="D219" s="140">
        <v>357.74943291892299</v>
      </c>
      <c r="E219" s="140">
        <v>698.64362877436304</v>
      </c>
      <c r="F219" s="140">
        <v>-19.503871069883299</v>
      </c>
      <c r="G219" s="140">
        <v>511.66728605336101</v>
      </c>
      <c r="H219" s="122"/>
      <c r="I219" s="122">
        <v>11992</v>
      </c>
      <c r="J219" s="204">
        <v>1.1569483644315399</v>
      </c>
      <c r="K219" s="198">
        <v>9.1727818545697101E-2</v>
      </c>
      <c r="L219" s="198">
        <v>2.1597731821214099E-2</v>
      </c>
      <c r="M219" s="198">
        <v>2.4182788525683799E-3</v>
      </c>
      <c r="N219" s="198">
        <v>0.103068712474983</v>
      </c>
      <c r="O219" s="198">
        <v>4.5030020013342199E-2</v>
      </c>
      <c r="P219" s="198">
        <v>1.2174783188792501E-2</v>
      </c>
      <c r="Q219" s="198"/>
      <c r="R219" s="122">
        <v>6947.7653716733703</v>
      </c>
      <c r="S219" s="122">
        <v>47953.913848939701</v>
      </c>
      <c r="T219" s="122">
        <v>129050.266095275</v>
      </c>
      <c r="U219" s="122">
        <v>27874.613572665701</v>
      </c>
      <c r="V219" s="122">
        <v>124042.412913387</v>
      </c>
      <c r="W219" s="122">
        <v>258227.38157394499</v>
      </c>
    </row>
    <row r="220" spans="1:23" ht="12.75" x14ac:dyDescent="0.2">
      <c r="A220" s="122" t="s">
        <v>568</v>
      </c>
      <c r="B220" s="122">
        <v>13189</v>
      </c>
      <c r="C220" s="122">
        <v>12240.706124698299</v>
      </c>
      <c r="D220" s="140">
        <v>234.182724483729</v>
      </c>
      <c r="E220" s="140">
        <v>327.12941661488901</v>
      </c>
      <c r="F220" s="140">
        <v>-21.646083740699801</v>
      </c>
      <c r="G220" s="140">
        <v>408.56848876989699</v>
      </c>
      <c r="H220" s="122"/>
      <c r="I220" s="122">
        <v>9804</v>
      </c>
      <c r="J220" s="204">
        <v>1.1569483644315399</v>
      </c>
      <c r="K220" s="198">
        <v>9.80212158302734E-2</v>
      </c>
      <c r="L220" s="198">
        <v>1.9481844145246799E-2</v>
      </c>
      <c r="M220" s="198">
        <v>1.63198694410445E-3</v>
      </c>
      <c r="N220" s="198">
        <v>7.5683394532843701E-2</v>
      </c>
      <c r="O220" s="198">
        <v>3.2333741330069402E-2</v>
      </c>
      <c r="P220" s="198">
        <v>1.01999184006528E-2</v>
      </c>
      <c r="Q220" s="198"/>
      <c r="R220" s="122">
        <v>6947.7653716733703</v>
      </c>
      <c r="S220" s="122">
        <v>47953.913848939701</v>
      </c>
      <c r="T220" s="122">
        <v>129050.266095275</v>
      </c>
      <c r="U220" s="122">
        <v>27874.613572665701</v>
      </c>
      <c r="V220" s="122">
        <v>124042.412913387</v>
      </c>
      <c r="W220" s="122">
        <v>258227.38157394499</v>
      </c>
    </row>
    <row r="221" spans="1:23" ht="14.25" customHeight="1" x14ac:dyDescent="0.2">
      <c r="A221" s="19" t="s">
        <v>569</v>
      </c>
      <c r="B221" s="122"/>
      <c r="C221" s="122"/>
      <c r="D221" s="140"/>
      <c r="E221" s="140"/>
      <c r="F221" s="140"/>
      <c r="G221" s="140"/>
      <c r="H221" s="122"/>
      <c r="I221" s="122"/>
      <c r="J221" s="204"/>
      <c r="K221" s="198"/>
      <c r="L221" s="198"/>
      <c r="M221" s="198"/>
      <c r="N221" s="198"/>
      <c r="O221" s="198"/>
      <c r="P221" s="198"/>
      <c r="Q221" s="198"/>
      <c r="R221" s="122"/>
      <c r="S221" s="122"/>
      <c r="T221" s="122"/>
      <c r="U221" s="122"/>
      <c r="V221" s="122"/>
      <c r="W221" s="122"/>
    </row>
    <row r="222" spans="1:23" ht="12.75" x14ac:dyDescent="0.2">
      <c r="A222" s="122" t="s">
        <v>570</v>
      </c>
      <c r="B222" s="122">
        <v>12862</v>
      </c>
      <c r="C222" s="122">
        <v>12717.8656506519</v>
      </c>
      <c r="D222" s="140">
        <v>120.082057297657</v>
      </c>
      <c r="E222" s="140">
        <v>-12.6737866559036</v>
      </c>
      <c r="F222" s="140">
        <v>-15.007065595766001</v>
      </c>
      <c r="G222" s="140">
        <v>52.037730445692098</v>
      </c>
      <c r="H222" s="122"/>
      <c r="I222" s="122">
        <v>11119</v>
      </c>
      <c r="J222" s="204">
        <v>1.1569483644315399</v>
      </c>
      <c r="K222" s="198">
        <v>0.12645022034355599</v>
      </c>
      <c r="L222" s="198">
        <v>2.1854483316844999E-2</v>
      </c>
      <c r="M222" s="198">
        <v>1.79872290673622E-3</v>
      </c>
      <c r="N222" s="198">
        <v>8.3100998291213202E-2</v>
      </c>
      <c r="O222" s="198">
        <v>2.91393110891267E-2</v>
      </c>
      <c r="P222" s="198">
        <v>1.12420181671014E-2</v>
      </c>
      <c r="Q222" s="198"/>
      <c r="R222" s="122">
        <v>6947.7653716733703</v>
      </c>
      <c r="S222" s="122">
        <v>47953.913848939701</v>
      </c>
      <c r="T222" s="122">
        <v>129050.266095275</v>
      </c>
      <c r="U222" s="122">
        <v>27874.613572665701</v>
      </c>
      <c r="V222" s="122">
        <v>124042.412913387</v>
      </c>
      <c r="W222" s="122">
        <v>258227.38157394499</v>
      </c>
    </row>
    <row r="223" spans="1:23" ht="12.75" x14ac:dyDescent="0.2">
      <c r="A223" s="122" t="s">
        <v>571</v>
      </c>
      <c r="B223" s="122">
        <v>13077</v>
      </c>
      <c r="C223" s="122">
        <v>12726.6087455589</v>
      </c>
      <c r="D223" s="140">
        <v>29.815932314197799</v>
      </c>
      <c r="E223" s="140">
        <v>-12.6737866559036</v>
      </c>
      <c r="F223" s="140">
        <v>-6.0999388644663597</v>
      </c>
      <c r="G223" s="140">
        <v>339.043819530885</v>
      </c>
      <c r="H223" s="122"/>
      <c r="I223" s="122">
        <v>9531</v>
      </c>
      <c r="J223" s="204">
        <v>1.1569483644315399</v>
      </c>
      <c r="K223" s="198">
        <v>0.12044906095897601</v>
      </c>
      <c r="L223" s="198">
        <v>2.0144790683034298E-2</v>
      </c>
      <c r="M223" s="198">
        <v>1.3639702024971099E-3</v>
      </c>
      <c r="N223" s="198">
        <v>7.7851222327143005E-2</v>
      </c>
      <c r="O223" s="198">
        <v>3.2735284859930797E-2</v>
      </c>
      <c r="P223" s="198">
        <v>1.08068408351694E-2</v>
      </c>
      <c r="Q223" s="198"/>
      <c r="R223" s="122">
        <v>6947.7653716733703</v>
      </c>
      <c r="S223" s="122">
        <v>47953.913848939701</v>
      </c>
      <c r="T223" s="122">
        <v>129050.266095275</v>
      </c>
      <c r="U223" s="122">
        <v>27874.613572665701</v>
      </c>
      <c r="V223" s="122">
        <v>124042.412913387</v>
      </c>
      <c r="W223" s="122">
        <v>258227.38157394499</v>
      </c>
    </row>
    <row r="224" spans="1:23" ht="12.75" x14ac:dyDescent="0.2">
      <c r="A224" s="122" t="s">
        <v>572</v>
      </c>
      <c r="B224" s="122">
        <v>11159</v>
      </c>
      <c r="C224" s="122">
        <v>11046.2642766565</v>
      </c>
      <c r="D224" s="140">
        <v>0.38388402807392202</v>
      </c>
      <c r="E224" s="140">
        <v>-12.6737866559036</v>
      </c>
      <c r="F224" s="140">
        <v>-11.207872427213999</v>
      </c>
      <c r="G224" s="140">
        <v>135.89629338480299</v>
      </c>
      <c r="H224" s="122"/>
      <c r="I224" s="122">
        <v>15315</v>
      </c>
      <c r="J224" s="204">
        <v>1.1569483644315399</v>
      </c>
      <c r="K224" s="198">
        <v>0.104342148220699</v>
      </c>
      <c r="L224" s="198">
        <v>1.6911524649036901E-2</v>
      </c>
      <c r="M224" s="198">
        <v>1.50179562520405E-3</v>
      </c>
      <c r="N224" s="198">
        <v>6.2879529872673895E-2</v>
      </c>
      <c r="O224" s="198">
        <v>2.9187071498530899E-2</v>
      </c>
      <c r="P224" s="198">
        <v>9.4678419849820398E-3</v>
      </c>
      <c r="Q224" s="198"/>
      <c r="R224" s="122">
        <v>6947.7653716733703</v>
      </c>
      <c r="S224" s="122">
        <v>47953.913848939701</v>
      </c>
      <c r="T224" s="122">
        <v>129050.266095275</v>
      </c>
      <c r="U224" s="122">
        <v>27874.613572665701</v>
      </c>
      <c r="V224" s="122">
        <v>124042.412913387</v>
      </c>
      <c r="W224" s="122">
        <v>258227.38157394499</v>
      </c>
    </row>
    <row r="225" spans="1:23" ht="12.75" x14ac:dyDescent="0.2">
      <c r="A225" s="122" t="s">
        <v>573</v>
      </c>
      <c r="B225" s="122">
        <v>14959</v>
      </c>
      <c r="C225" s="122">
        <v>14461.229184288701</v>
      </c>
      <c r="D225" s="140">
        <v>33.796660077968298</v>
      </c>
      <c r="E225" s="140">
        <v>-12.6737866559036</v>
      </c>
      <c r="F225" s="140">
        <v>-1.1098274328372599</v>
      </c>
      <c r="G225" s="140">
        <v>477.74764448215501</v>
      </c>
      <c r="H225" s="122"/>
      <c r="I225" s="122">
        <v>6936</v>
      </c>
      <c r="J225" s="204">
        <v>1.1569483644315399</v>
      </c>
      <c r="K225" s="198">
        <v>0.11461937716263</v>
      </c>
      <c r="L225" s="198">
        <v>2.8546712802768201E-2</v>
      </c>
      <c r="M225" s="198">
        <v>1.29757785467128E-3</v>
      </c>
      <c r="N225" s="198">
        <v>9.4434832756632101E-2</v>
      </c>
      <c r="O225" s="198">
        <v>3.7629757785467101E-2</v>
      </c>
      <c r="P225" s="198">
        <v>1.1101499423298701E-2</v>
      </c>
      <c r="Q225" s="198"/>
      <c r="R225" s="122">
        <v>6947.7653716733703</v>
      </c>
      <c r="S225" s="122">
        <v>47953.913848939701</v>
      </c>
      <c r="T225" s="122">
        <v>129050.266095275</v>
      </c>
      <c r="U225" s="122">
        <v>27874.613572665701</v>
      </c>
      <c r="V225" s="122">
        <v>124042.412913387</v>
      </c>
      <c r="W225" s="122">
        <v>258227.38157394499</v>
      </c>
    </row>
    <row r="226" spans="1:23" ht="12.75" x14ac:dyDescent="0.2">
      <c r="A226" s="122" t="s">
        <v>574</v>
      </c>
      <c r="B226" s="122">
        <v>12552</v>
      </c>
      <c r="C226" s="122">
        <v>12521.8953110738</v>
      </c>
      <c r="D226" s="140">
        <v>-50.284157783954598</v>
      </c>
      <c r="E226" s="140">
        <v>-12.6737866559036</v>
      </c>
      <c r="F226" s="140">
        <v>-9.1117535325196197</v>
      </c>
      <c r="G226" s="140">
        <v>102.334661685528</v>
      </c>
      <c r="H226" s="122"/>
      <c r="I226" s="122">
        <v>30054</v>
      </c>
      <c r="J226" s="204">
        <v>1.1569483644315399</v>
      </c>
      <c r="K226" s="198">
        <v>0.104578425500765</v>
      </c>
      <c r="L226" s="198">
        <v>2.1727557063951599E-2</v>
      </c>
      <c r="M226" s="198">
        <v>2.0629533506355199E-3</v>
      </c>
      <c r="N226" s="198">
        <v>7.3101750183003897E-2</v>
      </c>
      <c r="O226" s="198">
        <v>3.1010847141811401E-2</v>
      </c>
      <c r="P226" s="198">
        <v>1.1246423105077501E-2</v>
      </c>
      <c r="Q226" s="198"/>
      <c r="R226" s="122">
        <v>6947.7653716733703</v>
      </c>
      <c r="S226" s="122">
        <v>47953.913848939701</v>
      </c>
      <c r="T226" s="122">
        <v>129050.266095275</v>
      </c>
      <c r="U226" s="122">
        <v>27874.613572665701</v>
      </c>
      <c r="V226" s="122">
        <v>124042.412913387</v>
      </c>
      <c r="W226" s="122">
        <v>258227.38157394499</v>
      </c>
    </row>
    <row r="227" spans="1:23" ht="12.75" x14ac:dyDescent="0.2">
      <c r="A227" s="122" t="s">
        <v>575</v>
      </c>
      <c r="B227" s="122">
        <v>9436</v>
      </c>
      <c r="C227" s="122">
        <v>9461.9344269105204</v>
      </c>
      <c r="D227" s="140">
        <v>-42.157604600216501</v>
      </c>
      <c r="E227" s="140">
        <v>-12.6737866559036</v>
      </c>
      <c r="F227" s="140">
        <v>-13.0784119570166</v>
      </c>
      <c r="G227" s="140">
        <v>42.156418319589399</v>
      </c>
      <c r="H227" s="122"/>
      <c r="I227" s="122">
        <v>21016</v>
      </c>
      <c r="J227" s="204">
        <v>1.1569483644315399</v>
      </c>
      <c r="K227" s="198">
        <v>8.5268366958507799E-2</v>
      </c>
      <c r="L227" s="198">
        <v>1.43224210125619E-2</v>
      </c>
      <c r="M227" s="198">
        <v>1.18956985154168E-3</v>
      </c>
      <c r="N227" s="198">
        <v>5.9145413018652497E-2</v>
      </c>
      <c r="O227" s="198">
        <v>2.3458317472401999E-2</v>
      </c>
      <c r="P227" s="198">
        <v>8.4697373429767804E-3</v>
      </c>
      <c r="Q227" s="198"/>
      <c r="R227" s="122">
        <v>6947.7653716733703</v>
      </c>
      <c r="S227" s="122">
        <v>47953.913848939701</v>
      </c>
      <c r="T227" s="122">
        <v>129050.266095275</v>
      </c>
      <c r="U227" s="122">
        <v>27874.613572665701</v>
      </c>
      <c r="V227" s="122">
        <v>124042.412913387</v>
      </c>
      <c r="W227" s="122">
        <v>258227.38157394499</v>
      </c>
    </row>
    <row r="228" spans="1:23" ht="12.75" x14ac:dyDescent="0.2">
      <c r="A228" s="122" t="s">
        <v>576</v>
      </c>
      <c r="B228" s="122">
        <v>14770</v>
      </c>
      <c r="C228" s="122">
        <v>14629.666843767</v>
      </c>
      <c r="D228" s="140">
        <v>61.8113555421602</v>
      </c>
      <c r="E228" s="140">
        <v>-12.6737866559036</v>
      </c>
      <c r="F228" s="140">
        <v>-1.24712409031559</v>
      </c>
      <c r="G228" s="140">
        <v>92.656649334106703</v>
      </c>
      <c r="H228" s="122"/>
      <c r="I228" s="122">
        <v>5664</v>
      </c>
      <c r="J228" s="204">
        <v>1.1569483644315399</v>
      </c>
      <c r="K228" s="198">
        <v>0.117937853107345</v>
      </c>
      <c r="L228" s="198">
        <v>2.6306497175141198E-2</v>
      </c>
      <c r="M228" s="198">
        <v>1.94209039548023E-3</v>
      </c>
      <c r="N228" s="198">
        <v>8.3509887005649694E-2</v>
      </c>
      <c r="O228" s="198">
        <v>3.9018361581920902E-2</v>
      </c>
      <c r="P228" s="198">
        <v>1.21822033898305E-2</v>
      </c>
      <c r="Q228" s="198"/>
      <c r="R228" s="122">
        <v>6947.7653716733703</v>
      </c>
      <c r="S228" s="122">
        <v>47953.913848939701</v>
      </c>
      <c r="T228" s="122">
        <v>129050.266095275</v>
      </c>
      <c r="U228" s="122">
        <v>27874.613572665701</v>
      </c>
      <c r="V228" s="122">
        <v>124042.412913387</v>
      </c>
      <c r="W228" s="122">
        <v>258227.38157394499</v>
      </c>
    </row>
    <row r="229" spans="1:23" ht="12.75" x14ac:dyDescent="0.2">
      <c r="A229" s="122" t="s">
        <v>577</v>
      </c>
      <c r="B229" s="122">
        <v>10265</v>
      </c>
      <c r="C229" s="122">
        <v>10129.154811582801</v>
      </c>
      <c r="D229" s="140">
        <v>92.718470844997199</v>
      </c>
      <c r="E229" s="140">
        <v>79.658439494635303</v>
      </c>
      <c r="F229" s="140">
        <v>-27.7672745134774</v>
      </c>
      <c r="G229" s="140">
        <v>-8.5171111857910606</v>
      </c>
      <c r="H229" s="122"/>
      <c r="I229" s="122">
        <v>7363</v>
      </c>
      <c r="J229" s="204">
        <v>1.1569483644315399</v>
      </c>
      <c r="K229" s="198">
        <v>0.10036669835664799</v>
      </c>
      <c r="L229" s="198">
        <v>1.6433518946081801E-2</v>
      </c>
      <c r="M229" s="198">
        <v>1.2223278554936801E-3</v>
      </c>
      <c r="N229" s="198">
        <v>6.3561048485671595E-2</v>
      </c>
      <c r="O229" s="198">
        <v>2.5804699171533298E-2</v>
      </c>
      <c r="P229" s="198">
        <v>8.28466657612386E-3</v>
      </c>
      <c r="Q229" s="198"/>
      <c r="R229" s="122">
        <v>6947.7653716733703</v>
      </c>
      <c r="S229" s="122">
        <v>47953.913848939701</v>
      </c>
      <c r="T229" s="122">
        <v>129050.266095275</v>
      </c>
      <c r="U229" s="122">
        <v>27874.613572665701</v>
      </c>
      <c r="V229" s="122">
        <v>124042.412913387</v>
      </c>
      <c r="W229" s="122">
        <v>258227.38157394499</v>
      </c>
    </row>
    <row r="230" spans="1:23" ht="12.75" x14ac:dyDescent="0.2">
      <c r="A230" s="122" t="s">
        <v>578</v>
      </c>
      <c r="B230" s="122">
        <v>11845</v>
      </c>
      <c r="C230" s="122">
        <v>11732.726952621901</v>
      </c>
      <c r="D230" s="140">
        <v>19.675403063240299</v>
      </c>
      <c r="E230" s="140">
        <v>-12.6737866559036</v>
      </c>
      <c r="F230" s="140">
        <v>-16.808760509513601</v>
      </c>
      <c r="G230" s="140">
        <v>122.43283428304601</v>
      </c>
      <c r="H230" s="122"/>
      <c r="I230" s="122">
        <v>23269</v>
      </c>
      <c r="J230" s="204">
        <v>1.1569483644315399</v>
      </c>
      <c r="K230" s="198">
        <v>0.105247324766857</v>
      </c>
      <c r="L230" s="198">
        <v>1.8221668314065902E-2</v>
      </c>
      <c r="M230" s="198">
        <v>1.67604967983154E-3</v>
      </c>
      <c r="N230" s="198">
        <v>7.1253599209248397E-2</v>
      </c>
      <c r="O230" s="198">
        <v>2.9051527783746599E-2</v>
      </c>
      <c r="P230" s="198">
        <v>1.05720056727835E-2</v>
      </c>
      <c r="Q230" s="198"/>
      <c r="R230" s="122">
        <v>6947.7653716733703</v>
      </c>
      <c r="S230" s="122">
        <v>47953.913848939701</v>
      </c>
      <c r="T230" s="122">
        <v>129050.266095275</v>
      </c>
      <c r="U230" s="122">
        <v>27874.613572665701</v>
      </c>
      <c r="V230" s="122">
        <v>124042.412913387</v>
      </c>
      <c r="W230" s="122">
        <v>258227.38157394499</v>
      </c>
    </row>
    <row r="231" spans="1:23" ht="12.75" x14ac:dyDescent="0.2">
      <c r="A231" s="122" t="s">
        <v>579</v>
      </c>
      <c r="B231" s="122">
        <v>14078</v>
      </c>
      <c r="C231" s="122">
        <v>13112.1227947774</v>
      </c>
      <c r="D231" s="140">
        <v>99.406642026163198</v>
      </c>
      <c r="E231" s="140">
        <v>-12.6737866559036</v>
      </c>
      <c r="F231" s="140">
        <v>-1.3427830686632301</v>
      </c>
      <c r="G231" s="140">
        <v>880.52343307904403</v>
      </c>
      <c r="H231" s="122"/>
      <c r="I231" s="122">
        <v>4913</v>
      </c>
      <c r="J231" s="204">
        <v>1.1569483644315399</v>
      </c>
      <c r="K231" s="198">
        <v>0.112354976592713</v>
      </c>
      <c r="L231" s="198">
        <v>1.9336454304905399E-2</v>
      </c>
      <c r="M231" s="198">
        <v>1.2212497455729701E-3</v>
      </c>
      <c r="N231" s="198">
        <v>0.102788520252392</v>
      </c>
      <c r="O231" s="198">
        <v>3.5009159373091799E-2</v>
      </c>
      <c r="P231" s="198">
        <v>8.7522898432729496E-3</v>
      </c>
      <c r="Q231" s="198"/>
      <c r="R231" s="122">
        <v>6947.7653716733703</v>
      </c>
      <c r="S231" s="122">
        <v>47953.913848939701</v>
      </c>
      <c r="T231" s="122">
        <v>129050.266095275</v>
      </c>
      <c r="U231" s="122">
        <v>27874.613572665701</v>
      </c>
      <c r="V231" s="122">
        <v>124042.412913387</v>
      </c>
      <c r="W231" s="122">
        <v>258227.38157394499</v>
      </c>
    </row>
    <row r="232" spans="1:23" ht="12.75" x14ac:dyDescent="0.2">
      <c r="A232" s="122" t="s">
        <v>580</v>
      </c>
      <c r="B232" s="122">
        <v>11922</v>
      </c>
      <c r="C232" s="122">
        <v>11850.803992380301</v>
      </c>
      <c r="D232" s="140">
        <v>19.097169342764602</v>
      </c>
      <c r="E232" s="140">
        <v>-12.6737866559036</v>
      </c>
      <c r="F232" s="140">
        <v>-18.674967144950301</v>
      </c>
      <c r="G232" s="140">
        <v>83.4408677458065</v>
      </c>
      <c r="H232" s="122"/>
      <c r="I232" s="122">
        <v>10352</v>
      </c>
      <c r="J232" s="204">
        <v>1.1569483644315399</v>
      </c>
      <c r="K232" s="198">
        <v>0.11910741885626</v>
      </c>
      <c r="L232" s="198">
        <v>1.73879443585781E-2</v>
      </c>
      <c r="M232" s="198">
        <v>1.73879443585781E-3</v>
      </c>
      <c r="N232" s="198">
        <v>8.1723338485316793E-2</v>
      </c>
      <c r="O232" s="198">
        <v>3.09119010819165E-2</v>
      </c>
      <c r="P232" s="198">
        <v>8.6939721792890293E-3</v>
      </c>
      <c r="Q232" s="198"/>
      <c r="R232" s="122">
        <v>6947.7653716733703</v>
      </c>
      <c r="S232" s="122">
        <v>47953.913848939701</v>
      </c>
      <c r="T232" s="122">
        <v>129050.266095275</v>
      </c>
      <c r="U232" s="122">
        <v>27874.613572665701</v>
      </c>
      <c r="V232" s="122">
        <v>124042.412913387</v>
      </c>
      <c r="W232" s="122">
        <v>258227.38157394499</v>
      </c>
    </row>
    <row r="233" spans="1:23" ht="12.75" x14ac:dyDescent="0.2">
      <c r="A233" s="122" t="s">
        <v>569</v>
      </c>
      <c r="B233" s="122">
        <v>9005</v>
      </c>
      <c r="C233" s="122">
        <v>9091.6091133350401</v>
      </c>
      <c r="D233" s="140">
        <v>-23.664666916068999</v>
      </c>
      <c r="E233" s="140">
        <v>-12.6737866559036</v>
      </c>
      <c r="F233" s="140">
        <v>-5.2619666822197697</v>
      </c>
      <c r="G233" s="140">
        <v>-44.900008960916502</v>
      </c>
      <c r="H233" s="122"/>
      <c r="I233" s="122">
        <v>142618</v>
      </c>
      <c r="J233" s="204">
        <v>1.1569483644315399</v>
      </c>
      <c r="K233" s="198">
        <v>7.4752135074114101E-2</v>
      </c>
      <c r="L233" s="198">
        <v>1.49560364049419E-2</v>
      </c>
      <c r="M233" s="198">
        <v>1.70385224866426E-3</v>
      </c>
      <c r="N233" s="198">
        <v>5.6612769776606002E-2</v>
      </c>
      <c r="O233" s="198">
        <v>2.22622670350166E-2</v>
      </c>
      <c r="P233" s="198">
        <v>7.9863691820106896E-3</v>
      </c>
      <c r="Q233" s="198"/>
      <c r="R233" s="122">
        <v>6947.7653716733703</v>
      </c>
      <c r="S233" s="122">
        <v>47953.913848939701</v>
      </c>
      <c r="T233" s="122">
        <v>129050.266095275</v>
      </c>
      <c r="U233" s="122">
        <v>27874.613572665701</v>
      </c>
      <c r="V233" s="122">
        <v>124042.412913387</v>
      </c>
      <c r="W233" s="122">
        <v>258227.38157394499</v>
      </c>
    </row>
    <row r="234" spans="1:23" ht="14.25" customHeight="1" x14ac:dyDescent="0.2">
      <c r="A234" s="19" t="s">
        <v>581</v>
      </c>
      <c r="B234" s="122"/>
      <c r="C234" s="122"/>
      <c r="D234" s="140"/>
      <c r="E234" s="140"/>
      <c r="F234" s="140"/>
      <c r="G234" s="140"/>
      <c r="H234" s="122"/>
      <c r="I234" s="122"/>
      <c r="J234" s="204"/>
      <c r="K234" s="198"/>
      <c r="L234" s="198"/>
      <c r="M234" s="198"/>
      <c r="N234" s="198"/>
      <c r="O234" s="198"/>
      <c r="P234" s="198"/>
      <c r="Q234" s="198"/>
      <c r="R234" s="122"/>
      <c r="S234" s="122"/>
      <c r="T234" s="122"/>
      <c r="U234" s="122"/>
      <c r="V234" s="122"/>
      <c r="W234" s="122"/>
    </row>
    <row r="235" spans="1:23" ht="12.75" x14ac:dyDescent="0.2">
      <c r="A235" s="122" t="s">
        <v>582</v>
      </c>
      <c r="B235" s="122">
        <v>12177</v>
      </c>
      <c r="C235" s="122">
        <v>12030.740337169</v>
      </c>
      <c r="D235" s="140">
        <v>4.28451412054042</v>
      </c>
      <c r="E235" s="140">
        <v>-12.6737866559036</v>
      </c>
      <c r="F235" s="140">
        <v>-12.987765185051201</v>
      </c>
      <c r="G235" s="140">
        <v>167.34271156141901</v>
      </c>
      <c r="H235" s="122"/>
      <c r="I235" s="122">
        <v>13631</v>
      </c>
      <c r="J235" s="204">
        <v>1.1569483644315399</v>
      </c>
      <c r="K235" s="198">
        <v>0.11877338419778399</v>
      </c>
      <c r="L235" s="198">
        <v>2.09815860905289E-2</v>
      </c>
      <c r="M235" s="198">
        <v>1.46724378255447E-3</v>
      </c>
      <c r="N235" s="198">
        <v>7.2628567236446298E-2</v>
      </c>
      <c r="O235" s="198">
        <v>2.8464529381556702E-2</v>
      </c>
      <c r="P235" s="198">
        <v>1.09309661800308E-2</v>
      </c>
      <c r="Q235" s="198"/>
      <c r="R235" s="122">
        <v>6947.7653716733703</v>
      </c>
      <c r="S235" s="122">
        <v>47953.913848939701</v>
      </c>
      <c r="T235" s="122">
        <v>129050.266095275</v>
      </c>
      <c r="U235" s="122">
        <v>27874.613572665701</v>
      </c>
      <c r="V235" s="122">
        <v>124042.412913387</v>
      </c>
      <c r="W235" s="122">
        <v>258227.38157394499</v>
      </c>
    </row>
    <row r="236" spans="1:23" ht="12.75" x14ac:dyDescent="0.2">
      <c r="A236" s="122" t="s">
        <v>583</v>
      </c>
      <c r="B236" s="122">
        <v>12778</v>
      </c>
      <c r="C236" s="122">
        <v>12695.2741398242</v>
      </c>
      <c r="D236" s="140">
        <v>-38.009809483352697</v>
      </c>
      <c r="E236" s="140">
        <v>-12.6737866559036</v>
      </c>
      <c r="F236" s="140">
        <v>-10.864862219668399</v>
      </c>
      <c r="G236" s="140">
        <v>144.52061457622901</v>
      </c>
      <c r="H236" s="122"/>
      <c r="I236" s="122">
        <v>13133</v>
      </c>
      <c r="J236" s="204">
        <v>1.1569483644315399</v>
      </c>
      <c r="K236" s="198">
        <v>9.3961775679585802E-2</v>
      </c>
      <c r="L236" s="198">
        <v>2.0025888981953899E-2</v>
      </c>
      <c r="M236" s="198">
        <v>1.9036016142541701E-3</v>
      </c>
      <c r="N236" s="198">
        <v>7.2641437599939102E-2</v>
      </c>
      <c r="O236" s="198">
        <v>3.2741947765171697E-2</v>
      </c>
      <c r="P236" s="198">
        <v>1.17261859438057E-2</v>
      </c>
      <c r="Q236" s="198"/>
      <c r="R236" s="122">
        <v>6947.7653716733703</v>
      </c>
      <c r="S236" s="122">
        <v>47953.913848939701</v>
      </c>
      <c r="T236" s="122">
        <v>129050.266095275</v>
      </c>
      <c r="U236" s="122">
        <v>27874.613572665701</v>
      </c>
      <c r="V236" s="122">
        <v>124042.412913387</v>
      </c>
      <c r="W236" s="122">
        <v>258227.38157394499</v>
      </c>
    </row>
    <row r="237" spans="1:23" ht="12.75" x14ac:dyDescent="0.2">
      <c r="A237" s="122" t="s">
        <v>584</v>
      </c>
      <c r="B237" s="122">
        <v>11682</v>
      </c>
      <c r="C237" s="122">
        <v>11759.631325284299</v>
      </c>
      <c r="D237" s="140">
        <v>-52.982264009559302</v>
      </c>
      <c r="E237" s="140">
        <v>-12.6737866559036</v>
      </c>
      <c r="F237" s="140">
        <v>5.6759335842218901</v>
      </c>
      <c r="G237" s="140">
        <v>-17.2626977510084</v>
      </c>
      <c r="H237" s="122"/>
      <c r="I237" s="122">
        <v>15596</v>
      </c>
      <c r="J237" s="204">
        <v>1.1569483644315399</v>
      </c>
      <c r="K237" s="198">
        <v>0.105411644011285</v>
      </c>
      <c r="L237" s="198">
        <v>2.01333675301359E-2</v>
      </c>
      <c r="M237" s="198">
        <v>1.92357014619133E-3</v>
      </c>
      <c r="N237" s="198">
        <v>7.0979738394460104E-2</v>
      </c>
      <c r="O237" s="198">
        <v>3.1482431392664802E-2</v>
      </c>
      <c r="P237" s="198">
        <v>9.04077968709926E-3</v>
      </c>
      <c r="Q237" s="198"/>
      <c r="R237" s="122">
        <v>6947.7653716733703</v>
      </c>
      <c r="S237" s="122">
        <v>47953.913848939701</v>
      </c>
      <c r="T237" s="122">
        <v>129050.266095275</v>
      </c>
      <c r="U237" s="122">
        <v>27874.613572665701</v>
      </c>
      <c r="V237" s="122">
        <v>124042.412913387</v>
      </c>
      <c r="W237" s="122">
        <v>258227.38157394499</v>
      </c>
    </row>
    <row r="238" spans="1:23" ht="12.75" x14ac:dyDescent="0.2">
      <c r="A238" s="122" t="s">
        <v>585</v>
      </c>
      <c r="B238" s="122">
        <v>9899</v>
      </c>
      <c r="C238" s="122">
        <v>9938.6356737834794</v>
      </c>
      <c r="D238" s="140">
        <v>-16.651895090686999</v>
      </c>
      <c r="E238" s="140">
        <v>-12.6737866559036</v>
      </c>
      <c r="F238" s="140">
        <v>-13.6388576083058</v>
      </c>
      <c r="G238" s="140">
        <v>3.46564393078524</v>
      </c>
      <c r="H238" s="122"/>
      <c r="I238" s="122">
        <v>8269</v>
      </c>
      <c r="J238" s="204">
        <v>1.1569483644315399</v>
      </c>
      <c r="K238" s="198">
        <v>0.119724271375015</v>
      </c>
      <c r="L238" s="198">
        <v>2.1163381303664301E-2</v>
      </c>
      <c r="M238" s="198">
        <v>1.9349377191921601E-3</v>
      </c>
      <c r="N238" s="198">
        <v>6.57878824525336E-2</v>
      </c>
      <c r="O238" s="198">
        <v>2.3219252630306001E-2</v>
      </c>
      <c r="P238" s="198">
        <v>6.89321562462208E-3</v>
      </c>
      <c r="Q238" s="198"/>
      <c r="R238" s="122">
        <v>6947.7653716733703</v>
      </c>
      <c r="S238" s="122">
        <v>47953.913848939701</v>
      </c>
      <c r="T238" s="122">
        <v>129050.266095275</v>
      </c>
      <c r="U238" s="122">
        <v>27874.613572665701</v>
      </c>
      <c r="V238" s="122">
        <v>124042.412913387</v>
      </c>
      <c r="W238" s="122">
        <v>258227.38157394499</v>
      </c>
    </row>
    <row r="239" spans="1:23" ht="12.75" x14ac:dyDescent="0.2">
      <c r="A239" s="122" t="s">
        <v>586</v>
      </c>
      <c r="B239" s="122">
        <v>12131</v>
      </c>
      <c r="C239" s="122">
        <v>12196.858730165301</v>
      </c>
      <c r="D239" s="140">
        <v>-20.292366565169502</v>
      </c>
      <c r="E239" s="140">
        <v>-12.6737866559036</v>
      </c>
      <c r="F239" s="140">
        <v>-0.611107953159163</v>
      </c>
      <c r="G239" s="140">
        <v>-32.493700150487101</v>
      </c>
      <c r="H239" s="122"/>
      <c r="I239" s="122">
        <v>25376</v>
      </c>
      <c r="J239" s="204">
        <v>1.1569483644315399</v>
      </c>
      <c r="K239" s="198">
        <v>9.6626733921815894E-2</v>
      </c>
      <c r="L239" s="198">
        <v>1.97824716267339E-2</v>
      </c>
      <c r="M239" s="198">
        <v>2.0097730138713701E-3</v>
      </c>
      <c r="N239" s="198">
        <v>7.0342055485498101E-2</v>
      </c>
      <c r="O239" s="198">
        <v>3.2865699873896599E-2</v>
      </c>
      <c r="P239" s="198">
        <v>1.01670870113493E-2</v>
      </c>
      <c r="Q239" s="198"/>
      <c r="R239" s="122">
        <v>6947.7653716733703</v>
      </c>
      <c r="S239" s="122">
        <v>47953.913848939701</v>
      </c>
      <c r="T239" s="122">
        <v>129050.266095275</v>
      </c>
      <c r="U239" s="122">
        <v>27874.613572665701</v>
      </c>
      <c r="V239" s="122">
        <v>124042.412913387</v>
      </c>
      <c r="W239" s="122">
        <v>258227.38157394499</v>
      </c>
    </row>
    <row r="240" spans="1:23" ht="12.75" x14ac:dyDescent="0.2">
      <c r="A240" s="122" t="s">
        <v>587</v>
      </c>
      <c r="B240" s="122">
        <v>12916</v>
      </c>
      <c r="C240" s="122">
        <v>13012.0236529987</v>
      </c>
      <c r="D240" s="140">
        <v>-19.607730245342399</v>
      </c>
      <c r="E240" s="140">
        <v>-12.6737866559036</v>
      </c>
      <c r="F240" s="140">
        <v>-23.392623341171099</v>
      </c>
      <c r="G240" s="140">
        <v>-40.1900571560994</v>
      </c>
      <c r="H240" s="122"/>
      <c r="I240" s="122">
        <v>5719</v>
      </c>
      <c r="J240" s="204">
        <v>1.1569483644315399</v>
      </c>
      <c r="K240" s="198">
        <v>0.104738590662703</v>
      </c>
      <c r="L240" s="198">
        <v>1.9583843329253399E-2</v>
      </c>
      <c r="M240" s="198">
        <v>1.5737016961007201E-3</v>
      </c>
      <c r="N240" s="198">
        <v>8.6378737541528194E-2</v>
      </c>
      <c r="O240" s="198">
        <v>3.2523168386081498E-2</v>
      </c>
      <c r="P240" s="198">
        <v>1.1365623360727399E-2</v>
      </c>
      <c r="Q240" s="198"/>
      <c r="R240" s="122">
        <v>6947.7653716733703</v>
      </c>
      <c r="S240" s="122">
        <v>47953.913848939701</v>
      </c>
      <c r="T240" s="122">
        <v>129050.266095275</v>
      </c>
      <c r="U240" s="122">
        <v>27874.613572665701</v>
      </c>
      <c r="V240" s="122">
        <v>124042.412913387</v>
      </c>
      <c r="W240" s="122">
        <v>258227.38157394499</v>
      </c>
    </row>
    <row r="241" spans="1:23" ht="12.75" x14ac:dyDescent="0.2">
      <c r="A241" s="122" t="s">
        <v>588</v>
      </c>
      <c r="B241" s="122">
        <v>11774</v>
      </c>
      <c r="C241" s="122">
        <v>11824.1409066619</v>
      </c>
      <c r="D241" s="140">
        <v>36.344107256413999</v>
      </c>
      <c r="E241" s="140">
        <v>-12.6737866559036</v>
      </c>
      <c r="F241" s="140">
        <v>-15.307220397356501</v>
      </c>
      <c r="G241" s="140">
        <v>-58.080675001243698</v>
      </c>
      <c r="H241" s="122"/>
      <c r="I241" s="122">
        <v>21925</v>
      </c>
      <c r="J241" s="204">
        <v>1.1569483644315399</v>
      </c>
      <c r="K241" s="198">
        <v>0.100661345496009</v>
      </c>
      <c r="L241" s="198">
        <v>2.0570125427594101E-2</v>
      </c>
      <c r="M241" s="198">
        <v>1.7787913340935001E-3</v>
      </c>
      <c r="N241" s="198">
        <v>7.2337514253135698E-2</v>
      </c>
      <c r="O241" s="198">
        <v>3.0376282782212102E-2</v>
      </c>
      <c r="P241" s="198">
        <v>9.7605473204104894E-3</v>
      </c>
      <c r="Q241" s="198"/>
      <c r="R241" s="122">
        <v>6947.7653716733703</v>
      </c>
      <c r="S241" s="122">
        <v>47953.913848939701</v>
      </c>
      <c r="T241" s="122">
        <v>129050.266095275</v>
      </c>
      <c r="U241" s="122">
        <v>27874.613572665701</v>
      </c>
      <c r="V241" s="122">
        <v>124042.412913387</v>
      </c>
      <c r="W241" s="122">
        <v>258227.38157394499</v>
      </c>
    </row>
    <row r="242" spans="1:23" ht="12.75" x14ac:dyDescent="0.2">
      <c r="A242" s="122" t="s">
        <v>589</v>
      </c>
      <c r="B242" s="122">
        <v>13108</v>
      </c>
      <c r="C242" s="122">
        <v>12766.586858594699</v>
      </c>
      <c r="D242" s="140">
        <v>132.63741068716101</v>
      </c>
      <c r="E242" s="140">
        <v>-12.6737866559036</v>
      </c>
      <c r="F242" s="140">
        <v>-19.2293282786584</v>
      </c>
      <c r="G242" s="140">
        <v>240.68274840758701</v>
      </c>
      <c r="H242" s="122"/>
      <c r="I242" s="122">
        <v>4434</v>
      </c>
      <c r="J242" s="204">
        <v>1.1569483644315399</v>
      </c>
      <c r="K242" s="198">
        <v>0.12810103743797899</v>
      </c>
      <c r="L242" s="198">
        <v>2.2552999548939998E-2</v>
      </c>
      <c r="M242" s="198">
        <v>9.0211998195760003E-4</v>
      </c>
      <c r="N242" s="198">
        <v>8.8858818222823599E-2</v>
      </c>
      <c r="O242" s="198">
        <v>3.3378439332431203E-2</v>
      </c>
      <c r="P242" s="198">
        <v>9.0211998195759997E-3</v>
      </c>
      <c r="Q242" s="198"/>
      <c r="R242" s="122">
        <v>6947.7653716733703</v>
      </c>
      <c r="S242" s="122">
        <v>47953.913848939701</v>
      </c>
      <c r="T242" s="122">
        <v>129050.266095275</v>
      </c>
      <c r="U242" s="122">
        <v>27874.613572665701</v>
      </c>
      <c r="V242" s="122">
        <v>124042.412913387</v>
      </c>
      <c r="W242" s="122">
        <v>258227.38157394499</v>
      </c>
    </row>
    <row r="243" spans="1:23" ht="12.75" x14ac:dyDescent="0.2">
      <c r="A243" s="122" t="s">
        <v>590</v>
      </c>
      <c r="B243" s="122">
        <v>10859</v>
      </c>
      <c r="C243" s="122">
        <v>10784.4904470325</v>
      </c>
      <c r="D243" s="140">
        <v>27.911241730021899</v>
      </c>
      <c r="E243" s="140">
        <v>-12.6737866559036</v>
      </c>
      <c r="F243" s="140">
        <v>-3.40695730953311</v>
      </c>
      <c r="G243" s="140">
        <v>63.114635409563299</v>
      </c>
      <c r="H243" s="122"/>
      <c r="I243" s="122">
        <v>9918</v>
      </c>
      <c r="J243" s="204">
        <v>1.1569483644315399</v>
      </c>
      <c r="K243" s="198">
        <v>0.11998386771526499</v>
      </c>
      <c r="L243" s="198">
        <v>2.1778584392014501E-2</v>
      </c>
      <c r="M243" s="198">
        <v>1.20992135511192E-3</v>
      </c>
      <c r="N243" s="198">
        <v>6.6948981649526104E-2</v>
      </c>
      <c r="O243" s="198">
        <v>2.7122403710425499E-2</v>
      </c>
      <c r="P243" s="198">
        <v>7.9653155878201196E-3</v>
      </c>
      <c r="Q243" s="198"/>
      <c r="R243" s="122">
        <v>6947.7653716733703</v>
      </c>
      <c r="S243" s="122">
        <v>47953.913848939701</v>
      </c>
      <c r="T243" s="122">
        <v>129050.266095275</v>
      </c>
      <c r="U243" s="122">
        <v>27874.613572665701</v>
      </c>
      <c r="V243" s="122">
        <v>124042.412913387</v>
      </c>
      <c r="W243" s="122">
        <v>258227.38157394499</v>
      </c>
    </row>
    <row r="244" spans="1:23" ht="12.75" x14ac:dyDescent="0.2">
      <c r="A244" s="122" t="s">
        <v>591</v>
      </c>
      <c r="B244" s="122">
        <v>9484</v>
      </c>
      <c r="C244" s="122">
        <v>9635.5504585491308</v>
      </c>
      <c r="D244" s="140">
        <v>-43.340660671178803</v>
      </c>
      <c r="E244" s="140">
        <v>-12.6737866559036</v>
      </c>
      <c r="F244" s="140">
        <v>9.9008956586665402</v>
      </c>
      <c r="G244" s="140">
        <v>-104.943053091769</v>
      </c>
      <c r="H244" s="122"/>
      <c r="I244" s="122">
        <v>143702</v>
      </c>
      <c r="J244" s="204">
        <v>1.1569483644315399</v>
      </c>
      <c r="K244" s="198">
        <v>8.5795604793252697E-2</v>
      </c>
      <c r="L244" s="198">
        <v>1.75710846056422E-2</v>
      </c>
      <c r="M244" s="198">
        <v>1.73971134709329E-3</v>
      </c>
      <c r="N244" s="198">
        <v>5.8078523611362398E-2</v>
      </c>
      <c r="O244" s="198">
        <v>2.3834045455178102E-2</v>
      </c>
      <c r="P244" s="198">
        <v>8.0931371866779893E-3</v>
      </c>
      <c r="Q244" s="198"/>
      <c r="R244" s="122">
        <v>6947.7653716733703</v>
      </c>
      <c r="S244" s="122">
        <v>47953.913848939701</v>
      </c>
      <c r="T244" s="122">
        <v>129050.266095275</v>
      </c>
      <c r="U244" s="122">
        <v>27874.613572665701</v>
      </c>
      <c r="V244" s="122">
        <v>124042.412913387</v>
      </c>
      <c r="W244" s="122">
        <v>258227.38157394499</v>
      </c>
    </row>
    <row r="245" spans="1:23" ht="14.25" customHeight="1" x14ac:dyDescent="0.2">
      <c r="A245" s="19" t="s">
        <v>592</v>
      </c>
      <c r="B245" s="122"/>
      <c r="C245" s="122"/>
      <c r="D245" s="140"/>
      <c r="E245" s="140"/>
      <c r="F245" s="140"/>
      <c r="G245" s="140"/>
      <c r="H245" s="122"/>
      <c r="I245" s="122"/>
      <c r="J245" s="204"/>
      <c r="K245" s="198"/>
      <c r="L245" s="198"/>
      <c r="M245" s="198"/>
      <c r="N245" s="198"/>
      <c r="O245" s="198"/>
      <c r="P245" s="198"/>
      <c r="Q245" s="198"/>
      <c r="R245" s="122"/>
      <c r="S245" s="122"/>
      <c r="T245" s="122"/>
      <c r="U245" s="122"/>
      <c r="V245" s="122"/>
      <c r="W245" s="122"/>
    </row>
    <row r="246" spans="1:23" ht="12.75" x14ac:dyDescent="0.2">
      <c r="A246" s="122" t="s">
        <v>593</v>
      </c>
      <c r="B246" s="122">
        <v>13114</v>
      </c>
      <c r="C246" s="122">
        <v>12982.512799856901</v>
      </c>
      <c r="D246" s="140">
        <v>33.515092331693999</v>
      </c>
      <c r="E246" s="140">
        <v>-12.6737866559036</v>
      </c>
      <c r="F246" s="140">
        <v>-18.450571362978099</v>
      </c>
      <c r="G246" s="140">
        <v>129.11490210746899</v>
      </c>
      <c r="H246" s="122"/>
      <c r="I246" s="122">
        <v>22022</v>
      </c>
      <c r="J246" s="204">
        <v>1.1569483644315399</v>
      </c>
      <c r="K246" s="198">
        <v>0.100989919171737</v>
      </c>
      <c r="L246" s="198">
        <v>2.24775224775225E-2</v>
      </c>
      <c r="M246" s="198">
        <v>2.0888202706384499E-3</v>
      </c>
      <c r="N246" s="198">
        <v>7.77858505131232E-2</v>
      </c>
      <c r="O246" s="198">
        <v>3.3966033966034002E-2</v>
      </c>
      <c r="P246" s="198">
        <v>1.08073744437381E-2</v>
      </c>
      <c r="Q246" s="198"/>
      <c r="R246" s="122">
        <v>6947.7653716733703</v>
      </c>
      <c r="S246" s="122">
        <v>47953.913848939701</v>
      </c>
      <c r="T246" s="122">
        <v>129050.266095275</v>
      </c>
      <c r="U246" s="122">
        <v>27874.613572665701</v>
      </c>
      <c r="V246" s="122">
        <v>124042.412913387</v>
      </c>
      <c r="W246" s="122">
        <v>258227.38157394499</v>
      </c>
    </row>
    <row r="247" spans="1:23" ht="12.75" x14ac:dyDescent="0.2">
      <c r="A247" s="122" t="s">
        <v>594</v>
      </c>
      <c r="B247" s="122">
        <v>9856</v>
      </c>
      <c r="C247" s="122">
        <v>9885.6894711312598</v>
      </c>
      <c r="D247" s="140">
        <v>-39.594615686419402</v>
      </c>
      <c r="E247" s="140">
        <v>-12.6737866559036</v>
      </c>
      <c r="F247" s="140">
        <v>-22.202409035798201</v>
      </c>
      <c r="G247" s="140">
        <v>44.516937145941199</v>
      </c>
      <c r="H247" s="122"/>
      <c r="I247" s="122">
        <v>50715</v>
      </c>
      <c r="J247" s="204">
        <v>1.1569483644315399</v>
      </c>
      <c r="K247" s="198">
        <v>8.0686187518485705E-2</v>
      </c>
      <c r="L247" s="198">
        <v>1.7411022379966501E-2</v>
      </c>
      <c r="M247" s="198">
        <v>1.61687863551218E-3</v>
      </c>
      <c r="N247" s="198">
        <v>6.2723060238588202E-2</v>
      </c>
      <c r="O247" s="198">
        <v>2.53968253968254E-2</v>
      </c>
      <c r="P247" s="198">
        <v>7.9069308882973501E-3</v>
      </c>
      <c r="Q247" s="198"/>
      <c r="R247" s="122">
        <v>6947.7653716733703</v>
      </c>
      <c r="S247" s="122">
        <v>47953.913848939701</v>
      </c>
      <c r="T247" s="122">
        <v>129050.266095275</v>
      </c>
      <c r="U247" s="122">
        <v>27874.613572665701</v>
      </c>
      <c r="V247" s="122">
        <v>124042.412913387</v>
      </c>
      <c r="W247" s="122">
        <v>258227.38157394499</v>
      </c>
    </row>
    <row r="248" spans="1:23" ht="12.75" x14ac:dyDescent="0.2">
      <c r="A248" s="122" t="s">
        <v>595</v>
      </c>
      <c r="B248" s="122">
        <v>10296</v>
      </c>
      <c r="C248" s="122">
        <v>10365.7818087056</v>
      </c>
      <c r="D248" s="140">
        <v>10.0132102355883</v>
      </c>
      <c r="E248" s="140">
        <v>-12.6737866559036</v>
      </c>
      <c r="F248" s="140">
        <v>-19.564009988391</v>
      </c>
      <c r="G248" s="140">
        <v>-47.655498771402797</v>
      </c>
      <c r="H248" s="122"/>
      <c r="I248" s="122">
        <v>56896</v>
      </c>
      <c r="J248" s="204">
        <v>1.1569483644315399</v>
      </c>
      <c r="K248" s="198">
        <v>9.2045134983127094E-2</v>
      </c>
      <c r="L248" s="198">
        <v>1.68025871766029E-2</v>
      </c>
      <c r="M248" s="198">
        <v>1.82789651293588E-3</v>
      </c>
      <c r="N248" s="198">
        <v>6.4029105736782901E-2</v>
      </c>
      <c r="O248" s="198">
        <v>2.69087457817773E-2</v>
      </c>
      <c r="P248" s="198">
        <v>8.3485658042744704E-3</v>
      </c>
      <c r="Q248" s="198"/>
      <c r="R248" s="122">
        <v>6947.7653716733703</v>
      </c>
      <c r="S248" s="122">
        <v>47953.913848939701</v>
      </c>
      <c r="T248" s="122">
        <v>129050.266095275</v>
      </c>
      <c r="U248" s="122">
        <v>27874.613572665701</v>
      </c>
      <c r="V248" s="122">
        <v>124042.412913387</v>
      </c>
      <c r="W248" s="122">
        <v>258227.38157394499</v>
      </c>
    </row>
    <row r="249" spans="1:23" ht="12.75" x14ac:dyDescent="0.2">
      <c r="A249" s="122" t="s">
        <v>596</v>
      </c>
      <c r="B249" s="122">
        <v>10726</v>
      </c>
      <c r="C249" s="122">
        <v>10627.472358663599</v>
      </c>
      <c r="D249" s="140">
        <v>97.357547746881195</v>
      </c>
      <c r="E249" s="140">
        <v>-12.6737866559036</v>
      </c>
      <c r="F249" s="140">
        <v>-23.409088623717398</v>
      </c>
      <c r="G249" s="140">
        <v>37.666180114023199</v>
      </c>
      <c r="H249" s="122"/>
      <c r="I249" s="122">
        <v>10024</v>
      </c>
      <c r="J249" s="204">
        <v>1.1569483644315399</v>
      </c>
      <c r="K249" s="198">
        <v>0.112529928172386</v>
      </c>
      <c r="L249" s="198">
        <v>2.1149241819632899E-2</v>
      </c>
      <c r="M249" s="198">
        <v>1.29688747007183E-3</v>
      </c>
      <c r="N249" s="198">
        <v>6.4644852354349594E-2</v>
      </c>
      <c r="O249" s="198">
        <v>2.5837988826815601E-2</v>
      </c>
      <c r="P249" s="198">
        <v>8.5794094173982406E-3</v>
      </c>
      <c r="Q249" s="198"/>
      <c r="R249" s="122">
        <v>6947.7653716733703</v>
      </c>
      <c r="S249" s="122">
        <v>47953.913848939701</v>
      </c>
      <c r="T249" s="122">
        <v>129050.266095275</v>
      </c>
      <c r="U249" s="122">
        <v>27874.613572665701</v>
      </c>
      <c r="V249" s="122">
        <v>124042.412913387</v>
      </c>
      <c r="W249" s="122">
        <v>258227.38157394499</v>
      </c>
    </row>
    <row r="250" spans="1:23" ht="12.75" x14ac:dyDescent="0.2">
      <c r="A250" s="122" t="s">
        <v>597</v>
      </c>
      <c r="B250" s="122">
        <v>12605</v>
      </c>
      <c r="C250" s="122">
        <v>12360.906506273001</v>
      </c>
      <c r="D250" s="140">
        <v>40.932697079022198</v>
      </c>
      <c r="E250" s="140">
        <v>-12.6737866559036</v>
      </c>
      <c r="F250" s="140">
        <v>-19.304667079093502</v>
      </c>
      <c r="G250" s="140">
        <v>235.28126200913499</v>
      </c>
      <c r="H250" s="122"/>
      <c r="I250" s="122">
        <v>15085</v>
      </c>
      <c r="J250" s="204">
        <v>1.1569483644315399</v>
      </c>
      <c r="K250" s="198">
        <v>0.104275770633079</v>
      </c>
      <c r="L250" s="198">
        <v>1.78985747431223E-2</v>
      </c>
      <c r="M250" s="198">
        <v>1.2595293337752699E-3</v>
      </c>
      <c r="N250" s="198">
        <v>8.1007623467020201E-2</v>
      </c>
      <c r="O250" s="198">
        <v>3.4537620152469299E-2</v>
      </c>
      <c r="P250" s="198">
        <v>9.2807424593967496E-3</v>
      </c>
      <c r="Q250" s="198"/>
      <c r="R250" s="122">
        <v>6947.7653716733703</v>
      </c>
      <c r="S250" s="122">
        <v>47953.913848939701</v>
      </c>
      <c r="T250" s="122">
        <v>129050.266095275</v>
      </c>
      <c r="U250" s="122">
        <v>27874.613572665701</v>
      </c>
      <c r="V250" s="122">
        <v>124042.412913387</v>
      </c>
      <c r="W250" s="122">
        <v>258227.38157394499</v>
      </c>
    </row>
    <row r="251" spans="1:23" ht="12.75" x14ac:dyDescent="0.2">
      <c r="A251" s="122" t="s">
        <v>598</v>
      </c>
      <c r="B251" s="122">
        <v>13105</v>
      </c>
      <c r="C251" s="122">
        <v>13093.1162917934</v>
      </c>
      <c r="D251" s="140">
        <v>11.6120050288211</v>
      </c>
      <c r="E251" s="140">
        <v>-12.6737866559036</v>
      </c>
      <c r="F251" s="140">
        <v>-20.119063968061202</v>
      </c>
      <c r="G251" s="140">
        <v>32.647443695257301</v>
      </c>
      <c r="H251" s="122"/>
      <c r="I251" s="122">
        <v>15252</v>
      </c>
      <c r="J251" s="204">
        <v>1.1569483644315399</v>
      </c>
      <c r="K251" s="198">
        <v>0.12063991607658001</v>
      </c>
      <c r="L251" s="198">
        <v>2.2488853920797299E-2</v>
      </c>
      <c r="M251" s="198">
        <v>1.8358248098610001E-3</v>
      </c>
      <c r="N251" s="198">
        <v>8.1759769210595301E-2</v>
      </c>
      <c r="O251" s="198">
        <v>3.2979281405717299E-2</v>
      </c>
      <c r="P251" s="198">
        <v>1.0818253343823799E-2</v>
      </c>
      <c r="Q251" s="198"/>
      <c r="R251" s="122">
        <v>6947.7653716733703</v>
      </c>
      <c r="S251" s="122">
        <v>47953.913848939701</v>
      </c>
      <c r="T251" s="122">
        <v>129050.266095275</v>
      </c>
      <c r="U251" s="122">
        <v>27874.613572665701</v>
      </c>
      <c r="V251" s="122">
        <v>124042.412913387</v>
      </c>
      <c r="W251" s="122">
        <v>258227.38157394499</v>
      </c>
    </row>
    <row r="252" spans="1:23" ht="12.75" x14ac:dyDescent="0.2">
      <c r="A252" s="122" t="s">
        <v>599</v>
      </c>
      <c r="B252" s="122">
        <v>13913</v>
      </c>
      <c r="C252" s="122">
        <v>13788.527854103801</v>
      </c>
      <c r="D252" s="140">
        <v>12.292980490193299</v>
      </c>
      <c r="E252" s="140">
        <v>-12.6737866559036</v>
      </c>
      <c r="F252" s="140">
        <v>-12.4789818194671</v>
      </c>
      <c r="G252" s="140">
        <v>137.58163435518799</v>
      </c>
      <c r="H252" s="122"/>
      <c r="I252" s="122">
        <v>26030</v>
      </c>
      <c r="J252" s="204">
        <v>1.1569483644315399</v>
      </c>
      <c r="K252" s="198">
        <v>9.7963887821744103E-2</v>
      </c>
      <c r="L252" s="198">
        <v>2.08221283134844E-2</v>
      </c>
      <c r="M252" s="198">
        <v>1.65194006915098E-3</v>
      </c>
      <c r="N252" s="198">
        <v>7.6642335766423403E-2</v>
      </c>
      <c r="O252" s="198">
        <v>3.66500192086055E-2</v>
      </c>
      <c r="P252" s="198">
        <v>1.2946600076834401E-2</v>
      </c>
      <c r="Q252" s="198"/>
      <c r="R252" s="122">
        <v>6947.7653716733703</v>
      </c>
      <c r="S252" s="122">
        <v>47953.913848939701</v>
      </c>
      <c r="T252" s="122">
        <v>129050.266095275</v>
      </c>
      <c r="U252" s="122">
        <v>27874.613572665701</v>
      </c>
      <c r="V252" s="122">
        <v>124042.412913387</v>
      </c>
      <c r="W252" s="122">
        <v>258227.38157394499</v>
      </c>
    </row>
    <row r="253" spans="1:23" ht="12.75" x14ac:dyDescent="0.2">
      <c r="A253" s="122" t="s">
        <v>600</v>
      </c>
      <c r="B253" s="122">
        <v>13843</v>
      </c>
      <c r="C253" s="122">
        <v>13275.730688489401</v>
      </c>
      <c r="D253" s="140">
        <v>354.03233106472499</v>
      </c>
      <c r="E253" s="140">
        <v>-12.6737866559036</v>
      </c>
      <c r="F253" s="140">
        <v>-25.104780516464999</v>
      </c>
      <c r="G253" s="140">
        <v>250.540085996144</v>
      </c>
      <c r="H253" s="122"/>
      <c r="I253" s="122">
        <v>9969</v>
      </c>
      <c r="J253" s="204">
        <v>1.1569483644315399</v>
      </c>
      <c r="K253" s="198">
        <v>0.101113451700271</v>
      </c>
      <c r="L253" s="198">
        <v>2.0664058581603001E-2</v>
      </c>
      <c r="M253" s="198">
        <v>1.0031096398836401E-3</v>
      </c>
      <c r="N253" s="198">
        <v>8.6167118066004605E-2</v>
      </c>
      <c r="O253" s="198">
        <v>3.6312568963787699E-2</v>
      </c>
      <c r="P253" s="198">
        <v>1.06329621827666E-2</v>
      </c>
      <c r="Q253" s="198"/>
      <c r="R253" s="122">
        <v>6947.7653716733703</v>
      </c>
      <c r="S253" s="122">
        <v>47953.913848939701</v>
      </c>
      <c r="T253" s="122">
        <v>129050.266095275</v>
      </c>
      <c r="U253" s="122">
        <v>27874.613572665701</v>
      </c>
      <c r="V253" s="122">
        <v>124042.412913387</v>
      </c>
      <c r="W253" s="122">
        <v>258227.38157394499</v>
      </c>
    </row>
    <row r="254" spans="1:23" ht="12.75" x14ac:dyDescent="0.2">
      <c r="A254" s="122" t="s">
        <v>601</v>
      </c>
      <c r="B254" s="122">
        <v>12885</v>
      </c>
      <c r="C254" s="122">
        <v>12779.305389886</v>
      </c>
      <c r="D254" s="140">
        <v>62.4885903317222</v>
      </c>
      <c r="E254" s="140">
        <v>-12.6737866559036</v>
      </c>
      <c r="F254" s="140">
        <v>-21.764485436847899</v>
      </c>
      <c r="G254" s="140">
        <v>77.262460948640793</v>
      </c>
      <c r="H254" s="122"/>
      <c r="I254" s="122">
        <v>20006</v>
      </c>
      <c r="J254" s="204">
        <v>1.1569483644315399</v>
      </c>
      <c r="K254" s="198">
        <v>0.10326901929421201</v>
      </c>
      <c r="L254" s="198">
        <v>1.8394481655503399E-2</v>
      </c>
      <c r="M254" s="198">
        <v>1.84944516645007E-3</v>
      </c>
      <c r="N254" s="198">
        <v>8.5324402679196207E-2</v>
      </c>
      <c r="O254" s="198">
        <v>3.2890132960111999E-2</v>
      </c>
      <c r="P254" s="198">
        <v>1.0646805958212499E-2</v>
      </c>
      <c r="Q254" s="198"/>
      <c r="R254" s="122">
        <v>6947.7653716733703</v>
      </c>
      <c r="S254" s="122">
        <v>47953.913848939701</v>
      </c>
      <c r="T254" s="122">
        <v>129050.266095275</v>
      </c>
      <c r="U254" s="122">
        <v>27874.613572665701</v>
      </c>
      <c r="V254" s="122">
        <v>124042.412913387</v>
      </c>
      <c r="W254" s="122">
        <v>258227.38157394499</v>
      </c>
    </row>
    <row r="255" spans="1:23" ht="12.75" x14ac:dyDescent="0.2">
      <c r="A255" s="122" t="s">
        <v>602</v>
      </c>
      <c r="B255" s="122">
        <v>13937</v>
      </c>
      <c r="C255" s="122">
        <v>13813.706829909501</v>
      </c>
      <c r="D255" s="140">
        <v>60.002213925350198</v>
      </c>
      <c r="E255" s="140">
        <v>-12.6737866559036</v>
      </c>
      <c r="F255" s="140">
        <v>-18.1090974777225</v>
      </c>
      <c r="G255" s="140">
        <v>93.808684424829806</v>
      </c>
      <c r="H255" s="122"/>
      <c r="I255" s="122">
        <v>6812</v>
      </c>
      <c r="J255" s="204">
        <v>1.1569483644315399</v>
      </c>
      <c r="K255" s="198">
        <v>0.100117439812096</v>
      </c>
      <c r="L255" s="198">
        <v>2.2166764533176699E-2</v>
      </c>
      <c r="M255" s="198">
        <v>2.0551967116852598E-3</v>
      </c>
      <c r="N255" s="198">
        <v>8.6611861421021702E-2</v>
      </c>
      <c r="O255" s="198">
        <v>3.8167938931297697E-2</v>
      </c>
      <c r="P255" s="198">
        <v>1.07163828537874E-2</v>
      </c>
      <c r="Q255" s="198"/>
      <c r="R255" s="122">
        <v>6947.7653716733703</v>
      </c>
      <c r="S255" s="122">
        <v>47953.913848939701</v>
      </c>
      <c r="T255" s="122">
        <v>129050.266095275</v>
      </c>
      <c r="U255" s="122">
        <v>27874.613572665701</v>
      </c>
      <c r="V255" s="122">
        <v>124042.412913387</v>
      </c>
      <c r="W255" s="122">
        <v>258227.38157394499</v>
      </c>
    </row>
    <row r="256" spans="1:23" ht="12.75" x14ac:dyDescent="0.2">
      <c r="A256" s="122" t="s">
        <v>603</v>
      </c>
      <c r="B256" s="122">
        <v>16600</v>
      </c>
      <c r="C256" s="122">
        <v>16598.141493569001</v>
      </c>
      <c r="D256" s="140">
        <v>126.367557974625</v>
      </c>
      <c r="E256" s="140">
        <v>-12.6737866559036</v>
      </c>
      <c r="F256" s="140">
        <v>-19.467215464469898</v>
      </c>
      <c r="G256" s="140">
        <v>-92.1299956890837</v>
      </c>
      <c r="H256" s="122"/>
      <c r="I256" s="122">
        <v>10748</v>
      </c>
      <c r="J256" s="204">
        <v>1.1569483644315399</v>
      </c>
      <c r="K256" s="198">
        <v>0.120766654261258</v>
      </c>
      <c r="L256" s="198">
        <v>2.9214737625604802E-2</v>
      </c>
      <c r="M256" s="198">
        <v>3.1633792333457399E-3</v>
      </c>
      <c r="N256" s="198">
        <v>0.105414960922962</v>
      </c>
      <c r="O256" s="198">
        <v>4.21473762560476E-2</v>
      </c>
      <c r="P256" s="198">
        <v>1.3676963155936001E-2</v>
      </c>
      <c r="Q256" s="198"/>
      <c r="R256" s="122">
        <v>6947.7653716733703</v>
      </c>
      <c r="S256" s="122">
        <v>47953.913848939701</v>
      </c>
      <c r="T256" s="122">
        <v>129050.266095275</v>
      </c>
      <c r="U256" s="122">
        <v>27874.613572665701</v>
      </c>
      <c r="V256" s="122">
        <v>124042.412913387</v>
      </c>
      <c r="W256" s="122">
        <v>258227.38157394499</v>
      </c>
    </row>
    <row r="257" spans="1:23" ht="12.75" x14ac:dyDescent="0.2">
      <c r="A257" s="122" t="s">
        <v>604</v>
      </c>
      <c r="B257" s="122">
        <v>11890</v>
      </c>
      <c r="C257" s="122">
        <v>11699.4941831958</v>
      </c>
      <c r="D257" s="140">
        <v>84.951406946120201</v>
      </c>
      <c r="E257" s="140">
        <v>-12.6737866559036</v>
      </c>
      <c r="F257" s="140">
        <v>-14.2903019935694</v>
      </c>
      <c r="G257" s="140">
        <v>132.06656463366201</v>
      </c>
      <c r="H257" s="122"/>
      <c r="I257" s="122">
        <v>10712</v>
      </c>
      <c r="J257" s="204">
        <v>1.1569483644315399</v>
      </c>
      <c r="K257" s="198">
        <v>0.12546676624346501</v>
      </c>
      <c r="L257" s="198">
        <v>1.91374159820762E-2</v>
      </c>
      <c r="M257" s="198">
        <v>1.4002987303958199E-3</v>
      </c>
      <c r="N257" s="198">
        <v>7.8976848394324103E-2</v>
      </c>
      <c r="O257" s="198">
        <v>3.1179985063480201E-2</v>
      </c>
      <c r="P257" s="198">
        <v>8.0283793876026899E-3</v>
      </c>
      <c r="Q257" s="198"/>
      <c r="R257" s="122">
        <v>6947.7653716733703</v>
      </c>
      <c r="S257" s="122">
        <v>47953.913848939701</v>
      </c>
      <c r="T257" s="122">
        <v>129050.266095275</v>
      </c>
      <c r="U257" s="122">
        <v>27874.613572665701</v>
      </c>
      <c r="V257" s="122">
        <v>124042.412913387</v>
      </c>
      <c r="W257" s="122">
        <v>258227.38157394499</v>
      </c>
    </row>
    <row r="258" spans="1:23" ht="12.75" x14ac:dyDescent="0.2">
      <c r="A258" s="122" t="s">
        <v>605</v>
      </c>
      <c r="B258" s="122">
        <v>11271</v>
      </c>
      <c r="C258" s="122">
        <v>11185.8432495654</v>
      </c>
      <c r="D258" s="140">
        <v>87.215544647784199</v>
      </c>
      <c r="E258" s="140">
        <v>-12.6737866559036</v>
      </c>
      <c r="F258" s="140">
        <v>-21.943698195860001</v>
      </c>
      <c r="G258" s="140">
        <v>32.988687043043399</v>
      </c>
      <c r="H258" s="122"/>
      <c r="I258" s="122">
        <v>10886</v>
      </c>
      <c r="J258" s="204">
        <v>1.1569483644315399</v>
      </c>
      <c r="K258" s="198">
        <v>0.10499724416682001</v>
      </c>
      <c r="L258" s="198">
        <v>2.0117582215689898E-2</v>
      </c>
      <c r="M258" s="198">
        <v>1.9290832261620401E-3</v>
      </c>
      <c r="N258" s="198">
        <v>7.2845857064119099E-2</v>
      </c>
      <c r="O258" s="198">
        <v>2.7742054014330299E-2</v>
      </c>
      <c r="P258" s="198">
        <v>8.7268050707330503E-3</v>
      </c>
      <c r="Q258" s="198"/>
      <c r="R258" s="122">
        <v>6947.7653716733703</v>
      </c>
      <c r="S258" s="122">
        <v>47953.913848939701</v>
      </c>
      <c r="T258" s="122">
        <v>129050.266095275</v>
      </c>
      <c r="U258" s="122">
        <v>27874.613572665701</v>
      </c>
      <c r="V258" s="122">
        <v>124042.412913387</v>
      </c>
      <c r="W258" s="122">
        <v>258227.38157394499</v>
      </c>
    </row>
    <row r="259" spans="1:23" ht="12.75" x14ac:dyDescent="0.2">
      <c r="A259" s="122" t="s">
        <v>606</v>
      </c>
      <c r="B259" s="122">
        <v>14254</v>
      </c>
      <c r="C259" s="122">
        <v>13749.5143633315</v>
      </c>
      <c r="D259" s="140">
        <v>219.725254047851</v>
      </c>
      <c r="E259" s="140">
        <v>39.421650553674098</v>
      </c>
      <c r="F259" s="140">
        <v>-26.411105061794299</v>
      </c>
      <c r="G259" s="140">
        <v>272.22180619629199</v>
      </c>
      <c r="H259" s="122"/>
      <c r="I259" s="122">
        <v>6694</v>
      </c>
      <c r="J259" s="204">
        <v>1.1569483644315399</v>
      </c>
      <c r="K259" s="198">
        <v>0.10367493277562</v>
      </c>
      <c r="L259" s="198">
        <v>2.15118016133851E-2</v>
      </c>
      <c r="M259" s="198">
        <v>1.6432626232446999E-3</v>
      </c>
      <c r="N259" s="198">
        <v>9.2769644457723302E-2</v>
      </c>
      <c r="O259" s="198">
        <v>3.7048102778607699E-2</v>
      </c>
      <c r="P259" s="198">
        <v>1.06065132954885E-2</v>
      </c>
      <c r="Q259" s="198"/>
      <c r="R259" s="122">
        <v>6947.7653716733703</v>
      </c>
      <c r="S259" s="122">
        <v>47953.913848939701</v>
      </c>
      <c r="T259" s="122">
        <v>129050.266095275</v>
      </c>
      <c r="U259" s="122">
        <v>27874.613572665701</v>
      </c>
      <c r="V259" s="122">
        <v>124042.412913387</v>
      </c>
      <c r="W259" s="122">
        <v>258227.38157394499</v>
      </c>
    </row>
    <row r="260" spans="1:23" ht="12.75" x14ac:dyDescent="0.2">
      <c r="A260" s="122" t="s">
        <v>607</v>
      </c>
      <c r="B260" s="122">
        <v>15191</v>
      </c>
      <c r="C260" s="122">
        <v>13982.3777114594</v>
      </c>
      <c r="D260" s="140">
        <v>348.630282610905</v>
      </c>
      <c r="E260" s="140">
        <v>415.40531990256301</v>
      </c>
      <c r="F260" s="140">
        <v>-19.707850769445098</v>
      </c>
      <c r="G260" s="140">
        <v>463.85339132379102</v>
      </c>
      <c r="H260" s="122"/>
      <c r="I260" s="122">
        <v>7052</v>
      </c>
      <c r="J260" s="204">
        <v>1.1569483644315399</v>
      </c>
      <c r="K260" s="198">
        <v>0.102665910380034</v>
      </c>
      <c r="L260" s="198">
        <v>2.1554169030062399E-2</v>
      </c>
      <c r="M260" s="198">
        <v>1.8434486670448099E-3</v>
      </c>
      <c r="N260" s="198">
        <v>9.5292115711854794E-2</v>
      </c>
      <c r="O260" s="198">
        <v>4.11230856494611E-2</v>
      </c>
      <c r="P260" s="198">
        <v>9.0754395916052208E-3</v>
      </c>
      <c r="Q260" s="198"/>
      <c r="R260" s="122">
        <v>6947.7653716733703</v>
      </c>
      <c r="S260" s="122">
        <v>47953.913848939701</v>
      </c>
      <c r="T260" s="122">
        <v>129050.266095275</v>
      </c>
      <c r="U260" s="122">
        <v>27874.613572665701</v>
      </c>
      <c r="V260" s="122">
        <v>124042.412913387</v>
      </c>
      <c r="W260" s="122">
        <v>258227.38157394499</v>
      </c>
    </row>
    <row r="261" spans="1:23" ht="14.25" customHeight="1" x14ac:dyDescent="0.2">
      <c r="A261" s="19" t="s">
        <v>608</v>
      </c>
      <c r="B261" s="122"/>
      <c r="C261" s="122"/>
      <c r="D261" s="140"/>
      <c r="E261" s="140"/>
      <c r="F261" s="140"/>
      <c r="G261" s="140"/>
      <c r="H261" s="122"/>
      <c r="I261" s="122"/>
      <c r="J261" s="204"/>
      <c r="K261" s="198"/>
      <c r="L261" s="198"/>
      <c r="M261" s="198"/>
      <c r="N261" s="198"/>
      <c r="O261" s="198"/>
      <c r="P261" s="198"/>
      <c r="Q261" s="198"/>
      <c r="R261" s="122"/>
      <c r="S261" s="122"/>
      <c r="T261" s="122"/>
      <c r="U261" s="122"/>
      <c r="V261" s="122"/>
      <c r="W261" s="122"/>
    </row>
    <row r="262" spans="1:23" ht="12.75" x14ac:dyDescent="0.2">
      <c r="A262" s="122" t="s">
        <v>609</v>
      </c>
      <c r="B262" s="122">
        <v>13275</v>
      </c>
      <c r="C262" s="122">
        <v>13030.322483420799</v>
      </c>
      <c r="D262" s="140">
        <v>39.5410143602872</v>
      </c>
      <c r="E262" s="140">
        <v>-12.6737866559036</v>
      </c>
      <c r="F262" s="140">
        <v>-25.451642923014099</v>
      </c>
      <c r="G262" s="140">
        <v>243.465772053157</v>
      </c>
      <c r="H262" s="122"/>
      <c r="I262" s="122">
        <v>26394</v>
      </c>
      <c r="J262" s="204">
        <v>1.1569483644315399</v>
      </c>
      <c r="K262" s="198">
        <v>0.10123512919602901</v>
      </c>
      <c r="L262" s="198">
        <v>1.9322573312116401E-2</v>
      </c>
      <c r="M262" s="198">
        <v>1.43972114874593E-3</v>
      </c>
      <c r="N262" s="198">
        <v>8.3541714025914995E-2</v>
      </c>
      <c r="O262" s="198">
        <v>3.45911949685535E-2</v>
      </c>
      <c r="P262" s="198">
        <v>1.0949458210199299E-2</v>
      </c>
      <c r="Q262" s="198"/>
      <c r="R262" s="122">
        <v>6947.7653716733703</v>
      </c>
      <c r="S262" s="122">
        <v>47953.913848939701</v>
      </c>
      <c r="T262" s="122">
        <v>129050.266095275</v>
      </c>
      <c r="U262" s="122">
        <v>27874.613572665701</v>
      </c>
      <c r="V262" s="122">
        <v>124042.412913387</v>
      </c>
      <c r="W262" s="122">
        <v>258227.38157394499</v>
      </c>
    </row>
    <row r="263" spans="1:23" ht="12.75" x14ac:dyDescent="0.2">
      <c r="A263" s="122" t="s">
        <v>610</v>
      </c>
      <c r="B263" s="122">
        <v>9694</v>
      </c>
      <c r="C263" s="122">
        <v>9640.6431500476701</v>
      </c>
      <c r="D263" s="140">
        <v>-43.422196526005102</v>
      </c>
      <c r="E263" s="140">
        <v>-12.6737866559036</v>
      </c>
      <c r="F263" s="140">
        <v>-16.2192893807138</v>
      </c>
      <c r="G263" s="140">
        <v>125.842360739067</v>
      </c>
      <c r="H263" s="122"/>
      <c r="I263" s="122">
        <v>98314</v>
      </c>
      <c r="J263" s="204">
        <v>1.1569483644315399</v>
      </c>
      <c r="K263" s="198">
        <v>8.3040055332912893E-2</v>
      </c>
      <c r="L263" s="198">
        <v>1.5613239213133401E-2</v>
      </c>
      <c r="M263" s="198">
        <v>1.33246536607197E-3</v>
      </c>
      <c r="N263" s="198">
        <v>6.5880749435482194E-2</v>
      </c>
      <c r="O263" s="198">
        <v>2.5286327481335299E-2</v>
      </c>
      <c r="P263" s="198">
        <v>7.2115873629391503E-3</v>
      </c>
      <c r="Q263" s="198"/>
      <c r="R263" s="122">
        <v>6947.7653716733703</v>
      </c>
      <c r="S263" s="122">
        <v>47953.913848939701</v>
      </c>
      <c r="T263" s="122">
        <v>129050.266095275</v>
      </c>
      <c r="U263" s="122">
        <v>27874.613572665701</v>
      </c>
      <c r="V263" s="122">
        <v>124042.412913387</v>
      </c>
      <c r="W263" s="122">
        <v>258227.38157394499</v>
      </c>
    </row>
    <row r="264" spans="1:23" ht="12.75" x14ac:dyDescent="0.2">
      <c r="A264" s="122" t="s">
        <v>611</v>
      </c>
      <c r="B264" s="122">
        <v>14292</v>
      </c>
      <c r="C264" s="122">
        <v>13622.107177588099</v>
      </c>
      <c r="D264" s="140">
        <v>91.838941066708202</v>
      </c>
      <c r="E264" s="140">
        <v>-12.6737866559036</v>
      </c>
      <c r="F264" s="140">
        <v>-19.5738851552398</v>
      </c>
      <c r="G264" s="140">
        <v>610.53273578523795</v>
      </c>
      <c r="H264" s="122"/>
      <c r="I264" s="122">
        <v>9431</v>
      </c>
      <c r="J264" s="204">
        <v>1.1569483644315399</v>
      </c>
      <c r="K264" s="198">
        <v>0.105927261160004</v>
      </c>
      <c r="L264" s="198">
        <v>2.0146325946347202E-2</v>
      </c>
      <c r="M264" s="198">
        <v>1.16636623899905E-3</v>
      </c>
      <c r="N264" s="198">
        <v>7.7616371540663795E-2</v>
      </c>
      <c r="O264" s="198">
        <v>4.1352984837238899E-2</v>
      </c>
      <c r="P264" s="198">
        <v>1.0179196267627999E-2</v>
      </c>
      <c r="Q264" s="198"/>
      <c r="R264" s="122">
        <v>6947.7653716733703</v>
      </c>
      <c r="S264" s="122">
        <v>47953.913848939701</v>
      </c>
      <c r="T264" s="122">
        <v>129050.266095275</v>
      </c>
      <c r="U264" s="122">
        <v>27874.613572665701</v>
      </c>
      <c r="V264" s="122">
        <v>124042.412913387</v>
      </c>
      <c r="W264" s="122">
        <v>258227.38157394499</v>
      </c>
    </row>
    <row r="265" spans="1:23" ht="12.75" x14ac:dyDescent="0.2">
      <c r="A265" s="122" t="s">
        <v>612</v>
      </c>
      <c r="B265" s="122">
        <v>12152</v>
      </c>
      <c r="C265" s="122">
        <v>11920.878064881301</v>
      </c>
      <c r="D265" s="140">
        <v>31.104449008669501</v>
      </c>
      <c r="E265" s="140">
        <v>-12.6737866559036</v>
      </c>
      <c r="F265" s="140">
        <v>-24.4038699590477</v>
      </c>
      <c r="G265" s="140">
        <v>236.68276164830399</v>
      </c>
      <c r="H265" s="122"/>
      <c r="I265" s="122">
        <v>36924</v>
      </c>
      <c r="J265" s="204">
        <v>1.1569483644315399</v>
      </c>
      <c r="K265" s="198">
        <v>9.3326833495829306E-2</v>
      </c>
      <c r="L265" s="198">
        <v>1.9553677824721099E-2</v>
      </c>
      <c r="M265" s="198">
        <v>1.4895460946809701E-3</v>
      </c>
      <c r="N265" s="198">
        <v>8.7179070523236896E-2</v>
      </c>
      <c r="O265" s="198">
        <v>3.0928393456830201E-2</v>
      </c>
      <c r="P265" s="198">
        <v>8.7476979742173097E-3</v>
      </c>
      <c r="Q265" s="198"/>
      <c r="R265" s="122">
        <v>6947.7653716733703</v>
      </c>
      <c r="S265" s="122">
        <v>47953.913848939701</v>
      </c>
      <c r="T265" s="122">
        <v>129050.266095275</v>
      </c>
      <c r="U265" s="122">
        <v>27874.613572665701</v>
      </c>
      <c r="V265" s="122">
        <v>124042.412913387</v>
      </c>
      <c r="W265" s="122">
        <v>258227.38157394499</v>
      </c>
    </row>
    <row r="266" spans="1:23" ht="12.75" x14ac:dyDescent="0.2">
      <c r="A266" s="122" t="s">
        <v>613</v>
      </c>
      <c r="B266" s="122">
        <v>14532</v>
      </c>
      <c r="C266" s="122">
        <v>13854.7388651782</v>
      </c>
      <c r="D266" s="140">
        <v>192.10293658379601</v>
      </c>
      <c r="E266" s="140">
        <v>196.110928921099</v>
      </c>
      <c r="F266" s="140">
        <v>-25.7014493331498</v>
      </c>
      <c r="G266" s="140">
        <v>314.92922009960603</v>
      </c>
      <c r="H266" s="122"/>
      <c r="I266" s="122">
        <v>18949</v>
      </c>
      <c r="J266" s="204">
        <v>1.1569483644315399</v>
      </c>
      <c r="K266" s="198">
        <v>9.9635864689429504E-2</v>
      </c>
      <c r="L266" s="198">
        <v>2.1689798933980702E-2</v>
      </c>
      <c r="M266" s="198">
        <v>1.1610111351522501E-3</v>
      </c>
      <c r="N266" s="198">
        <v>8.7814660404243003E-2</v>
      </c>
      <c r="O266" s="198">
        <v>3.7574542192200099E-2</v>
      </c>
      <c r="P266" s="198">
        <v>1.1557338118106501E-2</v>
      </c>
      <c r="Q266" s="198"/>
      <c r="R266" s="122">
        <v>6947.7653716733703</v>
      </c>
      <c r="S266" s="122">
        <v>47953.913848939701</v>
      </c>
      <c r="T266" s="122">
        <v>129050.266095275</v>
      </c>
      <c r="U266" s="122">
        <v>27874.613572665701</v>
      </c>
      <c r="V266" s="122">
        <v>124042.412913387</v>
      </c>
      <c r="W266" s="122">
        <v>258227.38157394499</v>
      </c>
    </row>
    <row r="267" spans="1:23" ht="12.75" x14ac:dyDescent="0.2">
      <c r="A267" s="122" t="s">
        <v>614</v>
      </c>
      <c r="B267" s="122">
        <v>12874</v>
      </c>
      <c r="C267" s="122">
        <v>12210.7463742578</v>
      </c>
      <c r="D267" s="140">
        <v>177.944755824352</v>
      </c>
      <c r="E267" s="140">
        <v>228.32241817325399</v>
      </c>
      <c r="F267" s="140">
        <v>-25.980419901839799</v>
      </c>
      <c r="G267" s="140">
        <v>283.27173451959197</v>
      </c>
      <c r="H267" s="122"/>
      <c r="I267" s="122">
        <v>9493</v>
      </c>
      <c r="J267" s="204">
        <v>1.1569483644315399</v>
      </c>
      <c r="K267" s="198">
        <v>0.100179079321605</v>
      </c>
      <c r="L267" s="198">
        <v>1.8961339934688699E-2</v>
      </c>
      <c r="M267" s="198">
        <v>1.26408932897925E-3</v>
      </c>
      <c r="N267" s="198">
        <v>9.6492152112082605E-2</v>
      </c>
      <c r="O267" s="198">
        <v>3.1602233224481198E-2</v>
      </c>
      <c r="P267" s="198">
        <v>8.4272621931949909E-3</v>
      </c>
      <c r="Q267" s="198"/>
      <c r="R267" s="122">
        <v>6947.7653716733703</v>
      </c>
      <c r="S267" s="122">
        <v>47953.913848939701</v>
      </c>
      <c r="T267" s="122">
        <v>129050.266095275</v>
      </c>
      <c r="U267" s="122">
        <v>27874.613572665701</v>
      </c>
      <c r="V267" s="122">
        <v>124042.412913387</v>
      </c>
      <c r="W267" s="122">
        <v>258227.38157394499</v>
      </c>
    </row>
    <row r="268" spans="1:23" ht="12.75" x14ac:dyDescent="0.2">
      <c r="A268" s="122" t="s">
        <v>615</v>
      </c>
      <c r="B268" s="122">
        <v>14064</v>
      </c>
      <c r="C268" s="122">
        <v>13183.612604871099</v>
      </c>
      <c r="D268" s="140">
        <v>229.38495391534201</v>
      </c>
      <c r="E268" s="140">
        <v>-12.6737866559036</v>
      </c>
      <c r="F268" s="140">
        <v>-23.909390023478799</v>
      </c>
      <c r="G268" s="140">
        <v>688.011544337229</v>
      </c>
      <c r="H268" s="122"/>
      <c r="I268" s="122">
        <v>5765</v>
      </c>
      <c r="J268" s="204">
        <v>1.1569483644315399</v>
      </c>
      <c r="K268" s="198">
        <v>9.8872506504770197E-2</v>
      </c>
      <c r="L268" s="198">
        <v>2.1162185602775399E-2</v>
      </c>
      <c r="M268" s="198">
        <v>1.0407632263660001E-3</v>
      </c>
      <c r="N268" s="198">
        <v>9.0199479618386799E-2</v>
      </c>
      <c r="O268" s="198">
        <v>3.7294015611448399E-2</v>
      </c>
      <c r="P268" s="198">
        <v>9.3668690372940202E-3</v>
      </c>
      <c r="Q268" s="198"/>
      <c r="R268" s="122">
        <v>6947.7653716733703</v>
      </c>
      <c r="S268" s="122">
        <v>47953.913848939701</v>
      </c>
      <c r="T268" s="122">
        <v>129050.266095275</v>
      </c>
      <c r="U268" s="122">
        <v>27874.613572665701</v>
      </c>
      <c r="V268" s="122">
        <v>124042.412913387</v>
      </c>
      <c r="W268" s="122">
        <v>258227.38157394499</v>
      </c>
    </row>
    <row r="269" spans="1:23" ht="12.75" x14ac:dyDescent="0.2">
      <c r="A269" s="122" t="s">
        <v>616</v>
      </c>
      <c r="B269" s="122">
        <v>13655</v>
      </c>
      <c r="C269" s="122">
        <v>13502.1026692389</v>
      </c>
      <c r="D269" s="140">
        <v>102.625512422317</v>
      </c>
      <c r="E269" s="140">
        <v>-12.6737866559036</v>
      </c>
      <c r="F269" s="140">
        <v>-27.9741960706701</v>
      </c>
      <c r="G269" s="140">
        <v>90.957207020928493</v>
      </c>
      <c r="H269" s="122"/>
      <c r="I269" s="122">
        <v>11432</v>
      </c>
      <c r="J269" s="204">
        <v>1.1569483644315399</v>
      </c>
      <c r="K269" s="198">
        <v>0.11406578026592</v>
      </c>
      <c r="L269" s="198">
        <v>2.2830650804758601E-2</v>
      </c>
      <c r="M269" s="198">
        <v>1.48705388383485E-3</v>
      </c>
      <c r="N269" s="198">
        <v>8.2575227431770495E-2</v>
      </c>
      <c r="O269" s="198">
        <v>3.69139258222533E-2</v>
      </c>
      <c r="P269" s="198">
        <v>1.04968509447166E-2</v>
      </c>
      <c r="Q269" s="198"/>
      <c r="R269" s="122">
        <v>6947.7653716733703</v>
      </c>
      <c r="S269" s="122">
        <v>47953.913848939701</v>
      </c>
      <c r="T269" s="122">
        <v>129050.266095275</v>
      </c>
      <c r="U269" s="122">
        <v>27874.613572665701</v>
      </c>
      <c r="V269" s="122">
        <v>124042.412913387</v>
      </c>
      <c r="W269" s="122">
        <v>258227.38157394499</v>
      </c>
    </row>
    <row r="270" spans="1:23" ht="12.75" x14ac:dyDescent="0.2">
      <c r="A270" s="122" t="s">
        <v>617</v>
      </c>
      <c r="B270" s="122">
        <v>11452</v>
      </c>
      <c r="C270" s="122">
        <v>11372.627476249399</v>
      </c>
      <c r="D270" s="140">
        <v>-27.5712668210735</v>
      </c>
      <c r="E270" s="140">
        <v>-12.6737866559036</v>
      </c>
      <c r="F270" s="140">
        <v>-17.700973795885101</v>
      </c>
      <c r="G270" s="140">
        <v>137.242934541143</v>
      </c>
      <c r="H270" s="122"/>
      <c r="I270" s="122">
        <v>37833</v>
      </c>
      <c r="J270" s="204">
        <v>1.1569483644315399</v>
      </c>
      <c r="K270" s="198">
        <v>0.10266169745989</v>
      </c>
      <c r="L270" s="198">
        <v>1.9559643697301302E-2</v>
      </c>
      <c r="M270" s="198">
        <v>1.32159754711495E-3</v>
      </c>
      <c r="N270" s="198">
        <v>7.6573361879840304E-2</v>
      </c>
      <c r="O270" s="198">
        <v>2.8202891655433101E-2</v>
      </c>
      <c r="P270" s="198">
        <v>9.1983189279200694E-3</v>
      </c>
      <c r="Q270" s="198"/>
      <c r="R270" s="122">
        <v>6947.7653716733703</v>
      </c>
      <c r="S270" s="122">
        <v>47953.913848939701</v>
      </c>
      <c r="T270" s="122">
        <v>129050.266095275</v>
      </c>
      <c r="U270" s="122">
        <v>27874.613572665701</v>
      </c>
      <c r="V270" s="122">
        <v>124042.412913387</v>
      </c>
      <c r="W270" s="122">
        <v>258227.38157394499</v>
      </c>
    </row>
    <row r="271" spans="1:23" ht="12.75" x14ac:dyDescent="0.2">
      <c r="A271" s="122" t="s">
        <v>618</v>
      </c>
      <c r="B271" s="122">
        <v>13581</v>
      </c>
      <c r="C271" s="122">
        <v>13343.042939627399</v>
      </c>
      <c r="D271" s="140">
        <v>59.413447103539198</v>
      </c>
      <c r="E271" s="140">
        <v>-12.6737866559036</v>
      </c>
      <c r="F271" s="140">
        <v>-24.258517551877699</v>
      </c>
      <c r="G271" s="140">
        <v>215.40267289334</v>
      </c>
      <c r="H271" s="122"/>
      <c r="I271" s="122">
        <v>25456</v>
      </c>
      <c r="J271" s="204">
        <v>1.1569483644315399</v>
      </c>
      <c r="K271" s="198">
        <v>0.10582966687617899</v>
      </c>
      <c r="L271" s="198">
        <v>2.15666247642992E-2</v>
      </c>
      <c r="M271" s="198">
        <v>2.1605908233815201E-3</v>
      </c>
      <c r="N271" s="198">
        <v>8.7798554368321804E-2</v>
      </c>
      <c r="O271" s="198">
        <v>3.6533626649905698E-2</v>
      </c>
      <c r="P271" s="198">
        <v>9.7030169704588297E-3</v>
      </c>
      <c r="Q271" s="198"/>
      <c r="R271" s="122">
        <v>6947.7653716733703</v>
      </c>
      <c r="S271" s="122">
        <v>47953.913848939701</v>
      </c>
      <c r="T271" s="122">
        <v>129050.266095275</v>
      </c>
      <c r="U271" s="122">
        <v>27874.613572665701</v>
      </c>
      <c r="V271" s="122">
        <v>124042.412913387</v>
      </c>
      <c r="W271" s="122">
        <v>258227.38157394499</v>
      </c>
    </row>
    <row r="272" spans="1:23" ht="14.25" customHeight="1" x14ac:dyDescent="0.2">
      <c r="A272" s="19" t="s">
        <v>619</v>
      </c>
      <c r="B272" s="122"/>
      <c r="C272" s="122"/>
      <c r="D272" s="140"/>
      <c r="E272" s="140"/>
      <c r="F272" s="140"/>
      <c r="G272" s="140"/>
      <c r="H272" s="122"/>
      <c r="I272" s="122"/>
      <c r="J272" s="204"/>
      <c r="K272" s="198"/>
      <c r="L272" s="198"/>
      <c r="M272" s="198"/>
      <c r="N272" s="198"/>
      <c r="O272" s="198"/>
      <c r="P272" s="198"/>
      <c r="Q272" s="198"/>
      <c r="R272" s="122"/>
      <c r="S272" s="122"/>
      <c r="T272" s="122"/>
      <c r="U272" s="122"/>
      <c r="V272" s="122"/>
      <c r="W272" s="122"/>
    </row>
    <row r="273" spans="1:23" ht="12.75" x14ac:dyDescent="0.2">
      <c r="A273" s="122" t="s">
        <v>620</v>
      </c>
      <c r="B273" s="122">
        <v>12496</v>
      </c>
      <c r="C273" s="122">
        <v>12384.2593792926</v>
      </c>
      <c r="D273" s="140">
        <v>62.437234505847201</v>
      </c>
      <c r="E273" s="140">
        <v>-12.6737866559036</v>
      </c>
      <c r="F273" s="140">
        <v>-23.1793063352319</v>
      </c>
      <c r="G273" s="140">
        <v>85.633615897628005</v>
      </c>
      <c r="H273" s="122"/>
      <c r="I273" s="122">
        <v>24755</v>
      </c>
      <c r="J273" s="204">
        <v>1.1569483644315399</v>
      </c>
      <c r="K273" s="198">
        <v>0.109028479095132</v>
      </c>
      <c r="L273" s="198">
        <v>1.9632397495455499E-2</v>
      </c>
      <c r="M273" s="198">
        <v>2.1813774994950499E-3</v>
      </c>
      <c r="N273" s="198">
        <v>8.01050292870127E-2</v>
      </c>
      <c r="O273" s="198">
        <v>3.2397495455463499E-2</v>
      </c>
      <c r="P273" s="198">
        <v>9.5738234700060605E-3</v>
      </c>
      <c r="Q273" s="198"/>
      <c r="R273" s="122">
        <v>6947.7653716733703</v>
      </c>
      <c r="S273" s="122">
        <v>47953.913848939701</v>
      </c>
      <c r="T273" s="122">
        <v>129050.266095275</v>
      </c>
      <c r="U273" s="122">
        <v>27874.613572665701</v>
      </c>
      <c r="V273" s="122">
        <v>124042.412913387</v>
      </c>
      <c r="W273" s="122">
        <v>258227.38157394499</v>
      </c>
    </row>
    <row r="274" spans="1:23" ht="12.75" x14ac:dyDescent="0.2">
      <c r="A274" s="122" t="s">
        <v>621</v>
      </c>
      <c r="B274" s="122">
        <v>15417</v>
      </c>
      <c r="C274" s="122">
        <v>14644.614048833801</v>
      </c>
      <c r="D274" s="140">
        <v>224.22674374477299</v>
      </c>
      <c r="E274" s="140">
        <v>-12.6737866559036</v>
      </c>
      <c r="F274" s="140">
        <v>-20.597259946448801</v>
      </c>
      <c r="G274" s="140">
        <v>581.58825831360105</v>
      </c>
      <c r="H274" s="122"/>
      <c r="I274" s="122">
        <v>18435</v>
      </c>
      <c r="J274" s="204">
        <v>1.1569483644315399</v>
      </c>
      <c r="K274" s="198">
        <v>0.11510713317059899</v>
      </c>
      <c r="L274" s="198">
        <v>2.3813398426905299E-2</v>
      </c>
      <c r="M274" s="198">
        <v>2.1155410903173299E-3</v>
      </c>
      <c r="N274" s="198">
        <v>9.0697043666937899E-2</v>
      </c>
      <c r="O274" s="198">
        <v>3.9869812855980499E-2</v>
      </c>
      <c r="P274" s="198">
        <v>1.14998643883916E-2</v>
      </c>
      <c r="Q274" s="198"/>
      <c r="R274" s="122">
        <v>6947.7653716733703</v>
      </c>
      <c r="S274" s="122">
        <v>47953.913848939701</v>
      </c>
      <c r="T274" s="122">
        <v>129050.266095275</v>
      </c>
      <c r="U274" s="122">
        <v>27874.613572665701</v>
      </c>
      <c r="V274" s="122">
        <v>124042.412913387</v>
      </c>
      <c r="W274" s="122">
        <v>258227.38157394499</v>
      </c>
    </row>
    <row r="275" spans="1:23" ht="12.75" x14ac:dyDescent="0.2">
      <c r="A275" s="122" t="s">
        <v>622</v>
      </c>
      <c r="B275" s="122">
        <v>15500</v>
      </c>
      <c r="C275" s="122">
        <v>14568.7163178391</v>
      </c>
      <c r="D275" s="140">
        <v>174.177173691783</v>
      </c>
      <c r="E275" s="140">
        <v>51.9065382162186</v>
      </c>
      <c r="F275" s="140">
        <v>-27.305822327684101</v>
      </c>
      <c r="G275" s="140">
        <v>732.08552911030301</v>
      </c>
      <c r="H275" s="122"/>
      <c r="I275" s="122">
        <v>19776</v>
      </c>
      <c r="J275" s="204">
        <v>1.1569483644315399</v>
      </c>
      <c r="K275" s="198">
        <v>0.103307038834951</v>
      </c>
      <c r="L275" s="198">
        <v>2.17940938511327E-2</v>
      </c>
      <c r="M275" s="198">
        <v>1.6686893203883501E-3</v>
      </c>
      <c r="N275" s="198">
        <v>8.8693365695792906E-2</v>
      </c>
      <c r="O275" s="198">
        <v>4.11104368932039E-2</v>
      </c>
      <c r="P275" s="198">
        <v>1.17819579288026E-2</v>
      </c>
      <c r="Q275" s="198"/>
      <c r="R275" s="122">
        <v>6947.7653716733703</v>
      </c>
      <c r="S275" s="122">
        <v>47953.913848939701</v>
      </c>
      <c r="T275" s="122">
        <v>129050.266095275</v>
      </c>
      <c r="U275" s="122">
        <v>27874.613572665701</v>
      </c>
      <c r="V275" s="122">
        <v>124042.412913387</v>
      </c>
      <c r="W275" s="122">
        <v>258227.38157394499</v>
      </c>
    </row>
    <row r="276" spans="1:23" ht="12.75" x14ac:dyDescent="0.2">
      <c r="A276" s="122" t="s">
        <v>623</v>
      </c>
      <c r="B276" s="122">
        <v>10238</v>
      </c>
      <c r="C276" s="122">
        <v>10090.325444026599</v>
      </c>
      <c r="D276" s="140">
        <v>-22.348006155593701</v>
      </c>
      <c r="E276" s="140">
        <v>-12.6737866559036</v>
      </c>
      <c r="F276" s="140">
        <v>-24.687707090714099</v>
      </c>
      <c r="G276" s="140">
        <v>207.85953410924401</v>
      </c>
      <c r="H276" s="122"/>
      <c r="I276" s="122">
        <v>97338</v>
      </c>
      <c r="J276" s="204">
        <v>1.1569483644315399</v>
      </c>
      <c r="K276" s="198">
        <v>8.7838254330271801E-2</v>
      </c>
      <c r="L276" s="198">
        <v>1.7855308307136001E-2</v>
      </c>
      <c r="M276" s="198">
        <v>1.1711767244036201E-3</v>
      </c>
      <c r="N276" s="198">
        <v>6.8822042778770895E-2</v>
      </c>
      <c r="O276" s="198">
        <v>2.7389097782982999E-2</v>
      </c>
      <c r="P276" s="198">
        <v>6.9243255460354602E-3</v>
      </c>
      <c r="Q276" s="198"/>
      <c r="R276" s="122">
        <v>6947.7653716733703</v>
      </c>
      <c r="S276" s="122">
        <v>47953.913848939701</v>
      </c>
      <c r="T276" s="122">
        <v>129050.266095275</v>
      </c>
      <c r="U276" s="122">
        <v>27874.613572665701</v>
      </c>
      <c r="V276" s="122">
        <v>124042.412913387</v>
      </c>
      <c r="W276" s="122">
        <v>258227.38157394499</v>
      </c>
    </row>
    <row r="277" spans="1:23" ht="12.75" x14ac:dyDescent="0.2">
      <c r="A277" s="122" t="s">
        <v>624</v>
      </c>
      <c r="B277" s="122">
        <v>10378</v>
      </c>
      <c r="C277" s="122">
        <v>10033.931989772</v>
      </c>
      <c r="D277" s="140">
        <v>-9.2253475696812792</v>
      </c>
      <c r="E277" s="140">
        <v>-12.6737866559036</v>
      </c>
      <c r="F277" s="140">
        <v>-28.053340570156799</v>
      </c>
      <c r="G277" s="140">
        <v>394.50040199288202</v>
      </c>
      <c r="H277" s="122"/>
      <c r="I277" s="122">
        <v>18025</v>
      </c>
      <c r="J277" s="204">
        <v>1.1569483644315399</v>
      </c>
      <c r="K277" s="198">
        <v>0.100582524271845</v>
      </c>
      <c r="L277" s="198">
        <v>1.53675450762829E-2</v>
      </c>
      <c r="M277" s="198">
        <v>1.3314840499306501E-3</v>
      </c>
      <c r="N277" s="198">
        <v>7.2954230235783596E-2</v>
      </c>
      <c r="O277" s="198">
        <v>2.7628294036060999E-2</v>
      </c>
      <c r="P277" s="198">
        <v>6.21359223300971E-3</v>
      </c>
      <c r="Q277" s="198"/>
      <c r="R277" s="122">
        <v>6947.7653716733703</v>
      </c>
      <c r="S277" s="122">
        <v>47953.913848939701</v>
      </c>
      <c r="T277" s="122">
        <v>129050.266095275</v>
      </c>
      <c r="U277" s="122">
        <v>27874.613572665701</v>
      </c>
      <c r="V277" s="122">
        <v>124042.412913387</v>
      </c>
      <c r="W277" s="122">
        <v>258227.38157394499</v>
      </c>
    </row>
    <row r="278" spans="1:23" ht="12.75" x14ac:dyDescent="0.2">
      <c r="A278" s="122" t="s">
        <v>625</v>
      </c>
      <c r="B278" s="122">
        <v>15996</v>
      </c>
      <c r="C278" s="122">
        <v>14612.327900980999</v>
      </c>
      <c r="D278" s="140">
        <v>281.89156335079599</v>
      </c>
      <c r="E278" s="140">
        <v>224.364462584938</v>
      </c>
      <c r="F278" s="140">
        <v>-27.5527171385821</v>
      </c>
      <c r="G278" s="140">
        <v>904.78906408591502</v>
      </c>
      <c r="H278" s="122"/>
      <c r="I278" s="122">
        <v>9484</v>
      </c>
      <c r="J278" s="204">
        <v>1.1569483644315399</v>
      </c>
      <c r="K278" s="198">
        <v>9.9536060733867601E-2</v>
      </c>
      <c r="L278" s="198">
        <v>2.0877266975959499E-2</v>
      </c>
      <c r="M278" s="198">
        <v>1.79249261914804E-3</v>
      </c>
      <c r="N278" s="198">
        <v>9.1522564318852806E-2</v>
      </c>
      <c r="O278" s="198">
        <v>4.2914382117250099E-2</v>
      </c>
      <c r="P278" s="198">
        <v>1.09658371994939E-2</v>
      </c>
      <c r="Q278" s="198"/>
      <c r="R278" s="122">
        <v>6947.7653716733703</v>
      </c>
      <c r="S278" s="122">
        <v>47953.913848939701</v>
      </c>
      <c r="T278" s="122">
        <v>129050.266095275</v>
      </c>
      <c r="U278" s="122">
        <v>27874.613572665701</v>
      </c>
      <c r="V278" s="122">
        <v>124042.412913387</v>
      </c>
      <c r="W278" s="122">
        <v>258227.38157394499</v>
      </c>
    </row>
    <row r="279" spans="1:23" ht="12.75" x14ac:dyDescent="0.2">
      <c r="A279" s="122" t="s">
        <v>626</v>
      </c>
      <c r="B279" s="122">
        <v>12102</v>
      </c>
      <c r="C279" s="122">
        <v>11820.7695098365</v>
      </c>
      <c r="D279" s="140">
        <v>114.748225907345</v>
      </c>
      <c r="E279" s="140">
        <v>-12.6737866559036</v>
      </c>
      <c r="F279" s="140">
        <v>-27.6344972540772</v>
      </c>
      <c r="G279" s="140">
        <v>206.39720295567301</v>
      </c>
      <c r="H279" s="122"/>
      <c r="I279" s="122">
        <v>55248</v>
      </c>
      <c r="J279" s="204">
        <v>1.1569483644315399</v>
      </c>
      <c r="K279" s="198">
        <v>0.10633869099333899</v>
      </c>
      <c r="L279" s="198">
        <v>1.9982623805386599E-2</v>
      </c>
      <c r="M279" s="198">
        <v>1.3394150014480199E-3</v>
      </c>
      <c r="N279" s="198">
        <v>6.6807848247900398E-2</v>
      </c>
      <c r="O279" s="198">
        <v>3.41188821314799E-2</v>
      </c>
      <c r="P279" s="198">
        <v>8.7242977121343799E-3</v>
      </c>
      <c r="Q279" s="198"/>
      <c r="R279" s="122">
        <v>6947.7653716733703</v>
      </c>
      <c r="S279" s="122">
        <v>47953.913848939701</v>
      </c>
      <c r="T279" s="122">
        <v>129050.266095275</v>
      </c>
      <c r="U279" s="122">
        <v>27874.613572665701</v>
      </c>
      <c r="V279" s="122">
        <v>124042.412913387</v>
      </c>
      <c r="W279" s="122">
        <v>258227.38157394499</v>
      </c>
    </row>
    <row r="280" spans="1:23" ht="14.25" customHeight="1" x14ac:dyDescent="0.2">
      <c r="A280" s="19" t="s">
        <v>627</v>
      </c>
      <c r="B280" s="122"/>
      <c r="C280" s="122"/>
      <c r="D280" s="140"/>
      <c r="E280" s="140"/>
      <c r="F280" s="140"/>
      <c r="G280" s="140"/>
      <c r="H280" s="122"/>
      <c r="I280" s="122"/>
      <c r="J280" s="204"/>
      <c r="K280" s="198"/>
      <c r="L280" s="198"/>
      <c r="M280" s="198"/>
      <c r="N280" s="198"/>
      <c r="O280" s="198"/>
      <c r="P280" s="198"/>
      <c r="Q280" s="198"/>
      <c r="R280" s="122"/>
      <c r="S280" s="122"/>
      <c r="T280" s="122"/>
      <c r="U280" s="122"/>
      <c r="V280" s="122"/>
      <c r="W280" s="122"/>
    </row>
    <row r="281" spans="1:23" ht="12.75" x14ac:dyDescent="0.2">
      <c r="A281" s="122" t="s">
        <v>628</v>
      </c>
      <c r="B281" s="122">
        <v>16870</v>
      </c>
      <c r="C281" s="122">
        <v>14859.3865370395</v>
      </c>
      <c r="D281" s="140">
        <v>750.47968448366396</v>
      </c>
      <c r="E281" s="140">
        <v>1016.81453318454</v>
      </c>
      <c r="F281" s="140">
        <v>-25.038144396051202</v>
      </c>
      <c r="G281" s="140">
        <v>268.613067366574</v>
      </c>
      <c r="H281" s="122"/>
      <c r="I281" s="122">
        <v>7067</v>
      </c>
      <c r="J281" s="204">
        <v>1.1569483644315399</v>
      </c>
      <c r="K281" s="198">
        <v>0.108674119145323</v>
      </c>
      <c r="L281" s="198">
        <v>2.20744304513938E-2</v>
      </c>
      <c r="M281" s="198">
        <v>1.8395358709494801E-3</v>
      </c>
      <c r="N281" s="198">
        <v>9.5938870807980803E-2</v>
      </c>
      <c r="O281" s="198">
        <v>3.83472477713315E-2</v>
      </c>
      <c r="P281" s="198">
        <v>1.30182538559502E-2</v>
      </c>
      <c r="Q281" s="198"/>
      <c r="R281" s="122">
        <v>6947.7653716733703</v>
      </c>
      <c r="S281" s="122">
        <v>47953.913848939701</v>
      </c>
      <c r="T281" s="122">
        <v>129050.266095275</v>
      </c>
      <c r="U281" s="122">
        <v>27874.613572665701</v>
      </c>
      <c r="V281" s="122">
        <v>124042.412913387</v>
      </c>
      <c r="W281" s="122">
        <v>258227.38157394499</v>
      </c>
    </row>
    <row r="282" spans="1:23" ht="12.75" x14ac:dyDescent="0.2">
      <c r="A282" s="122" t="s">
        <v>629</v>
      </c>
      <c r="B282" s="122">
        <v>15917</v>
      </c>
      <c r="C282" s="122">
        <v>14592.9491256031</v>
      </c>
      <c r="D282" s="140">
        <v>409.38142141933503</v>
      </c>
      <c r="E282" s="140">
        <v>717.12096292167996</v>
      </c>
      <c r="F282" s="140">
        <v>-23.439847199314698</v>
      </c>
      <c r="G282" s="140">
        <v>221.222739869441</v>
      </c>
      <c r="H282" s="122"/>
      <c r="I282" s="122">
        <v>6463</v>
      </c>
      <c r="J282" s="204">
        <v>1.1569483644315399</v>
      </c>
      <c r="K282" s="198">
        <v>0.100108308834906</v>
      </c>
      <c r="L282" s="198">
        <v>2.3982670586415001E-2</v>
      </c>
      <c r="M282" s="198">
        <v>2.0114497911186799E-3</v>
      </c>
      <c r="N282" s="198">
        <v>0.10119139718396999</v>
      </c>
      <c r="O282" s="198">
        <v>3.6206096240136203E-2</v>
      </c>
      <c r="P282" s="198">
        <v>1.2378152560730301E-2</v>
      </c>
      <c r="Q282" s="198"/>
      <c r="R282" s="122">
        <v>6947.7653716733703</v>
      </c>
      <c r="S282" s="122">
        <v>47953.913848939701</v>
      </c>
      <c r="T282" s="122">
        <v>129050.266095275</v>
      </c>
      <c r="U282" s="122">
        <v>27874.613572665701</v>
      </c>
      <c r="V282" s="122">
        <v>124042.412913387</v>
      </c>
      <c r="W282" s="122">
        <v>258227.38157394499</v>
      </c>
    </row>
    <row r="283" spans="1:23" ht="12.75" x14ac:dyDescent="0.2">
      <c r="A283" s="122" t="s">
        <v>630</v>
      </c>
      <c r="B283" s="122">
        <v>16893</v>
      </c>
      <c r="C283" s="122">
        <v>15731.515419712299</v>
      </c>
      <c r="D283" s="140">
        <v>426.79089049377501</v>
      </c>
      <c r="E283" s="140">
        <v>700.97398669298195</v>
      </c>
      <c r="F283" s="140">
        <v>-26.300405074770602</v>
      </c>
      <c r="G283" s="140">
        <v>60.136309202636497</v>
      </c>
      <c r="H283" s="122"/>
      <c r="I283" s="122">
        <v>10224</v>
      </c>
      <c r="J283" s="204">
        <v>1.1569483644315399</v>
      </c>
      <c r="K283" s="198">
        <v>0.111306729264476</v>
      </c>
      <c r="L283" s="198">
        <v>2.03442879499218E-2</v>
      </c>
      <c r="M283" s="198">
        <v>3.0320813771518001E-3</v>
      </c>
      <c r="N283" s="198">
        <v>9.4874804381846603E-2</v>
      </c>
      <c r="O283" s="198">
        <v>4.2742566510172102E-2</v>
      </c>
      <c r="P283" s="198">
        <v>1.3595461658841901E-2</v>
      </c>
      <c r="Q283" s="198"/>
      <c r="R283" s="122">
        <v>6947.7653716733703</v>
      </c>
      <c r="S283" s="122">
        <v>47953.913848939701</v>
      </c>
      <c r="T283" s="122">
        <v>129050.266095275</v>
      </c>
      <c r="U283" s="122">
        <v>27874.613572665701</v>
      </c>
      <c r="V283" s="122">
        <v>124042.412913387</v>
      </c>
      <c r="W283" s="122">
        <v>258227.38157394499</v>
      </c>
    </row>
    <row r="284" spans="1:23" ht="12.75" x14ac:dyDescent="0.2">
      <c r="A284" s="122" t="s">
        <v>631</v>
      </c>
      <c r="B284" s="122">
        <v>10574</v>
      </c>
      <c r="C284" s="122">
        <v>9653.4318968702191</v>
      </c>
      <c r="D284" s="140">
        <v>334.552488954762</v>
      </c>
      <c r="E284" s="140">
        <v>381.26270274288601</v>
      </c>
      <c r="F284" s="140">
        <v>-26.711918990250801</v>
      </c>
      <c r="G284" s="140">
        <v>231.28988888791699</v>
      </c>
      <c r="H284" s="122"/>
      <c r="I284" s="122">
        <v>14648</v>
      </c>
      <c r="J284" s="204">
        <v>1.1569483644315399</v>
      </c>
      <c r="K284" s="198">
        <v>8.7588749317312906E-2</v>
      </c>
      <c r="L284" s="198">
        <v>1.3995084653194999E-2</v>
      </c>
      <c r="M284" s="198">
        <v>8.19224467504096E-4</v>
      </c>
      <c r="N284" s="198">
        <v>7.0316766794101607E-2</v>
      </c>
      <c r="O284" s="198">
        <v>2.5942108137629701E-2</v>
      </c>
      <c r="P284" s="198">
        <v>6.8951392681594796E-3</v>
      </c>
      <c r="Q284" s="198"/>
      <c r="R284" s="122">
        <v>6947.7653716733703</v>
      </c>
      <c r="S284" s="122">
        <v>47953.913848939701</v>
      </c>
      <c r="T284" s="122">
        <v>129050.266095275</v>
      </c>
      <c r="U284" s="122">
        <v>27874.613572665701</v>
      </c>
      <c r="V284" s="122">
        <v>124042.412913387</v>
      </c>
      <c r="W284" s="122">
        <v>258227.38157394499</v>
      </c>
    </row>
    <row r="285" spans="1:23" ht="12.75" x14ac:dyDescent="0.2">
      <c r="A285" s="122" t="s">
        <v>632</v>
      </c>
      <c r="B285" s="122">
        <v>18524</v>
      </c>
      <c r="C285" s="122">
        <v>16966.711079442201</v>
      </c>
      <c r="D285" s="140">
        <v>281.05374024103901</v>
      </c>
      <c r="E285" s="140">
        <v>841.96335386727901</v>
      </c>
      <c r="F285" s="140">
        <v>-25.609348096952999</v>
      </c>
      <c r="G285" s="140">
        <v>459.677166571957</v>
      </c>
      <c r="H285" s="122"/>
      <c r="I285" s="122">
        <v>5440</v>
      </c>
      <c r="J285" s="204">
        <v>1.1569483644315399</v>
      </c>
      <c r="K285" s="198">
        <v>9.6875000000000003E-2</v>
      </c>
      <c r="L285" s="198">
        <v>2.7941176470588198E-2</v>
      </c>
      <c r="M285" s="198">
        <v>2.0220588235294098E-3</v>
      </c>
      <c r="N285" s="198">
        <v>0.10312499999999999</v>
      </c>
      <c r="O285" s="198">
        <v>4.2279411764705899E-2</v>
      </c>
      <c r="P285" s="198">
        <v>1.6544117647058799E-2</v>
      </c>
      <c r="Q285" s="198"/>
      <c r="R285" s="122">
        <v>6947.7653716733703</v>
      </c>
      <c r="S285" s="122">
        <v>47953.913848939701</v>
      </c>
      <c r="T285" s="122">
        <v>129050.266095275</v>
      </c>
      <c r="U285" s="122">
        <v>27874.613572665701</v>
      </c>
      <c r="V285" s="122">
        <v>124042.412913387</v>
      </c>
      <c r="W285" s="122">
        <v>258227.38157394499</v>
      </c>
    </row>
    <row r="286" spans="1:23" ht="12.75" x14ac:dyDescent="0.2">
      <c r="A286" s="122" t="s">
        <v>633</v>
      </c>
      <c r="B286" s="122">
        <v>17069</v>
      </c>
      <c r="C286" s="122">
        <v>15526.298264651199</v>
      </c>
      <c r="D286" s="140">
        <v>449.40879245576099</v>
      </c>
      <c r="E286" s="140">
        <v>716.64610268256797</v>
      </c>
      <c r="F286" s="140">
        <v>-21.883689913500401</v>
      </c>
      <c r="G286" s="140">
        <v>398.991061564125</v>
      </c>
      <c r="H286" s="122"/>
      <c r="I286" s="122">
        <v>11873</v>
      </c>
      <c r="J286" s="204">
        <v>1.1569483644315399</v>
      </c>
      <c r="K286" s="198">
        <v>0.10048008085572301</v>
      </c>
      <c r="L286" s="198">
        <v>1.8613661248210199E-2</v>
      </c>
      <c r="M286" s="198">
        <v>1.93716836519835E-3</v>
      </c>
      <c r="N286" s="198">
        <v>0.10477554114377199</v>
      </c>
      <c r="O286" s="198">
        <v>4.6660490187821098E-2</v>
      </c>
      <c r="P286" s="198">
        <v>1.11176619220079E-2</v>
      </c>
      <c r="Q286" s="198"/>
      <c r="R286" s="122">
        <v>6947.7653716733703</v>
      </c>
      <c r="S286" s="122">
        <v>47953.913848939701</v>
      </c>
      <c r="T286" s="122">
        <v>129050.266095275</v>
      </c>
      <c r="U286" s="122">
        <v>27874.613572665701</v>
      </c>
      <c r="V286" s="122">
        <v>124042.412913387</v>
      </c>
      <c r="W286" s="122">
        <v>258227.38157394499</v>
      </c>
    </row>
    <row r="287" spans="1:23" ht="12.75" x14ac:dyDescent="0.2">
      <c r="A287" s="122" t="s">
        <v>634</v>
      </c>
      <c r="B287" s="122">
        <v>10328</v>
      </c>
      <c r="C287" s="122">
        <v>9407.5644479325292</v>
      </c>
      <c r="D287" s="140">
        <v>314.22461016761702</v>
      </c>
      <c r="E287" s="140">
        <v>462.56238845257002</v>
      </c>
      <c r="F287" s="140">
        <v>-26.301261247100399</v>
      </c>
      <c r="G287" s="140">
        <v>169.96014078287899</v>
      </c>
      <c r="H287" s="122"/>
      <c r="I287" s="122">
        <v>10555</v>
      </c>
      <c r="J287" s="204">
        <v>1.1569483644315399</v>
      </c>
      <c r="K287" s="198">
        <v>6.9635243960208398E-2</v>
      </c>
      <c r="L287" s="198">
        <v>1.2221695878730499E-2</v>
      </c>
      <c r="M287" s="198">
        <v>1.32638559924207E-3</v>
      </c>
      <c r="N287" s="198">
        <v>6.4613927048792E-2</v>
      </c>
      <c r="O287" s="198">
        <v>2.6432970156323999E-2</v>
      </c>
      <c r="P287" s="198">
        <v>7.0108953102794901E-3</v>
      </c>
      <c r="Q287" s="198"/>
      <c r="R287" s="122">
        <v>6947.7653716733703</v>
      </c>
      <c r="S287" s="122">
        <v>47953.913848939701</v>
      </c>
      <c r="T287" s="122">
        <v>129050.266095275</v>
      </c>
      <c r="U287" s="122">
        <v>27874.613572665701</v>
      </c>
      <c r="V287" s="122">
        <v>124042.412913387</v>
      </c>
      <c r="W287" s="122">
        <v>258227.38157394499</v>
      </c>
    </row>
    <row r="288" spans="1:23" ht="12.75" x14ac:dyDescent="0.2">
      <c r="A288" s="122" t="s">
        <v>635</v>
      </c>
      <c r="B288" s="122">
        <v>10793</v>
      </c>
      <c r="C288" s="122">
        <v>10751.2594414829</v>
      </c>
      <c r="D288" s="140">
        <v>-6.5189879053852797</v>
      </c>
      <c r="E288" s="140">
        <v>-12.6737866559036</v>
      </c>
      <c r="F288" s="140">
        <v>-27.019706402855601</v>
      </c>
      <c r="G288" s="140">
        <v>88.4174290995322</v>
      </c>
      <c r="H288" s="122"/>
      <c r="I288" s="122">
        <v>60495</v>
      </c>
      <c r="J288" s="204">
        <v>1.1569483644315399</v>
      </c>
      <c r="K288" s="198">
        <v>7.8089098272584506E-2</v>
      </c>
      <c r="L288" s="198">
        <v>1.5439292503512701E-2</v>
      </c>
      <c r="M288" s="198">
        <v>1.3554839242912601E-3</v>
      </c>
      <c r="N288" s="198">
        <v>7.3179601619968601E-2</v>
      </c>
      <c r="O288" s="198">
        <v>2.8101495991404199E-2</v>
      </c>
      <c r="P288" s="198">
        <v>8.9428878419704101E-3</v>
      </c>
      <c r="Q288" s="198"/>
      <c r="R288" s="122">
        <v>6947.7653716733703</v>
      </c>
      <c r="S288" s="122">
        <v>47953.913848939701</v>
      </c>
      <c r="T288" s="122">
        <v>129050.266095275</v>
      </c>
      <c r="U288" s="122">
        <v>27874.613572665701</v>
      </c>
      <c r="V288" s="122">
        <v>124042.412913387</v>
      </c>
      <c r="W288" s="122">
        <v>258227.38157394499</v>
      </c>
    </row>
    <row r="289" spans="1:23" ht="14.25" customHeight="1" x14ac:dyDescent="0.2">
      <c r="A289" s="19" t="s">
        <v>636</v>
      </c>
      <c r="B289" s="122"/>
      <c r="C289" s="122"/>
      <c r="D289" s="140"/>
      <c r="E289" s="140"/>
      <c r="F289" s="140"/>
      <c r="G289" s="140"/>
      <c r="H289" s="122"/>
      <c r="I289" s="122"/>
      <c r="J289" s="204"/>
      <c r="K289" s="198"/>
      <c r="L289" s="198"/>
      <c r="M289" s="198"/>
      <c r="N289" s="198"/>
      <c r="O289" s="198"/>
      <c r="P289" s="198"/>
      <c r="Q289" s="198"/>
      <c r="R289" s="122"/>
      <c r="S289" s="122"/>
      <c r="T289" s="122"/>
      <c r="U289" s="122"/>
      <c r="V289" s="122"/>
      <c r="W289" s="122"/>
    </row>
    <row r="290" spans="1:23" ht="12.75" x14ac:dyDescent="0.2">
      <c r="A290" s="122" t="s">
        <v>637</v>
      </c>
      <c r="B290" s="122">
        <v>20053</v>
      </c>
      <c r="C290" s="122">
        <v>18530.293683321801</v>
      </c>
      <c r="D290" s="140">
        <v>455.56952629915997</v>
      </c>
      <c r="E290" s="140">
        <v>1076.80189081203</v>
      </c>
      <c r="F290" s="140">
        <v>-25.721342808466101</v>
      </c>
      <c r="G290" s="140">
        <v>15.737744841840801</v>
      </c>
      <c r="H290" s="122"/>
      <c r="I290" s="122">
        <v>2451</v>
      </c>
      <c r="J290" s="204">
        <v>1.1569483644315399</v>
      </c>
      <c r="K290" s="198">
        <v>0.11709506323949399</v>
      </c>
      <c r="L290" s="198">
        <v>3.3047735618115102E-2</v>
      </c>
      <c r="M290" s="198">
        <v>3.26397388820889E-3</v>
      </c>
      <c r="N290" s="198">
        <v>7.7927376580987306E-2</v>
      </c>
      <c r="O290" s="198">
        <v>4.8959608323133397E-2</v>
      </c>
      <c r="P290" s="198">
        <v>1.91758465932273E-2</v>
      </c>
      <c r="Q290" s="198"/>
      <c r="R290" s="122">
        <v>6947.7653716733703</v>
      </c>
      <c r="S290" s="122">
        <v>47953.913848939701</v>
      </c>
      <c r="T290" s="122">
        <v>129050.266095275</v>
      </c>
      <c r="U290" s="122">
        <v>27874.613572665701</v>
      </c>
      <c r="V290" s="122">
        <v>124042.412913387</v>
      </c>
      <c r="W290" s="122">
        <v>258227.38157394499</v>
      </c>
    </row>
    <row r="291" spans="1:23" ht="12.75" x14ac:dyDescent="0.2">
      <c r="A291" s="122" t="s">
        <v>638</v>
      </c>
      <c r="B291" s="122">
        <v>20047</v>
      </c>
      <c r="C291" s="122">
        <v>18058.9434347071</v>
      </c>
      <c r="D291" s="140">
        <v>809.85111250605701</v>
      </c>
      <c r="E291" s="140">
        <v>913.65917827150304</v>
      </c>
      <c r="F291" s="140">
        <v>-27.531706806742001</v>
      </c>
      <c r="G291" s="140">
        <v>292.00120960726798</v>
      </c>
      <c r="H291" s="122"/>
      <c r="I291" s="122">
        <v>2757</v>
      </c>
      <c r="J291" s="204">
        <v>1.1569483644315399</v>
      </c>
      <c r="K291" s="198">
        <v>0.102647805585782</v>
      </c>
      <c r="L291" s="198">
        <v>3.0830612985128798E-2</v>
      </c>
      <c r="M291" s="198">
        <v>7.2542618788538297E-3</v>
      </c>
      <c r="N291" s="198">
        <v>9.7207109176641299E-2</v>
      </c>
      <c r="O291" s="198">
        <v>4.9328980776205997E-2</v>
      </c>
      <c r="P291" s="198">
        <v>1.4145810663765E-2</v>
      </c>
      <c r="Q291" s="198"/>
      <c r="R291" s="122">
        <v>6947.7653716733703</v>
      </c>
      <c r="S291" s="122">
        <v>47953.913848939701</v>
      </c>
      <c r="T291" s="122">
        <v>129050.266095275</v>
      </c>
      <c r="U291" s="122">
        <v>27874.613572665701</v>
      </c>
      <c r="V291" s="122">
        <v>124042.412913387</v>
      </c>
      <c r="W291" s="122">
        <v>258227.38157394499</v>
      </c>
    </row>
    <row r="292" spans="1:23" ht="12.75" x14ac:dyDescent="0.2">
      <c r="A292" s="122" t="s">
        <v>639</v>
      </c>
      <c r="B292" s="122">
        <v>13314</v>
      </c>
      <c r="C292" s="122">
        <v>12909.592226898199</v>
      </c>
      <c r="D292" s="140">
        <v>283.79816297736102</v>
      </c>
      <c r="E292" s="140">
        <v>11.395641740927701</v>
      </c>
      <c r="F292" s="140">
        <v>-26.917248412190901</v>
      </c>
      <c r="G292" s="140">
        <v>136.604225388255</v>
      </c>
      <c r="H292" s="122"/>
      <c r="I292" s="122">
        <v>12208</v>
      </c>
      <c r="J292" s="204">
        <v>1.1569483644315399</v>
      </c>
      <c r="K292" s="198">
        <v>9.9770642201834903E-2</v>
      </c>
      <c r="L292" s="198">
        <v>1.8184796854521599E-2</v>
      </c>
      <c r="M292" s="198">
        <v>2.2116644823066802E-3</v>
      </c>
      <c r="N292" s="198">
        <v>7.5688073394495403E-2</v>
      </c>
      <c r="O292" s="198">
        <v>3.8417431192660501E-2</v>
      </c>
      <c r="P292" s="198">
        <v>9.4200524246395804E-3</v>
      </c>
      <c r="Q292" s="198"/>
      <c r="R292" s="122">
        <v>6947.7653716733703</v>
      </c>
      <c r="S292" s="122">
        <v>47953.913848939701</v>
      </c>
      <c r="T292" s="122">
        <v>129050.266095275</v>
      </c>
      <c r="U292" s="122">
        <v>27874.613572665701</v>
      </c>
      <c r="V292" s="122">
        <v>124042.412913387</v>
      </c>
      <c r="W292" s="122">
        <v>258227.38157394499</v>
      </c>
    </row>
    <row r="293" spans="1:23" ht="12.75" x14ac:dyDescent="0.2">
      <c r="A293" s="122" t="s">
        <v>640</v>
      </c>
      <c r="B293" s="122">
        <v>15216</v>
      </c>
      <c r="C293" s="122">
        <v>13985.903057072101</v>
      </c>
      <c r="D293" s="140">
        <v>146.21923191372801</v>
      </c>
      <c r="E293" s="140">
        <v>340.68471954542201</v>
      </c>
      <c r="F293" s="140">
        <v>-29.863650681119399</v>
      </c>
      <c r="G293" s="140">
        <v>772.64738573083002</v>
      </c>
      <c r="H293" s="122"/>
      <c r="I293" s="122">
        <v>3115</v>
      </c>
      <c r="J293" s="204">
        <v>1.1569483644315399</v>
      </c>
      <c r="K293" s="198">
        <v>0.107544141252006</v>
      </c>
      <c r="L293" s="198">
        <v>1.7656500802568201E-2</v>
      </c>
      <c r="M293" s="198">
        <v>3.2102728731942199E-4</v>
      </c>
      <c r="N293" s="198">
        <v>7.5441412520064199E-2</v>
      </c>
      <c r="O293" s="198">
        <v>4.5264847512038499E-2</v>
      </c>
      <c r="P293" s="198">
        <v>1.0593900481540901E-2</v>
      </c>
      <c r="Q293" s="198"/>
      <c r="R293" s="122">
        <v>6947.7653716733703</v>
      </c>
      <c r="S293" s="122">
        <v>47953.913848939701</v>
      </c>
      <c r="T293" s="122">
        <v>129050.266095275</v>
      </c>
      <c r="U293" s="122">
        <v>27874.613572665701</v>
      </c>
      <c r="V293" s="122">
        <v>124042.412913387</v>
      </c>
      <c r="W293" s="122">
        <v>258227.38157394499</v>
      </c>
    </row>
    <row r="294" spans="1:23" ht="12.75" x14ac:dyDescent="0.2">
      <c r="A294" s="122" t="s">
        <v>641</v>
      </c>
      <c r="B294" s="122">
        <v>14013</v>
      </c>
      <c r="C294" s="122">
        <v>13262.315216974799</v>
      </c>
      <c r="D294" s="140">
        <v>400.44866856147797</v>
      </c>
      <c r="E294" s="140">
        <v>156.40455459107201</v>
      </c>
      <c r="F294" s="140">
        <v>-27.175292859072499</v>
      </c>
      <c r="G294" s="140">
        <v>221.01966201907399</v>
      </c>
      <c r="H294" s="122"/>
      <c r="I294" s="122">
        <v>7085</v>
      </c>
      <c r="J294" s="204">
        <v>1.1569483644315399</v>
      </c>
      <c r="K294" s="198">
        <v>0.11983062808750899</v>
      </c>
      <c r="L294" s="198">
        <v>2.62526464361327E-2</v>
      </c>
      <c r="M294" s="198">
        <v>1.27028934368384E-3</v>
      </c>
      <c r="N294" s="198">
        <v>7.3676781933662699E-2</v>
      </c>
      <c r="O294" s="198">
        <v>3.3874382498235697E-2</v>
      </c>
      <c r="P294" s="198">
        <v>1.1432604093154599E-2</v>
      </c>
      <c r="Q294" s="198"/>
      <c r="R294" s="122">
        <v>6947.7653716733703</v>
      </c>
      <c r="S294" s="122">
        <v>47953.913848939701</v>
      </c>
      <c r="T294" s="122">
        <v>129050.266095275</v>
      </c>
      <c r="U294" s="122">
        <v>27874.613572665701</v>
      </c>
      <c r="V294" s="122">
        <v>124042.412913387</v>
      </c>
      <c r="W294" s="122">
        <v>258227.38157394499</v>
      </c>
    </row>
    <row r="295" spans="1:23" ht="12.75" x14ac:dyDescent="0.2">
      <c r="A295" s="122" t="s">
        <v>642</v>
      </c>
      <c r="B295" s="122">
        <v>15071</v>
      </c>
      <c r="C295" s="122">
        <v>13009.441615587501</v>
      </c>
      <c r="D295" s="140">
        <v>345.22064393273001</v>
      </c>
      <c r="E295" s="140">
        <v>378.28007874324601</v>
      </c>
      <c r="F295" s="140">
        <v>-27.8979016287504</v>
      </c>
      <c r="G295" s="140">
        <v>1366.08394469528</v>
      </c>
      <c r="H295" s="122"/>
      <c r="I295" s="122">
        <v>4180</v>
      </c>
      <c r="J295" s="204">
        <v>1.1569483644315399</v>
      </c>
      <c r="K295" s="198">
        <v>0.110526315789474</v>
      </c>
      <c r="L295" s="198">
        <v>1.86602870813397E-2</v>
      </c>
      <c r="M295" s="198">
        <v>9.5693779904306201E-4</v>
      </c>
      <c r="N295" s="198">
        <v>7.5358851674641195E-2</v>
      </c>
      <c r="O295" s="198">
        <v>4.1387559808612397E-2</v>
      </c>
      <c r="P295" s="198">
        <v>8.6124401913875593E-3</v>
      </c>
      <c r="Q295" s="198"/>
      <c r="R295" s="122">
        <v>6947.7653716733703</v>
      </c>
      <c r="S295" s="122">
        <v>47953.913848939701</v>
      </c>
      <c r="T295" s="122">
        <v>129050.266095275</v>
      </c>
      <c r="U295" s="122">
        <v>27874.613572665701</v>
      </c>
      <c r="V295" s="122">
        <v>124042.412913387</v>
      </c>
      <c r="W295" s="122">
        <v>258227.38157394499</v>
      </c>
    </row>
    <row r="296" spans="1:23" ht="12.75" x14ac:dyDescent="0.2">
      <c r="A296" s="122" t="s">
        <v>643</v>
      </c>
      <c r="B296" s="122">
        <v>13285</v>
      </c>
      <c r="C296" s="122">
        <v>12048.0454223953</v>
      </c>
      <c r="D296" s="140">
        <v>317.92038676427597</v>
      </c>
      <c r="E296" s="140">
        <v>379.33351769545999</v>
      </c>
      <c r="F296" s="140">
        <v>-30.529500006466801</v>
      </c>
      <c r="G296" s="140">
        <v>569.80854512873304</v>
      </c>
      <c r="H296" s="122"/>
      <c r="I296" s="122">
        <v>6724</v>
      </c>
      <c r="J296" s="204">
        <v>1.1569483644315399</v>
      </c>
      <c r="K296" s="198">
        <v>0.110350981558596</v>
      </c>
      <c r="L296" s="198">
        <v>2.0374776918500901E-2</v>
      </c>
      <c r="M296" s="198">
        <v>7.4360499702557997E-4</v>
      </c>
      <c r="N296" s="198">
        <v>7.0939916716240295E-2</v>
      </c>
      <c r="O296" s="198">
        <v>3.5841760856633001E-2</v>
      </c>
      <c r="P296" s="198">
        <v>8.3283759666865007E-3</v>
      </c>
      <c r="Q296" s="198"/>
      <c r="R296" s="122">
        <v>6947.7653716733703</v>
      </c>
      <c r="S296" s="122">
        <v>47953.913848939701</v>
      </c>
      <c r="T296" s="122">
        <v>129050.266095275</v>
      </c>
      <c r="U296" s="122">
        <v>27874.613572665701</v>
      </c>
      <c r="V296" s="122">
        <v>124042.412913387</v>
      </c>
      <c r="W296" s="122">
        <v>258227.38157394499</v>
      </c>
    </row>
    <row r="297" spans="1:23" ht="12.75" x14ac:dyDescent="0.2">
      <c r="A297" s="122" t="s">
        <v>644</v>
      </c>
      <c r="B297" s="122">
        <v>11338</v>
      </c>
      <c r="C297" s="122">
        <v>11048.919186233299</v>
      </c>
      <c r="D297" s="140">
        <v>43.209287759380203</v>
      </c>
      <c r="E297" s="140">
        <v>-12.6737866559036</v>
      </c>
      <c r="F297" s="140">
        <v>-28.5672597826165</v>
      </c>
      <c r="G297" s="140">
        <v>286.78094943790302</v>
      </c>
      <c r="H297" s="122"/>
      <c r="I297" s="122">
        <v>72024</v>
      </c>
      <c r="J297" s="204">
        <v>1.1569483644315399</v>
      </c>
      <c r="K297" s="198">
        <v>0.102327002110408</v>
      </c>
      <c r="L297" s="198">
        <v>1.9896145729201401E-2</v>
      </c>
      <c r="M297" s="198">
        <v>1.3051205153837601E-3</v>
      </c>
      <c r="N297" s="198">
        <v>6.2923469954459604E-2</v>
      </c>
      <c r="O297" s="198">
        <v>3.2114295234921701E-2</v>
      </c>
      <c r="P297" s="198">
        <v>7.6641119626791104E-3</v>
      </c>
      <c r="Q297" s="198"/>
      <c r="R297" s="122">
        <v>6947.7653716733703</v>
      </c>
      <c r="S297" s="122">
        <v>47953.913848939701</v>
      </c>
      <c r="T297" s="122">
        <v>129050.266095275</v>
      </c>
      <c r="U297" s="122">
        <v>27874.613572665701</v>
      </c>
      <c r="V297" s="122">
        <v>124042.412913387</v>
      </c>
      <c r="W297" s="122">
        <v>258227.38157394499</v>
      </c>
    </row>
    <row r="298" spans="1:23" ht="12.75" x14ac:dyDescent="0.2">
      <c r="A298" s="122" t="s">
        <v>645</v>
      </c>
      <c r="B298" s="122">
        <v>17116</v>
      </c>
      <c r="C298" s="122">
        <v>14272.355746884101</v>
      </c>
      <c r="D298" s="140">
        <v>940.23959994116001</v>
      </c>
      <c r="E298" s="140">
        <v>945.65422859199703</v>
      </c>
      <c r="F298" s="140">
        <v>-25.1100539483012</v>
      </c>
      <c r="G298" s="140">
        <v>982.40018278704702</v>
      </c>
      <c r="H298" s="122"/>
      <c r="I298" s="122">
        <v>2565</v>
      </c>
      <c r="J298" s="204">
        <v>1.1569483644315399</v>
      </c>
      <c r="K298" s="198">
        <v>9.7855750487329404E-2</v>
      </c>
      <c r="L298" s="198">
        <v>2.6900584795321598E-2</v>
      </c>
      <c r="M298" s="198">
        <v>1.9493177387914201E-3</v>
      </c>
      <c r="N298" s="198">
        <v>8.8109161793372304E-2</v>
      </c>
      <c r="O298" s="198">
        <v>3.8206627680311897E-2</v>
      </c>
      <c r="P298" s="198">
        <v>1.13060428849903E-2</v>
      </c>
      <c r="Q298" s="198"/>
      <c r="R298" s="122">
        <v>6947.7653716733703</v>
      </c>
      <c r="S298" s="122">
        <v>47953.913848939701</v>
      </c>
      <c r="T298" s="122">
        <v>129050.266095275</v>
      </c>
      <c r="U298" s="122">
        <v>27874.613572665701</v>
      </c>
      <c r="V298" s="122">
        <v>124042.412913387</v>
      </c>
      <c r="W298" s="122">
        <v>258227.38157394499</v>
      </c>
    </row>
    <row r="299" spans="1:23" ht="12.75" x14ac:dyDescent="0.2">
      <c r="A299" s="122" t="s">
        <v>646</v>
      </c>
      <c r="B299" s="122">
        <v>16087</v>
      </c>
      <c r="C299" s="122">
        <v>14589.576071681</v>
      </c>
      <c r="D299" s="140">
        <v>540.94120897139396</v>
      </c>
      <c r="E299" s="140">
        <v>734.02836512069098</v>
      </c>
      <c r="F299" s="140">
        <v>-28.0012295564532</v>
      </c>
      <c r="G299" s="140">
        <v>250.801522348101</v>
      </c>
      <c r="H299" s="122"/>
      <c r="I299" s="122">
        <v>5955</v>
      </c>
      <c r="J299" s="204">
        <v>1.1569483644315399</v>
      </c>
      <c r="K299" s="198">
        <v>0.107976490344249</v>
      </c>
      <c r="L299" s="198">
        <v>2.5188916876574301E-2</v>
      </c>
      <c r="M299" s="198">
        <v>2.3509655751469401E-3</v>
      </c>
      <c r="N299" s="198">
        <v>9.3031066330814399E-2</v>
      </c>
      <c r="O299" s="198">
        <v>4.3996641477749801E-2</v>
      </c>
      <c r="P299" s="198">
        <v>8.9000839630562593E-3</v>
      </c>
      <c r="Q299" s="198"/>
      <c r="R299" s="122">
        <v>6947.7653716733703</v>
      </c>
      <c r="S299" s="122">
        <v>47953.913848939701</v>
      </c>
      <c r="T299" s="122">
        <v>129050.266095275</v>
      </c>
      <c r="U299" s="122">
        <v>27874.613572665701</v>
      </c>
      <c r="V299" s="122">
        <v>124042.412913387</v>
      </c>
      <c r="W299" s="122">
        <v>258227.38157394499</v>
      </c>
    </row>
    <row r="300" spans="1:23" ht="12.75" x14ac:dyDescent="0.2">
      <c r="A300" s="122" t="s">
        <v>647</v>
      </c>
      <c r="B300" s="122">
        <v>7334</v>
      </c>
      <c r="C300" s="122">
        <v>7435.7385909617396</v>
      </c>
      <c r="D300" s="140">
        <v>-27.695279311183899</v>
      </c>
      <c r="E300" s="140">
        <v>-12.6737866559036</v>
      </c>
      <c r="F300" s="140">
        <v>-26.168388639963801</v>
      </c>
      <c r="G300" s="140">
        <v>-35.586424686590199</v>
      </c>
      <c r="H300" s="122"/>
      <c r="I300" s="122">
        <v>119613</v>
      </c>
      <c r="J300" s="204">
        <v>1.1569483644315399</v>
      </c>
      <c r="K300" s="198">
        <v>7.2859973414260995E-2</v>
      </c>
      <c r="L300" s="198">
        <v>1.31507444842952E-2</v>
      </c>
      <c r="M300" s="198">
        <v>9.6143395784739096E-4</v>
      </c>
      <c r="N300" s="198">
        <v>4.9049852440788203E-2</v>
      </c>
      <c r="O300" s="198">
        <v>1.90865541370921E-2</v>
      </c>
      <c r="P300" s="198">
        <v>5.5428757743723502E-3</v>
      </c>
      <c r="Q300" s="198"/>
      <c r="R300" s="122">
        <v>6947.7653716733703</v>
      </c>
      <c r="S300" s="122">
        <v>47953.913848939701</v>
      </c>
      <c r="T300" s="122">
        <v>129050.266095275</v>
      </c>
      <c r="U300" s="122">
        <v>27874.613572665701</v>
      </c>
      <c r="V300" s="122">
        <v>124042.412913387</v>
      </c>
      <c r="W300" s="122">
        <v>258227.38157394499</v>
      </c>
    </row>
    <row r="301" spans="1:23" ht="12.75" x14ac:dyDescent="0.2">
      <c r="A301" s="122" t="s">
        <v>648</v>
      </c>
      <c r="B301" s="122">
        <v>15957</v>
      </c>
      <c r="C301" s="122">
        <v>13503.611029924999</v>
      </c>
      <c r="D301" s="140">
        <v>937.67605285030595</v>
      </c>
      <c r="E301" s="140">
        <v>740.39634996074199</v>
      </c>
      <c r="F301" s="140">
        <v>-27.672831315763499</v>
      </c>
      <c r="G301" s="140">
        <v>802.62802738229698</v>
      </c>
      <c r="H301" s="122"/>
      <c r="I301" s="122">
        <v>6848</v>
      </c>
      <c r="J301" s="204">
        <v>1.1569483644315399</v>
      </c>
      <c r="K301" s="198">
        <v>8.7470794392523393E-2</v>
      </c>
      <c r="L301" s="198">
        <v>1.83995327102804E-2</v>
      </c>
      <c r="M301" s="198">
        <v>1.60630841121495E-3</v>
      </c>
      <c r="N301" s="198">
        <v>8.7032710280373807E-2</v>
      </c>
      <c r="O301" s="198">
        <v>3.9573598130841103E-2</v>
      </c>
      <c r="P301" s="198">
        <v>1.02219626168224E-2</v>
      </c>
      <c r="Q301" s="198"/>
      <c r="R301" s="122">
        <v>6947.7653716733703</v>
      </c>
      <c r="S301" s="122">
        <v>47953.913848939701</v>
      </c>
      <c r="T301" s="122">
        <v>129050.266095275</v>
      </c>
      <c r="U301" s="122">
        <v>27874.613572665701</v>
      </c>
      <c r="V301" s="122">
        <v>124042.412913387</v>
      </c>
      <c r="W301" s="122">
        <v>258227.38157394499</v>
      </c>
    </row>
    <row r="302" spans="1:23" ht="12.75" x14ac:dyDescent="0.2">
      <c r="A302" s="122" t="s">
        <v>649</v>
      </c>
      <c r="B302" s="122">
        <v>15735</v>
      </c>
      <c r="C302" s="122">
        <v>14259.752411990101</v>
      </c>
      <c r="D302" s="140">
        <v>683.65983178928502</v>
      </c>
      <c r="E302" s="140">
        <v>397.32678911124901</v>
      </c>
      <c r="F302" s="140">
        <v>-24.5940790611312</v>
      </c>
      <c r="G302" s="140">
        <v>419.05411557857201</v>
      </c>
      <c r="H302" s="122"/>
      <c r="I302" s="122">
        <v>5383</v>
      </c>
      <c r="J302" s="204">
        <v>1.1569483644315399</v>
      </c>
      <c r="K302" s="198">
        <v>0.114062790265651</v>
      </c>
      <c r="L302" s="198">
        <v>2.7493962474456599E-2</v>
      </c>
      <c r="M302" s="198">
        <v>2.4150102173509198E-3</v>
      </c>
      <c r="N302" s="198">
        <v>8.3224967490247104E-2</v>
      </c>
      <c r="O302" s="198">
        <v>3.7154003343860299E-2</v>
      </c>
      <c r="P302" s="198">
        <v>1.1517741036596699E-2</v>
      </c>
      <c r="Q302" s="198"/>
      <c r="R302" s="122">
        <v>6947.7653716733703</v>
      </c>
      <c r="S302" s="122">
        <v>47953.913848939701</v>
      </c>
      <c r="T302" s="122">
        <v>129050.266095275</v>
      </c>
      <c r="U302" s="122">
        <v>27874.613572665701</v>
      </c>
      <c r="V302" s="122">
        <v>124042.412913387</v>
      </c>
      <c r="W302" s="122">
        <v>258227.38157394499</v>
      </c>
    </row>
    <row r="303" spans="1:23" ht="12.75" x14ac:dyDescent="0.2">
      <c r="A303" s="122" t="s">
        <v>650</v>
      </c>
      <c r="B303" s="122">
        <v>10494</v>
      </c>
      <c r="C303" s="122">
        <v>10612.498776402599</v>
      </c>
      <c r="D303" s="140">
        <v>-6.1713630151870804</v>
      </c>
      <c r="E303" s="140">
        <v>-12.6737866559036</v>
      </c>
      <c r="F303" s="140">
        <v>-30.6838079110934</v>
      </c>
      <c r="G303" s="140">
        <v>-69.415627382567706</v>
      </c>
      <c r="H303" s="122"/>
      <c r="I303" s="122">
        <v>8616</v>
      </c>
      <c r="J303" s="204">
        <v>1.1569483644315399</v>
      </c>
      <c r="K303" s="198">
        <v>9.3662952646239597E-2</v>
      </c>
      <c r="L303" s="198">
        <v>1.9266480965645299E-2</v>
      </c>
      <c r="M303" s="198">
        <v>2.43732590529248E-3</v>
      </c>
      <c r="N303" s="198">
        <v>5.9076137418755802E-2</v>
      </c>
      <c r="O303" s="198">
        <v>2.6114206128133699E-2</v>
      </c>
      <c r="P303" s="198">
        <v>9.2850510677808702E-3</v>
      </c>
      <c r="Q303" s="198"/>
      <c r="R303" s="122">
        <v>6947.7653716733703</v>
      </c>
      <c r="S303" s="122">
        <v>47953.913848939701</v>
      </c>
      <c r="T303" s="122">
        <v>129050.266095275</v>
      </c>
      <c r="U303" s="122">
        <v>27874.613572665701</v>
      </c>
      <c r="V303" s="122">
        <v>124042.412913387</v>
      </c>
      <c r="W303" s="122">
        <v>258227.38157394499</v>
      </c>
    </row>
    <row r="304" spans="1:23" ht="12.75" x14ac:dyDescent="0.2">
      <c r="A304" s="122" t="s">
        <v>651</v>
      </c>
      <c r="B304" s="122">
        <v>19953</v>
      </c>
      <c r="C304" s="122">
        <v>17598.3751833979</v>
      </c>
      <c r="D304" s="140">
        <v>601.91129840257497</v>
      </c>
      <c r="E304" s="140">
        <v>762.24879931572195</v>
      </c>
      <c r="F304" s="140">
        <v>-25.073006138594199</v>
      </c>
      <c r="G304" s="140">
        <v>1015.97290492147</v>
      </c>
      <c r="H304" s="122"/>
      <c r="I304" s="122">
        <v>2838</v>
      </c>
      <c r="J304" s="204">
        <v>1.1569483644315399</v>
      </c>
      <c r="K304" s="198">
        <v>0.114517265680056</v>
      </c>
      <c r="L304" s="198">
        <v>2.7484143763213498E-2</v>
      </c>
      <c r="M304" s="198">
        <v>1.0570824524312899E-3</v>
      </c>
      <c r="N304" s="198">
        <v>9.7251585623678694E-2</v>
      </c>
      <c r="O304" s="198">
        <v>5.1092318534178997E-2</v>
      </c>
      <c r="P304" s="198">
        <v>1.5151515151515201E-2</v>
      </c>
      <c r="Q304" s="198"/>
      <c r="R304" s="122">
        <v>6947.7653716733703</v>
      </c>
      <c r="S304" s="122">
        <v>47953.913848939701</v>
      </c>
      <c r="T304" s="122">
        <v>129050.266095275</v>
      </c>
      <c r="U304" s="122">
        <v>27874.613572665701</v>
      </c>
      <c r="V304" s="122">
        <v>124042.412913387</v>
      </c>
      <c r="W304" s="122">
        <v>258227.38157394499</v>
      </c>
    </row>
    <row r="305" spans="1:23" ht="14.25" customHeight="1" x14ac:dyDescent="0.2">
      <c r="A305" s="19" t="s">
        <v>652</v>
      </c>
      <c r="B305" s="122"/>
      <c r="C305" s="122"/>
      <c r="D305" s="140"/>
      <c r="E305" s="140"/>
      <c r="F305" s="140"/>
      <c r="G305" s="140"/>
      <c r="H305" s="122"/>
      <c r="I305" s="122"/>
      <c r="J305" s="204"/>
      <c r="K305" s="198"/>
      <c r="L305" s="198"/>
      <c r="M305" s="198"/>
      <c r="N305" s="198"/>
      <c r="O305" s="198"/>
      <c r="P305" s="198"/>
      <c r="Q305" s="198"/>
      <c r="R305" s="122"/>
      <c r="S305" s="122"/>
      <c r="T305" s="122"/>
      <c r="U305" s="122"/>
      <c r="V305" s="122"/>
      <c r="W305" s="122"/>
    </row>
    <row r="306" spans="1:23" ht="12.75" x14ac:dyDescent="0.2">
      <c r="A306" s="122" t="s">
        <v>653</v>
      </c>
      <c r="B306" s="122">
        <v>17446</v>
      </c>
      <c r="C306" s="122">
        <v>15255.34572345</v>
      </c>
      <c r="D306" s="140">
        <v>665.50767838315596</v>
      </c>
      <c r="E306" s="140">
        <v>920.63894719996904</v>
      </c>
      <c r="F306" s="140">
        <v>-27.858856143029801</v>
      </c>
      <c r="G306" s="140">
        <v>631.91634662279796</v>
      </c>
      <c r="H306" s="122"/>
      <c r="I306" s="122">
        <v>2907</v>
      </c>
      <c r="J306" s="204">
        <v>1.1569483644315399</v>
      </c>
      <c r="K306" s="198">
        <v>9.5287237702098404E-2</v>
      </c>
      <c r="L306" s="198">
        <v>2.2359821121430999E-2</v>
      </c>
      <c r="M306" s="198">
        <v>2.75197798417613E-3</v>
      </c>
      <c r="N306" s="198">
        <v>9.9415204678362595E-2</v>
      </c>
      <c r="O306" s="198">
        <v>3.9903680770553798E-2</v>
      </c>
      <c r="P306" s="198">
        <v>1.30718954248366E-2</v>
      </c>
      <c r="Q306" s="198"/>
      <c r="R306" s="122">
        <v>6947.7653716733703</v>
      </c>
      <c r="S306" s="122">
        <v>47953.913848939701</v>
      </c>
      <c r="T306" s="122">
        <v>129050.266095275</v>
      </c>
      <c r="U306" s="122">
        <v>27874.613572665701</v>
      </c>
      <c r="V306" s="122">
        <v>124042.412913387</v>
      </c>
      <c r="W306" s="122">
        <v>258227.38157394499</v>
      </c>
    </row>
    <row r="307" spans="1:23" ht="12.75" x14ac:dyDescent="0.2">
      <c r="A307" s="122" t="s">
        <v>654</v>
      </c>
      <c r="B307" s="122">
        <v>15347</v>
      </c>
      <c r="C307" s="122">
        <v>14136.213474391299</v>
      </c>
      <c r="D307" s="140">
        <v>413.48898386485001</v>
      </c>
      <c r="E307" s="140">
        <v>180.48956237268499</v>
      </c>
      <c r="F307" s="140">
        <v>-27.324829035585001</v>
      </c>
      <c r="G307" s="140">
        <v>644.18175434712998</v>
      </c>
      <c r="H307" s="122"/>
      <c r="I307" s="122">
        <v>6484</v>
      </c>
      <c r="J307" s="204">
        <v>1.1569483644315399</v>
      </c>
      <c r="K307" s="198">
        <v>0.100863664404688</v>
      </c>
      <c r="L307" s="198">
        <v>2.0974706971005602E-2</v>
      </c>
      <c r="M307" s="198">
        <v>1.0795805058605799E-3</v>
      </c>
      <c r="N307" s="198">
        <v>8.9142504626773603E-2</v>
      </c>
      <c r="O307" s="198">
        <v>4.2720542874768702E-2</v>
      </c>
      <c r="P307" s="198">
        <v>1.00246761258482E-2</v>
      </c>
      <c r="Q307" s="198"/>
      <c r="R307" s="122">
        <v>6947.7653716733703</v>
      </c>
      <c r="S307" s="122">
        <v>47953.913848939701</v>
      </c>
      <c r="T307" s="122">
        <v>129050.266095275</v>
      </c>
      <c r="U307" s="122">
        <v>27874.613572665701</v>
      </c>
      <c r="V307" s="122">
        <v>124042.412913387</v>
      </c>
      <c r="W307" s="122">
        <v>258227.38157394499</v>
      </c>
    </row>
    <row r="308" spans="1:23" ht="12.75" x14ac:dyDescent="0.2">
      <c r="A308" s="122" t="s">
        <v>655</v>
      </c>
      <c r="B308" s="122">
        <v>11701</v>
      </c>
      <c r="C308" s="122">
        <v>11674.613852725201</v>
      </c>
      <c r="D308" s="140">
        <v>90.135159398985195</v>
      </c>
      <c r="E308" s="140">
        <v>-12.6737866559036</v>
      </c>
      <c r="F308" s="140">
        <v>-28.767849948011101</v>
      </c>
      <c r="G308" s="140">
        <v>-21.8543699851983</v>
      </c>
      <c r="H308" s="122"/>
      <c r="I308" s="122">
        <v>27887</v>
      </c>
      <c r="J308" s="204">
        <v>1.1569483644315399</v>
      </c>
      <c r="K308" s="198">
        <v>0.101373399792018</v>
      </c>
      <c r="L308" s="198">
        <v>1.6746154121992301E-2</v>
      </c>
      <c r="M308" s="198">
        <v>1.1474880768816999E-3</v>
      </c>
      <c r="N308" s="198">
        <v>7.2542761860364999E-2</v>
      </c>
      <c r="O308" s="198">
        <v>3.1771076128662097E-2</v>
      </c>
      <c r="P308" s="198">
        <v>9.5743536414816897E-3</v>
      </c>
      <c r="Q308" s="198"/>
      <c r="R308" s="122">
        <v>6947.7653716733703</v>
      </c>
      <c r="S308" s="122">
        <v>47953.913848939701</v>
      </c>
      <c r="T308" s="122">
        <v>129050.266095275</v>
      </c>
      <c r="U308" s="122">
        <v>27874.613572665701</v>
      </c>
      <c r="V308" s="122">
        <v>124042.412913387</v>
      </c>
      <c r="W308" s="122">
        <v>258227.38157394499</v>
      </c>
    </row>
    <row r="309" spans="1:23" ht="12.75" x14ac:dyDescent="0.2">
      <c r="A309" s="122" t="s">
        <v>656</v>
      </c>
      <c r="B309" s="122">
        <v>12615</v>
      </c>
      <c r="C309" s="122">
        <v>12205.691518801699</v>
      </c>
      <c r="D309" s="140">
        <v>205.715825980809</v>
      </c>
      <c r="E309" s="140">
        <v>5.4590374297029403</v>
      </c>
      <c r="F309" s="140">
        <v>-31.406386209319901</v>
      </c>
      <c r="G309" s="140">
        <v>229.08917808592199</v>
      </c>
      <c r="H309" s="122"/>
      <c r="I309" s="122">
        <v>18231</v>
      </c>
      <c r="J309" s="204">
        <v>1.1569483644315399</v>
      </c>
      <c r="K309" s="198">
        <v>9.0889144863145199E-2</v>
      </c>
      <c r="L309" s="198">
        <v>2.0295101749766901E-2</v>
      </c>
      <c r="M309" s="198">
        <v>1.6455487905216401E-3</v>
      </c>
      <c r="N309" s="198">
        <v>8.5952498491580306E-2</v>
      </c>
      <c r="O309" s="198">
        <v>3.5214744117163098E-2</v>
      </c>
      <c r="P309" s="198">
        <v>7.6243760627502603E-3</v>
      </c>
      <c r="Q309" s="198"/>
      <c r="R309" s="122">
        <v>6947.7653716733703</v>
      </c>
      <c r="S309" s="122">
        <v>47953.913848939701</v>
      </c>
      <c r="T309" s="122">
        <v>129050.266095275</v>
      </c>
      <c r="U309" s="122">
        <v>27874.613572665701</v>
      </c>
      <c r="V309" s="122">
        <v>124042.412913387</v>
      </c>
      <c r="W309" s="122">
        <v>258227.38157394499</v>
      </c>
    </row>
    <row r="310" spans="1:23" ht="12.75" x14ac:dyDescent="0.2">
      <c r="A310" s="122" t="s">
        <v>657</v>
      </c>
      <c r="B310" s="122">
        <v>12309</v>
      </c>
      <c r="C310" s="122">
        <v>11695.872749631601</v>
      </c>
      <c r="D310" s="140">
        <v>208.455385476375</v>
      </c>
      <c r="E310" s="140">
        <v>-12.6737866559036</v>
      </c>
      <c r="F310" s="140">
        <v>-30.295796100214599</v>
      </c>
      <c r="G310" s="140">
        <v>447.49131282756201</v>
      </c>
      <c r="H310" s="122"/>
      <c r="I310" s="122">
        <v>9776</v>
      </c>
      <c r="J310" s="204">
        <v>1.1569483644315399</v>
      </c>
      <c r="K310" s="198">
        <v>0.102189034369885</v>
      </c>
      <c r="L310" s="198">
        <v>1.7082651391161999E-2</v>
      </c>
      <c r="M310" s="198">
        <v>4.0916530278232402E-4</v>
      </c>
      <c r="N310" s="198">
        <v>0.10055237315875599</v>
      </c>
      <c r="O310" s="198">
        <v>3.2733224222585899E-2</v>
      </c>
      <c r="P310" s="198">
        <v>6.4443535188216002E-3</v>
      </c>
      <c r="Q310" s="198"/>
      <c r="R310" s="122">
        <v>6947.7653716733703</v>
      </c>
      <c r="S310" s="122">
        <v>47953.913848939701</v>
      </c>
      <c r="T310" s="122">
        <v>129050.266095275</v>
      </c>
      <c r="U310" s="122">
        <v>27874.613572665701</v>
      </c>
      <c r="V310" s="122">
        <v>124042.412913387</v>
      </c>
      <c r="W310" s="122">
        <v>258227.38157394499</v>
      </c>
    </row>
    <row r="311" spans="1:23" ht="12.75" x14ac:dyDescent="0.2">
      <c r="A311" s="122" t="s">
        <v>658</v>
      </c>
      <c r="B311" s="122">
        <v>15074</v>
      </c>
      <c r="C311" s="122">
        <v>13799.413028077101</v>
      </c>
      <c r="D311" s="140">
        <v>352.860628026607</v>
      </c>
      <c r="E311" s="140">
        <v>680.77226739046898</v>
      </c>
      <c r="F311" s="140">
        <v>-25.525231983291899</v>
      </c>
      <c r="G311" s="140">
        <v>266.18630234305402</v>
      </c>
      <c r="H311" s="122"/>
      <c r="I311" s="122">
        <v>5086</v>
      </c>
      <c r="J311" s="204">
        <v>1.1569483644315399</v>
      </c>
      <c r="K311" s="198">
        <v>0.107746755800236</v>
      </c>
      <c r="L311" s="198">
        <v>2.0251671254423901E-2</v>
      </c>
      <c r="M311" s="198">
        <v>1.7695635076681101E-3</v>
      </c>
      <c r="N311" s="198">
        <v>9.0051120723554895E-2</v>
      </c>
      <c r="O311" s="198">
        <v>3.8930397168698401E-2</v>
      </c>
      <c r="P311" s="198">
        <v>1.02241447109713E-2</v>
      </c>
      <c r="Q311" s="198"/>
      <c r="R311" s="122">
        <v>6947.7653716733703</v>
      </c>
      <c r="S311" s="122">
        <v>47953.913848939701</v>
      </c>
      <c r="T311" s="122">
        <v>129050.266095275</v>
      </c>
      <c r="U311" s="122">
        <v>27874.613572665701</v>
      </c>
      <c r="V311" s="122">
        <v>124042.412913387</v>
      </c>
      <c r="W311" s="122">
        <v>258227.38157394499</v>
      </c>
    </row>
    <row r="312" spans="1:23" ht="12.75" x14ac:dyDescent="0.2">
      <c r="A312" s="122" t="s">
        <v>659</v>
      </c>
      <c r="B312" s="122">
        <v>13048</v>
      </c>
      <c r="C312" s="122">
        <v>12562.6132033371</v>
      </c>
      <c r="D312" s="140">
        <v>144.13599114614101</v>
      </c>
      <c r="E312" s="140">
        <v>-12.6737866559036</v>
      </c>
      <c r="F312" s="140">
        <v>-29.5841795908579</v>
      </c>
      <c r="G312" s="140">
        <v>383.04118343746399</v>
      </c>
      <c r="H312" s="122"/>
      <c r="I312" s="122">
        <v>16307</v>
      </c>
      <c r="J312" s="204">
        <v>1.1569483644315399</v>
      </c>
      <c r="K312" s="198">
        <v>0.124915680382658</v>
      </c>
      <c r="L312" s="198">
        <v>2.3486846139694598E-2</v>
      </c>
      <c r="M312" s="198">
        <v>1.5944073097442801E-3</v>
      </c>
      <c r="N312" s="198">
        <v>7.8923161832341895E-2</v>
      </c>
      <c r="O312" s="198">
        <v>3.6364751333783002E-2</v>
      </c>
      <c r="P312" s="198">
        <v>7.5427730422517898E-3</v>
      </c>
      <c r="Q312" s="198"/>
      <c r="R312" s="122">
        <v>6947.7653716733703</v>
      </c>
      <c r="S312" s="122">
        <v>47953.913848939701</v>
      </c>
      <c r="T312" s="122">
        <v>129050.266095275</v>
      </c>
      <c r="U312" s="122">
        <v>27874.613572665701</v>
      </c>
      <c r="V312" s="122">
        <v>124042.412913387</v>
      </c>
      <c r="W312" s="122">
        <v>258227.38157394499</v>
      </c>
    </row>
    <row r="313" spans="1:23" ht="12.75" x14ac:dyDescent="0.2">
      <c r="A313" s="122" t="s">
        <v>660</v>
      </c>
      <c r="B313" s="122">
        <v>9918</v>
      </c>
      <c r="C313" s="122">
        <v>9378.1001730360895</v>
      </c>
      <c r="D313" s="140">
        <v>230.09824744505201</v>
      </c>
      <c r="E313" s="140">
        <v>-12.6737866559036</v>
      </c>
      <c r="F313" s="140">
        <v>-29.6815298585386</v>
      </c>
      <c r="G313" s="140">
        <v>351.96208660832201</v>
      </c>
      <c r="H313" s="122"/>
      <c r="I313" s="122">
        <v>23241</v>
      </c>
      <c r="J313" s="204">
        <v>1.1569483644315399</v>
      </c>
      <c r="K313" s="198">
        <v>8.6571145819887299E-2</v>
      </c>
      <c r="L313" s="198">
        <v>1.7899401919022399E-2</v>
      </c>
      <c r="M313" s="198">
        <v>9.0357557764295896E-4</v>
      </c>
      <c r="N313" s="198">
        <v>6.5444688266425702E-2</v>
      </c>
      <c r="O313" s="198">
        <v>2.8527171808442001E-2</v>
      </c>
      <c r="P313" s="198">
        <v>4.5178778882147899E-3</v>
      </c>
      <c r="Q313" s="198"/>
      <c r="R313" s="122">
        <v>6947.7653716733703</v>
      </c>
      <c r="S313" s="122">
        <v>47953.913848939701</v>
      </c>
      <c r="T313" s="122">
        <v>129050.266095275</v>
      </c>
      <c r="U313" s="122">
        <v>27874.613572665701</v>
      </c>
      <c r="V313" s="122">
        <v>124042.412913387</v>
      </c>
      <c r="W313" s="122">
        <v>258227.38157394499</v>
      </c>
    </row>
    <row r="314" spans="1:23" ht="12.75" x14ac:dyDescent="0.2">
      <c r="A314" s="122" t="s">
        <v>661</v>
      </c>
      <c r="B314" s="122">
        <v>9035</v>
      </c>
      <c r="C314" s="122">
        <v>9038.0532488925492</v>
      </c>
      <c r="D314" s="140">
        <v>1.78687315514402</v>
      </c>
      <c r="E314" s="140">
        <v>-12.6737866559036</v>
      </c>
      <c r="F314" s="140">
        <v>-28.0864801301584</v>
      </c>
      <c r="G314" s="140">
        <v>36.078962903891501</v>
      </c>
      <c r="H314" s="122"/>
      <c r="I314" s="122">
        <v>75966</v>
      </c>
      <c r="J314" s="204">
        <v>1.1569483644315399</v>
      </c>
      <c r="K314" s="198">
        <v>8.5498775768106799E-2</v>
      </c>
      <c r="L314" s="198">
        <v>1.6875970829055099E-2</v>
      </c>
      <c r="M314" s="198">
        <v>1.2373956770134001E-3</v>
      </c>
      <c r="N314" s="198">
        <v>6.0421767632888403E-2</v>
      </c>
      <c r="O314" s="198">
        <v>2.45504567832978E-2</v>
      </c>
      <c r="P314" s="198">
        <v>5.8842113577126601E-3</v>
      </c>
      <c r="Q314" s="198"/>
      <c r="R314" s="122">
        <v>6947.7653716733703</v>
      </c>
      <c r="S314" s="122">
        <v>47953.913848939701</v>
      </c>
      <c r="T314" s="122">
        <v>129050.266095275</v>
      </c>
      <c r="U314" s="122">
        <v>27874.613572665701</v>
      </c>
      <c r="V314" s="122">
        <v>124042.412913387</v>
      </c>
      <c r="W314" s="122">
        <v>258227.38157394499</v>
      </c>
    </row>
    <row r="315" spans="1:23" ht="12.75" x14ac:dyDescent="0.2">
      <c r="A315" s="122" t="s">
        <v>662</v>
      </c>
      <c r="B315" s="122">
        <v>18006</v>
      </c>
      <c r="C315" s="122">
        <v>15621.033874132199</v>
      </c>
      <c r="D315" s="140">
        <v>680.68820691415397</v>
      </c>
      <c r="E315" s="140">
        <v>904.46586814484999</v>
      </c>
      <c r="F315" s="140">
        <v>-30.306251719190801</v>
      </c>
      <c r="G315" s="140">
        <v>830.43528158653999</v>
      </c>
      <c r="H315" s="122"/>
      <c r="I315" s="122">
        <v>6303</v>
      </c>
      <c r="J315" s="204">
        <v>1.1569483644315399</v>
      </c>
      <c r="K315" s="198">
        <v>0.118832302078375</v>
      </c>
      <c r="L315" s="198">
        <v>2.7923211169284499E-2</v>
      </c>
      <c r="M315" s="198">
        <v>1.2692368713311101E-3</v>
      </c>
      <c r="N315" s="198">
        <v>0.11232746311280301</v>
      </c>
      <c r="O315" s="198">
        <v>4.6009836585752799E-2</v>
      </c>
      <c r="P315" s="198">
        <v>9.0433127082341705E-3</v>
      </c>
      <c r="Q315" s="198"/>
      <c r="R315" s="122">
        <v>6947.7653716733703</v>
      </c>
      <c r="S315" s="122">
        <v>47953.913848939701</v>
      </c>
      <c r="T315" s="122">
        <v>129050.266095275</v>
      </c>
      <c r="U315" s="122">
        <v>27874.613572665701</v>
      </c>
      <c r="V315" s="122">
        <v>124042.412913387</v>
      </c>
      <c r="W315" s="122">
        <v>258227.38157394499</v>
      </c>
    </row>
    <row r="316" spans="1:23" ht="12.75" x14ac:dyDescent="0.2">
      <c r="A316" s="122" t="s">
        <v>663</v>
      </c>
      <c r="B316" s="122">
        <v>10186</v>
      </c>
      <c r="C316" s="122">
        <v>9956.6294577439294</v>
      </c>
      <c r="D316" s="140">
        <v>28.251323655988401</v>
      </c>
      <c r="E316" s="140">
        <v>-12.6737866559036</v>
      </c>
      <c r="F316" s="140">
        <v>-29.660671545228201</v>
      </c>
      <c r="G316" s="140">
        <v>243.06467846574901</v>
      </c>
      <c r="H316" s="122"/>
      <c r="I316" s="122">
        <v>41508</v>
      </c>
      <c r="J316" s="204">
        <v>1.1569483644315399</v>
      </c>
      <c r="K316" s="198">
        <v>0.10448588223956801</v>
      </c>
      <c r="L316" s="198">
        <v>1.7731521634383698E-2</v>
      </c>
      <c r="M316" s="198">
        <v>1.25277055025537E-3</v>
      </c>
      <c r="N316" s="198">
        <v>6.4059940252481407E-2</v>
      </c>
      <c r="O316" s="198">
        <v>2.8885997879926802E-2</v>
      </c>
      <c r="P316" s="198">
        <v>5.80610966560663E-3</v>
      </c>
      <c r="Q316" s="198"/>
      <c r="R316" s="122">
        <v>6947.7653716733703</v>
      </c>
      <c r="S316" s="122">
        <v>47953.913848939701</v>
      </c>
      <c r="T316" s="122">
        <v>129050.266095275</v>
      </c>
      <c r="U316" s="122">
        <v>27874.613572665701</v>
      </c>
      <c r="V316" s="122">
        <v>124042.412913387</v>
      </c>
      <c r="W316" s="122">
        <v>258227.38157394499</v>
      </c>
    </row>
    <row r="317" spans="1:23" ht="12.75" x14ac:dyDescent="0.2">
      <c r="A317" s="122" t="s">
        <v>664</v>
      </c>
      <c r="B317" s="122">
        <v>13188</v>
      </c>
      <c r="C317" s="122">
        <v>12908.578311495799</v>
      </c>
      <c r="D317" s="140">
        <v>101.652143206278</v>
      </c>
      <c r="E317" s="140">
        <v>-12.6737866559036</v>
      </c>
      <c r="F317" s="140">
        <v>-28.065327486441198</v>
      </c>
      <c r="G317" s="140">
        <v>218.14549107472999</v>
      </c>
      <c r="H317" s="122"/>
      <c r="I317" s="122">
        <v>8171</v>
      </c>
      <c r="J317" s="204">
        <v>1.1569483644315399</v>
      </c>
      <c r="K317" s="198">
        <v>0.105127891322971</v>
      </c>
      <c r="L317" s="198">
        <v>2.8025945416717699E-2</v>
      </c>
      <c r="M317" s="198">
        <v>1.4686084934524501E-3</v>
      </c>
      <c r="N317" s="198">
        <v>7.4042344878227903E-2</v>
      </c>
      <c r="O317" s="198">
        <v>3.6715212336311302E-2</v>
      </c>
      <c r="P317" s="198">
        <v>8.8116509607147203E-3</v>
      </c>
      <c r="Q317" s="198"/>
      <c r="R317" s="122">
        <v>6947.7653716733703</v>
      </c>
      <c r="S317" s="122">
        <v>47953.913848939701</v>
      </c>
      <c r="T317" s="122">
        <v>129050.266095275</v>
      </c>
      <c r="U317" s="122">
        <v>27874.613572665701</v>
      </c>
      <c r="V317" s="122">
        <v>124042.412913387</v>
      </c>
      <c r="W317" s="122">
        <v>258227.38157394499</v>
      </c>
    </row>
    <row r="318" spans="1:23" ht="12.75" x14ac:dyDescent="0.2">
      <c r="A318" s="122" t="s">
        <v>665</v>
      </c>
      <c r="B318" s="122">
        <v>19251</v>
      </c>
      <c r="C318" s="122">
        <v>16642.442867283102</v>
      </c>
      <c r="D318" s="140">
        <v>547.95052902395605</v>
      </c>
      <c r="E318" s="140">
        <v>921.55145909007501</v>
      </c>
      <c r="F318" s="140">
        <v>-29.476821353901101</v>
      </c>
      <c r="G318" s="140">
        <v>1168.5853366352901</v>
      </c>
      <c r="H318" s="122"/>
      <c r="I318" s="122">
        <v>3409</v>
      </c>
      <c r="J318" s="204">
        <v>1.1569483644315399</v>
      </c>
      <c r="K318" s="198">
        <v>0.13435024933998199</v>
      </c>
      <c r="L318" s="198">
        <v>2.0240539747726601E-2</v>
      </c>
      <c r="M318" s="198">
        <v>8.8002346729246098E-4</v>
      </c>
      <c r="N318" s="198">
        <v>0.103256086828982</v>
      </c>
      <c r="O318" s="198">
        <v>5.5734819595189201E-2</v>
      </c>
      <c r="P318" s="198">
        <v>9.9735992959812305E-3</v>
      </c>
      <c r="Q318" s="198"/>
      <c r="R318" s="122">
        <v>6947.7653716733703</v>
      </c>
      <c r="S318" s="122">
        <v>47953.913848939701</v>
      </c>
      <c r="T318" s="122">
        <v>129050.266095275</v>
      </c>
      <c r="U318" s="122">
        <v>27874.613572665701</v>
      </c>
      <c r="V318" s="122">
        <v>124042.412913387</v>
      </c>
      <c r="W318" s="122">
        <v>258227.38157394499</v>
      </c>
    </row>
    <row r="319" spans="1:23" ht="12.75" x14ac:dyDescent="0.2">
      <c r="A319" s="122" t="s">
        <v>666</v>
      </c>
      <c r="B319" s="122">
        <v>16534</v>
      </c>
      <c r="C319" s="122">
        <v>14766.8824672767</v>
      </c>
      <c r="D319" s="140">
        <v>461.98462386013603</v>
      </c>
      <c r="E319" s="140">
        <v>589.02453867099803</v>
      </c>
      <c r="F319" s="140">
        <v>-26.981074503952101</v>
      </c>
      <c r="G319" s="140">
        <v>743.40491888782003</v>
      </c>
      <c r="H319" s="122"/>
      <c r="I319" s="122">
        <v>4711</v>
      </c>
      <c r="J319" s="204">
        <v>1.1569483644315399</v>
      </c>
      <c r="K319" s="198">
        <v>0.12141795797070699</v>
      </c>
      <c r="L319" s="198">
        <v>2.3561876459350501E-2</v>
      </c>
      <c r="M319" s="198">
        <v>1.9104224156230099E-3</v>
      </c>
      <c r="N319" s="198">
        <v>9.5733389938442007E-2</v>
      </c>
      <c r="O319" s="198">
        <v>4.1392485671831902E-2</v>
      </c>
      <c r="P319" s="198">
        <v>1.0613457864572301E-2</v>
      </c>
      <c r="Q319" s="198"/>
      <c r="R319" s="122">
        <v>6947.7653716733703</v>
      </c>
      <c r="S319" s="122">
        <v>47953.913848939701</v>
      </c>
      <c r="T319" s="122">
        <v>129050.266095275</v>
      </c>
      <c r="U319" s="122">
        <v>27874.613572665701</v>
      </c>
      <c r="V319" s="122">
        <v>124042.412913387</v>
      </c>
      <c r="W319" s="122">
        <v>258227.38157394499</v>
      </c>
    </row>
    <row r="320" spans="1:23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</sheetData>
  <mergeCells count="4">
    <mergeCell ref="R5:W5"/>
    <mergeCell ref="K5:P5"/>
    <mergeCell ref="D4:G4"/>
    <mergeCell ref="J4:W4"/>
  </mergeCells>
  <conditionalFormatting sqref="B10:W319">
    <cfRule type="cellIs" dxfId="7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mikrosimuleringar&amp;CDecember 2015&amp;RUtfall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77"/>
  <sheetViews>
    <sheetView showGridLines="0" zoomScaleNormal="100" workbookViewId="0">
      <pane ySplit="8" topLeftCell="A9" activePane="bottomLeft" state="frozen"/>
      <selection activeCell="A11" sqref="A11"/>
      <selection pane="bottomLeft" activeCell="A9" sqref="A9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" customWidth="1"/>
    <col min="8" max="8" width="7.7109375" style="66" customWidth="1"/>
    <col min="9" max="9" width="12.5703125" customWidth="1"/>
    <col min="10" max="10" width="10.5703125" customWidth="1"/>
    <col min="11" max="11" width="4" customWidth="1"/>
    <col min="12" max="12" width="11" customWidth="1"/>
    <col min="13" max="13" width="10.42578125" customWidth="1"/>
    <col min="14" max="14" width="3.5703125" customWidth="1"/>
    <col min="15" max="16" width="11.5703125" customWidth="1"/>
    <col min="17" max="17" width="4.42578125" customWidth="1"/>
    <col min="18" max="18" width="10.28515625" customWidth="1"/>
    <col min="19" max="19" width="13.140625" customWidth="1"/>
    <col min="20" max="20" width="12.42578125" customWidth="1"/>
    <col min="21" max="21" width="11.7109375" customWidth="1"/>
    <col min="22" max="22" width="12.42578125" customWidth="1"/>
    <col min="23" max="23" width="12.140625" customWidth="1"/>
    <col min="24" max="24" width="3" customWidth="1"/>
    <col min="25" max="26" width="9.7109375" customWidth="1"/>
    <col min="27" max="27" width="9.7109375" style="73" customWidth="1"/>
    <col min="28" max="31" width="9.7109375" customWidth="1"/>
    <col min="32" max="32" width="4.140625" customWidth="1"/>
    <col min="33" max="42" width="9.140625" hidden="1" customWidth="1"/>
    <col min="43" max="47" width="0" hidden="1" customWidth="1"/>
    <col min="48" max="16384" width="9.140625" hidden="1"/>
  </cols>
  <sheetData>
    <row r="1" spans="1:41" ht="11.25" customHeight="1" x14ac:dyDescent="0.2"/>
    <row r="2" spans="1:41" ht="16.5" thickBot="1" x14ac:dyDescent="0.3">
      <c r="A2" s="71" t="str">
        <f>"Tabell 10  Befolkningsförändringar, utjämningsåret "&amp;Innehåll!C53</f>
        <v>Tabell 10  Befolkningsförändringar, utjämningsåret 2016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0"/>
      <c r="Z2" s="70"/>
      <c r="AA2" s="72"/>
      <c r="AB2" s="70"/>
      <c r="AC2" s="70"/>
      <c r="AD2" s="70"/>
      <c r="AE2" s="70"/>
    </row>
    <row r="3" spans="1:41" ht="6.75" customHeight="1" x14ac:dyDescent="0.2">
      <c r="AB3" s="73"/>
      <c r="AC3" s="73"/>
      <c r="AD3" s="73"/>
      <c r="AE3" s="73"/>
    </row>
    <row r="4" spans="1:41" s="66" customFormat="1" ht="25.5" customHeight="1" x14ac:dyDescent="0.2">
      <c r="A4" t="s">
        <v>19</v>
      </c>
      <c r="B4"/>
      <c r="D4" s="77"/>
      <c r="E4" s="77"/>
      <c r="F4" s="77"/>
      <c r="G4" s="77"/>
      <c r="H4" s="74"/>
      <c r="I4" s="692" t="s">
        <v>302</v>
      </c>
      <c r="J4" s="692"/>
      <c r="K4" s="74"/>
      <c r="L4" s="692" t="s">
        <v>298</v>
      </c>
      <c r="M4" s="692"/>
      <c r="N4" s="210"/>
      <c r="O4" s="692" t="s">
        <v>303</v>
      </c>
      <c r="P4" s="692"/>
      <c r="Q4" s="80"/>
      <c r="R4" s="685" t="s">
        <v>299</v>
      </c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  <c r="AD4" s="685"/>
      <c r="AE4" s="685"/>
    </row>
    <row r="5" spans="1:41" s="66" customFormat="1" ht="13.5" customHeight="1" x14ac:dyDescent="0.2">
      <c r="A5"/>
      <c r="B5"/>
      <c r="D5" s="77"/>
      <c r="E5" s="77"/>
      <c r="F5" s="77"/>
      <c r="G5" s="77"/>
      <c r="H5" s="74"/>
      <c r="I5" s="80"/>
      <c r="J5" s="80"/>
      <c r="K5" s="74"/>
      <c r="L5" s="80"/>
      <c r="M5" s="80"/>
      <c r="N5" s="210"/>
      <c r="O5" s="80"/>
      <c r="P5" s="80"/>
      <c r="Q5" s="80"/>
      <c r="R5" s="207"/>
      <c r="S5" s="207"/>
      <c r="T5" s="689" t="s">
        <v>305</v>
      </c>
      <c r="U5" s="689"/>
      <c r="V5" s="689"/>
      <c r="W5" s="689"/>
      <c r="X5" s="207"/>
      <c r="Y5" s="689" t="s">
        <v>41</v>
      </c>
      <c r="Z5" s="689"/>
      <c r="AA5" s="689"/>
      <c r="AB5" s="689"/>
      <c r="AC5" s="689"/>
      <c r="AD5" s="689"/>
      <c r="AE5" s="689"/>
    </row>
    <row r="6" spans="1:41" s="66" customFormat="1" ht="63.75" x14ac:dyDescent="0.2">
      <c r="A6" s="3" t="s">
        <v>47</v>
      </c>
      <c r="B6" s="192" t="s">
        <v>287</v>
      </c>
      <c r="C6" s="192" t="s">
        <v>304</v>
      </c>
      <c r="D6" s="192" t="s">
        <v>298</v>
      </c>
      <c r="E6" s="192" t="s">
        <v>296</v>
      </c>
      <c r="F6" s="192" t="s">
        <v>297</v>
      </c>
      <c r="G6" s="192" t="s">
        <v>300</v>
      </c>
      <c r="H6" s="199"/>
      <c r="I6" s="192" t="str">
        <f>"Folkmängd 31/12 -"&amp;Innehåll!C53-12</f>
        <v>Folkmängd 31/12 -2004</v>
      </c>
      <c r="J6" s="192" t="str">
        <f>"Folkmängd 31/12 -"&amp;Innehåll!C53-2</f>
        <v>Folkmängd 31/12 -2014</v>
      </c>
      <c r="K6" s="192"/>
      <c r="L6" s="192" t="str">
        <f>"Antal 1-5 år 31/12 -"&amp;Innehåll!C53-7</f>
        <v>Antal 1-5 år 31/12 -2009</v>
      </c>
      <c r="M6" s="192" t="str">
        <f>"Antal 1-5 år 31/12 -"&amp;Innehåll!C53-2</f>
        <v>Antal 1-5 år 31/12 -2014</v>
      </c>
      <c r="N6" s="192"/>
      <c r="O6" s="192" t="str">
        <f>"Antal 7-18 år 31/12 -"&amp;Innehåll!C53-7</f>
        <v>Antal 7-18 år 31/12 -2009</v>
      </c>
      <c r="P6" s="192" t="str">
        <f>"Antal 7-18 år 31/12 -"&amp;Innehåll!C53-2</f>
        <v>Antal 7-18 år 31/12 -2014</v>
      </c>
      <c r="Q6" s="192"/>
      <c r="R6" s="192" t="str">
        <f>"Genom-snittlig årlig procentuell förändring år "&amp;Innehåll!C53-2006&amp;" - "&amp;Innehåll!C53-2002</f>
        <v>Genom-snittlig årlig procentuell förändring år 10 - 14</v>
      </c>
      <c r="S6" s="192" t="str">
        <f>"Procentuell förändring "&amp;AC6&amp;" jämfört med senaste mättillfället "</f>
        <v xml:space="preserve">Procentuell förändring 1/11 2014 jämfört med senaste mättillfället </v>
      </c>
      <c r="T6" s="192" t="str">
        <f>Y6&amp;" till "&amp;Z6</f>
        <v>1/11 2010 till 1/11 2011</v>
      </c>
      <c r="U6" s="192" t="str">
        <f>Z6&amp;" till "&amp;AA6</f>
        <v>1/11 2011 till 1/11 2012</v>
      </c>
      <c r="V6" s="192" t="str">
        <f>AA6&amp;" till "&amp;AB6</f>
        <v>1/11 2012 till 1/11 2013</v>
      </c>
      <c r="W6" s="192" t="str">
        <f>AB6&amp;" till "&amp;AC6</f>
        <v>1/11 2013 till 1/11 2014</v>
      </c>
      <c r="X6" s="192"/>
      <c r="Y6" s="218" t="str">
        <f>"1/11 "&amp;Innehåll!C53-6</f>
        <v>1/11 2010</v>
      </c>
      <c r="Z6" s="218" t="str">
        <f>"1/11 "&amp;Innehåll!C53-5</f>
        <v>1/11 2011</v>
      </c>
      <c r="AA6" s="218" t="str">
        <f>"1/11 "&amp;Innehåll!C53-4</f>
        <v>1/11 2012</v>
      </c>
      <c r="AB6" s="218" t="str">
        <f>"1/11 "&amp;Innehåll!C53-3</f>
        <v>1/11 2013</v>
      </c>
      <c r="AC6" s="218" t="str">
        <f>"1/11 "&amp;Innehåll!C53-2</f>
        <v>1/11 2014</v>
      </c>
      <c r="AD6" s="218" t="str">
        <f>"30/6 "&amp;Innehåll!C53-1</f>
        <v>30/6 2015</v>
      </c>
      <c r="AE6" s="218" t="str">
        <f>"1/11 "&amp;Innehåll!C53-1</f>
        <v>1/11 2015</v>
      </c>
    </row>
    <row r="7" spans="1:41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/>
      <c r="L7" s="199" t="s">
        <v>100</v>
      </c>
      <c r="M7" s="199" t="s">
        <v>101</v>
      </c>
      <c r="N7" s="199"/>
      <c r="O7" s="199" t="s">
        <v>102</v>
      </c>
      <c r="P7" s="199" t="s">
        <v>103</v>
      </c>
      <c r="Q7" s="199"/>
      <c r="R7" s="199" t="s">
        <v>104</v>
      </c>
      <c r="S7" s="199" t="s">
        <v>105</v>
      </c>
      <c r="T7" s="199" t="s">
        <v>106</v>
      </c>
      <c r="U7" s="199" t="s">
        <v>128</v>
      </c>
      <c r="V7" s="199" t="s">
        <v>181</v>
      </c>
      <c r="W7" s="199" t="s">
        <v>179</v>
      </c>
      <c r="X7" s="199"/>
      <c r="Y7" s="199" t="s">
        <v>180</v>
      </c>
      <c r="Z7" s="200" t="s">
        <v>182</v>
      </c>
      <c r="AA7" s="201" t="s">
        <v>183</v>
      </c>
      <c r="AB7" s="200" t="s">
        <v>184</v>
      </c>
      <c r="AC7" s="200" t="s">
        <v>301</v>
      </c>
      <c r="AD7" s="200" t="s">
        <v>185</v>
      </c>
      <c r="AE7" s="200" t="s">
        <v>185</v>
      </c>
    </row>
    <row r="8" spans="1:41" s="74" customFormat="1" ht="15.75" customHeight="1" x14ac:dyDescent="0.2">
      <c r="A8" s="191"/>
      <c r="B8" s="192" t="s">
        <v>178</v>
      </c>
      <c r="C8" s="192"/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217"/>
      <c r="AB8" s="217"/>
      <c r="AC8" s="217"/>
      <c r="AD8" s="217"/>
      <c r="AE8" s="217"/>
    </row>
    <row r="9" spans="1:41" ht="18.75" customHeight="1" x14ac:dyDescent="0.2">
      <c r="A9" s="18" t="s">
        <v>359</v>
      </c>
      <c r="B9" s="122"/>
      <c r="C9" s="122"/>
      <c r="D9" s="122"/>
      <c r="E9" s="122"/>
      <c r="F9" s="122"/>
      <c r="G9" s="122"/>
      <c r="H9" s="18"/>
      <c r="I9" s="122"/>
      <c r="J9" s="204"/>
      <c r="K9" s="204"/>
      <c r="L9" s="198"/>
      <c r="M9" s="198"/>
      <c r="N9" s="198"/>
      <c r="O9" s="198"/>
      <c r="P9" s="198"/>
      <c r="Q9" s="198"/>
      <c r="R9" s="198"/>
      <c r="S9" s="198"/>
      <c r="T9" s="198"/>
      <c r="U9" s="122"/>
      <c r="V9" s="122"/>
      <c r="W9" s="122"/>
      <c r="X9" s="122"/>
      <c r="Y9" s="122"/>
      <c r="Z9" s="122"/>
      <c r="AA9" s="122"/>
    </row>
    <row r="10" spans="1:41" ht="12.75" x14ac:dyDescent="0.2">
      <c r="A10" s="122" t="s">
        <v>360</v>
      </c>
      <c r="B10" s="122">
        <v>46</v>
      </c>
      <c r="C10" s="122">
        <v>0</v>
      </c>
      <c r="D10" s="122">
        <v>7.6424008271399702</v>
      </c>
      <c r="E10" s="122">
        <v>0</v>
      </c>
      <c r="F10" s="122">
        <v>38.5966412076355</v>
      </c>
      <c r="G10" s="122">
        <v>0</v>
      </c>
      <c r="H10" s="122"/>
      <c r="I10" s="122">
        <v>75830</v>
      </c>
      <c r="J10" s="122">
        <v>88901</v>
      </c>
      <c r="K10" s="122"/>
      <c r="L10" s="122">
        <v>5754</v>
      </c>
      <c r="M10" s="122">
        <v>6393</v>
      </c>
      <c r="N10" s="122"/>
      <c r="O10" s="122">
        <v>13003</v>
      </c>
      <c r="P10" s="122">
        <v>13549</v>
      </c>
      <c r="Q10" s="122"/>
      <c r="R10" s="212">
        <v>1.90118604833098E-2</v>
      </c>
      <c r="S10" s="212">
        <v>6.4412963671989397E-3</v>
      </c>
      <c r="T10" s="212">
        <v>1.0242720804293499</v>
      </c>
      <c r="U10" s="212">
        <v>1.02021171924085</v>
      </c>
      <c r="V10" s="212">
        <v>1.0150472914875299</v>
      </c>
      <c r="W10" s="212">
        <v>1.0165413189555501</v>
      </c>
      <c r="X10" s="212"/>
      <c r="Y10" s="122">
        <v>82358</v>
      </c>
      <c r="Z10" s="122">
        <v>84357</v>
      </c>
      <c r="AA10" s="122">
        <v>86062</v>
      </c>
      <c r="AB10" s="122">
        <v>87357</v>
      </c>
      <c r="AC10" s="122">
        <v>88802</v>
      </c>
      <c r="AD10" s="122">
        <v>89268</v>
      </c>
      <c r="AE10" s="122">
        <v>89374</v>
      </c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</row>
    <row r="11" spans="1:41" ht="12.75" x14ac:dyDescent="0.2">
      <c r="A11" s="122" t="s">
        <v>361</v>
      </c>
      <c r="B11" s="122">
        <v>128</v>
      </c>
      <c r="C11" s="122">
        <v>0</v>
      </c>
      <c r="D11" s="122">
        <v>0</v>
      </c>
      <c r="E11" s="122">
        <v>0</v>
      </c>
      <c r="F11" s="122">
        <v>128</v>
      </c>
      <c r="G11" s="122">
        <v>0</v>
      </c>
      <c r="H11" s="122"/>
      <c r="I11" s="122">
        <v>30100</v>
      </c>
      <c r="J11" s="122">
        <v>32295</v>
      </c>
      <c r="K11" s="122"/>
      <c r="L11" s="122">
        <v>2300</v>
      </c>
      <c r="M11" s="122">
        <v>1973</v>
      </c>
      <c r="N11" s="122"/>
      <c r="O11" s="122">
        <v>5476</v>
      </c>
      <c r="P11" s="122">
        <v>5930</v>
      </c>
      <c r="Q11" s="122"/>
      <c r="R11" s="212">
        <v>7.7174618724717998E-3</v>
      </c>
      <c r="S11" s="212">
        <v>5.3878309335810498E-3</v>
      </c>
      <c r="T11" s="212">
        <v>1.01542293323115</v>
      </c>
      <c r="U11" s="212">
        <v>1.0067924528301899</v>
      </c>
      <c r="V11" s="212">
        <v>1.0052786106946501</v>
      </c>
      <c r="W11" s="212">
        <v>1.0034177411837799</v>
      </c>
      <c r="X11" s="212"/>
      <c r="Y11" s="122">
        <v>31317</v>
      </c>
      <c r="Z11" s="122">
        <v>31800</v>
      </c>
      <c r="AA11" s="122">
        <v>32016</v>
      </c>
      <c r="AB11" s="122">
        <v>32185</v>
      </c>
      <c r="AC11" s="122">
        <v>32295</v>
      </c>
      <c r="AD11" s="122">
        <v>32343</v>
      </c>
      <c r="AE11" s="122">
        <v>32469</v>
      </c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</row>
    <row r="12" spans="1:41" ht="12.75" x14ac:dyDescent="0.2">
      <c r="A12" s="122" t="s">
        <v>362</v>
      </c>
      <c r="B12" s="122">
        <v>0</v>
      </c>
      <c r="C12" s="122">
        <v>0</v>
      </c>
      <c r="D12" s="122">
        <v>0</v>
      </c>
      <c r="E12" s="122">
        <v>0</v>
      </c>
      <c r="F12" s="122">
        <v>0</v>
      </c>
      <c r="G12" s="122">
        <v>0</v>
      </c>
      <c r="H12" s="122"/>
      <c r="I12" s="122">
        <v>23594</v>
      </c>
      <c r="J12" s="122">
        <v>26698</v>
      </c>
      <c r="K12" s="122"/>
      <c r="L12" s="122">
        <v>1917</v>
      </c>
      <c r="M12" s="122">
        <v>1941</v>
      </c>
      <c r="N12" s="122"/>
      <c r="O12" s="122">
        <v>4593</v>
      </c>
      <c r="P12" s="122">
        <v>4667</v>
      </c>
      <c r="Q12" s="122"/>
      <c r="R12" s="212">
        <v>1.2470464028165399E-2</v>
      </c>
      <c r="S12" s="212">
        <v>1.06642634523675E-2</v>
      </c>
      <c r="T12" s="212">
        <v>1.0146786094779601</v>
      </c>
      <c r="U12" s="212">
        <v>1.0143884892086299</v>
      </c>
      <c r="V12" s="212">
        <v>1.0085873107149701</v>
      </c>
      <c r="W12" s="212">
        <v>1.0122391577026899</v>
      </c>
      <c r="X12" s="212"/>
      <c r="Y12" s="122">
        <v>25343</v>
      </c>
      <c r="Z12" s="122">
        <v>25715</v>
      </c>
      <c r="AA12" s="122">
        <v>26085</v>
      </c>
      <c r="AB12" s="122">
        <v>26309</v>
      </c>
      <c r="AC12" s="122">
        <v>26631</v>
      </c>
      <c r="AD12" s="122">
        <v>26838</v>
      </c>
      <c r="AE12" s="122">
        <v>26915</v>
      </c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</row>
    <row r="13" spans="1:41" ht="12.75" x14ac:dyDescent="0.2">
      <c r="A13" s="122" t="s">
        <v>363</v>
      </c>
      <c r="B13" s="122">
        <v>196</v>
      </c>
      <c r="C13" s="122">
        <v>0</v>
      </c>
      <c r="D13" s="122">
        <v>0</v>
      </c>
      <c r="E13" s="122">
        <v>0</v>
      </c>
      <c r="F13" s="122">
        <v>0</v>
      </c>
      <c r="G13" s="122">
        <v>195.53922603662301</v>
      </c>
      <c r="H13" s="122"/>
      <c r="I13" s="122">
        <v>71355</v>
      </c>
      <c r="J13" s="122">
        <v>82407</v>
      </c>
      <c r="K13" s="122"/>
      <c r="L13" s="122">
        <v>5207</v>
      </c>
      <c r="M13" s="122">
        <v>5584</v>
      </c>
      <c r="N13" s="122"/>
      <c r="O13" s="122">
        <v>11846</v>
      </c>
      <c r="P13" s="122">
        <v>12053</v>
      </c>
      <c r="Q13" s="122"/>
      <c r="R13" s="212">
        <v>1.65783146891667E-2</v>
      </c>
      <c r="S13" s="212">
        <v>1.6360714807420799E-2</v>
      </c>
      <c r="T13" s="212">
        <v>1.0158868420026299</v>
      </c>
      <c r="U13" s="212">
        <v>1.0146018095494</v>
      </c>
      <c r="V13" s="212">
        <v>1.0191972957291699</v>
      </c>
      <c r="W13" s="212">
        <v>1.0166328399584199</v>
      </c>
      <c r="X13" s="212"/>
      <c r="Y13" s="122">
        <v>76919</v>
      </c>
      <c r="Z13" s="122">
        <v>78141</v>
      </c>
      <c r="AA13" s="122">
        <v>79282</v>
      </c>
      <c r="AB13" s="122">
        <v>80804</v>
      </c>
      <c r="AC13" s="122">
        <v>82148</v>
      </c>
      <c r="AD13" s="122">
        <v>83042</v>
      </c>
      <c r="AE13" s="122">
        <v>83492</v>
      </c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</row>
    <row r="14" spans="1:41" ht="12.75" x14ac:dyDescent="0.2">
      <c r="A14" s="122" t="s">
        <v>364</v>
      </c>
      <c r="B14" s="122">
        <v>80</v>
      </c>
      <c r="C14" s="122">
        <v>0</v>
      </c>
      <c r="D14" s="122">
        <v>3.12012717978204</v>
      </c>
      <c r="E14" s="122">
        <v>0</v>
      </c>
      <c r="F14" s="122">
        <v>76.884772280078707</v>
      </c>
      <c r="G14" s="122">
        <v>0</v>
      </c>
      <c r="H14" s="122"/>
      <c r="I14" s="122">
        <v>87681</v>
      </c>
      <c r="J14" s="122">
        <v>104185</v>
      </c>
      <c r="K14" s="122"/>
      <c r="L14" s="122">
        <v>7014</v>
      </c>
      <c r="M14" s="122">
        <v>7751</v>
      </c>
      <c r="N14" s="122"/>
      <c r="O14" s="122">
        <v>15374</v>
      </c>
      <c r="P14" s="122">
        <v>16349</v>
      </c>
      <c r="Q14" s="122"/>
      <c r="R14" s="212">
        <v>1.7686934017194102E-2</v>
      </c>
      <c r="S14" s="212">
        <v>8.2581933761607107E-3</v>
      </c>
      <c r="T14" s="212">
        <v>1.01772655171703</v>
      </c>
      <c r="U14" s="212">
        <v>1.0187031283208701</v>
      </c>
      <c r="V14" s="212">
        <v>1.0161045154239701</v>
      </c>
      <c r="W14" s="212">
        <v>1.01821541710665</v>
      </c>
      <c r="X14" s="212"/>
      <c r="Y14" s="122">
        <v>97086</v>
      </c>
      <c r="Z14" s="122">
        <v>98807</v>
      </c>
      <c r="AA14" s="122">
        <v>100655</v>
      </c>
      <c r="AB14" s="122">
        <v>102276</v>
      </c>
      <c r="AC14" s="122">
        <v>104139</v>
      </c>
      <c r="AD14" s="122">
        <v>104772</v>
      </c>
      <c r="AE14" s="122">
        <v>104999</v>
      </c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</row>
    <row r="15" spans="1:41" ht="12.75" x14ac:dyDescent="0.2">
      <c r="A15" s="122" t="s">
        <v>365</v>
      </c>
      <c r="B15" s="122">
        <v>710</v>
      </c>
      <c r="C15" s="122">
        <v>0</v>
      </c>
      <c r="D15" s="122">
        <v>0</v>
      </c>
      <c r="E15" s="122">
        <v>0</v>
      </c>
      <c r="F15" s="122">
        <v>52.592183986082198</v>
      </c>
      <c r="G15" s="122">
        <v>657.27825631886401</v>
      </c>
      <c r="H15" s="122"/>
      <c r="I15" s="122">
        <v>61564</v>
      </c>
      <c r="J15" s="122">
        <v>70701</v>
      </c>
      <c r="K15" s="122"/>
      <c r="L15" s="122">
        <v>4342</v>
      </c>
      <c r="M15" s="122">
        <v>4750</v>
      </c>
      <c r="N15" s="122"/>
      <c r="O15" s="122">
        <v>9907</v>
      </c>
      <c r="P15" s="122">
        <v>10415</v>
      </c>
      <c r="Q15" s="122"/>
      <c r="R15" s="212">
        <v>1.58305996771613E-2</v>
      </c>
      <c r="S15" s="212">
        <v>2.5930869948024699E-2</v>
      </c>
      <c r="T15" s="212">
        <v>1.0156056252835299</v>
      </c>
      <c r="U15" s="212">
        <v>1.01430868645961</v>
      </c>
      <c r="V15" s="212">
        <v>1.0133875489922599</v>
      </c>
      <c r="W15" s="212">
        <v>1.0200333164336901</v>
      </c>
      <c r="X15" s="212"/>
      <c r="Y15" s="122">
        <v>66130</v>
      </c>
      <c r="Z15" s="122">
        <v>67162</v>
      </c>
      <c r="AA15" s="122">
        <v>68123</v>
      </c>
      <c r="AB15" s="122">
        <v>69035</v>
      </c>
      <c r="AC15" s="122">
        <v>70418</v>
      </c>
      <c r="AD15" s="122">
        <v>71625</v>
      </c>
      <c r="AE15" s="122">
        <v>72244</v>
      </c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</row>
    <row r="16" spans="1:41" ht="12.75" x14ac:dyDescent="0.2">
      <c r="A16" s="122" t="s">
        <v>366</v>
      </c>
      <c r="B16" s="122">
        <v>135</v>
      </c>
      <c r="C16" s="122">
        <v>0</v>
      </c>
      <c r="D16" s="122">
        <v>0</v>
      </c>
      <c r="E16" s="122">
        <v>0</v>
      </c>
      <c r="F16" s="122">
        <v>134.91520950181501</v>
      </c>
      <c r="G16" s="122">
        <v>0</v>
      </c>
      <c r="H16" s="122"/>
      <c r="I16" s="122">
        <v>41561</v>
      </c>
      <c r="J16" s="122">
        <v>45465</v>
      </c>
      <c r="K16" s="122"/>
      <c r="L16" s="122">
        <v>3137</v>
      </c>
      <c r="M16" s="122">
        <v>2896</v>
      </c>
      <c r="N16" s="122"/>
      <c r="O16" s="122">
        <v>6742</v>
      </c>
      <c r="P16" s="122">
        <v>7388</v>
      </c>
      <c r="Q16" s="122"/>
      <c r="R16" s="212">
        <v>8.7039430429214394E-3</v>
      </c>
      <c r="S16" s="212">
        <v>1.6530015606796698E-2</v>
      </c>
      <c r="T16" s="212">
        <v>1.00450583710716</v>
      </c>
      <c r="U16" s="212">
        <v>1.00430438821051</v>
      </c>
      <c r="V16" s="212">
        <v>1.0174370079628301</v>
      </c>
      <c r="W16" s="212">
        <v>1.0086245122383799</v>
      </c>
      <c r="X16" s="212"/>
      <c r="Y16" s="122">
        <v>43943</v>
      </c>
      <c r="Z16" s="122">
        <v>44141</v>
      </c>
      <c r="AA16" s="122">
        <v>44331</v>
      </c>
      <c r="AB16" s="122">
        <v>45104</v>
      </c>
      <c r="AC16" s="122">
        <v>45493</v>
      </c>
      <c r="AD16" s="122">
        <v>45853</v>
      </c>
      <c r="AE16" s="122">
        <v>46245</v>
      </c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</row>
    <row r="17" spans="1:41" ht="12.75" x14ac:dyDescent="0.2">
      <c r="A17" s="122" t="s">
        <v>367</v>
      </c>
      <c r="B17" s="122">
        <v>519</v>
      </c>
      <c r="C17" s="122">
        <v>0</v>
      </c>
      <c r="D17" s="122">
        <v>0</v>
      </c>
      <c r="E17" s="122">
        <v>0</v>
      </c>
      <c r="F17" s="122">
        <v>149.008179427752</v>
      </c>
      <c r="G17" s="122">
        <v>369.79225084964202</v>
      </c>
      <c r="H17" s="122"/>
      <c r="I17" s="122">
        <v>78715</v>
      </c>
      <c r="J17" s="122">
        <v>96217</v>
      </c>
      <c r="K17" s="122"/>
      <c r="L17" s="122">
        <v>6911</v>
      </c>
      <c r="M17" s="122">
        <v>6961</v>
      </c>
      <c r="N17" s="122"/>
      <c r="O17" s="122">
        <v>13912</v>
      </c>
      <c r="P17" s="122">
        <v>15385</v>
      </c>
      <c r="Q17" s="122"/>
      <c r="R17" s="212">
        <v>1.6098382384301901E-2</v>
      </c>
      <c r="S17" s="212">
        <v>2.0512927526554099E-2</v>
      </c>
      <c r="T17" s="212">
        <v>1.01562656404667</v>
      </c>
      <c r="U17" s="212">
        <v>1.0155503964256001</v>
      </c>
      <c r="V17" s="212">
        <v>1.01749051069703</v>
      </c>
      <c r="W17" s="212">
        <v>1.01572733631489</v>
      </c>
      <c r="X17" s="212"/>
      <c r="Y17" s="122">
        <v>89911</v>
      </c>
      <c r="Z17" s="122">
        <v>91316</v>
      </c>
      <c r="AA17" s="122">
        <v>92736</v>
      </c>
      <c r="AB17" s="122">
        <v>94358</v>
      </c>
      <c r="AC17" s="122">
        <v>95842</v>
      </c>
      <c r="AD17" s="122">
        <v>96874</v>
      </c>
      <c r="AE17" s="122">
        <v>97808</v>
      </c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</row>
    <row r="18" spans="1:41" ht="12.75" x14ac:dyDescent="0.2">
      <c r="A18" s="122" t="s">
        <v>368</v>
      </c>
      <c r="B18" s="122">
        <v>149</v>
      </c>
      <c r="C18" s="122">
        <v>0</v>
      </c>
      <c r="D18" s="122">
        <v>0</v>
      </c>
      <c r="E18" s="122">
        <v>148.94155098535899</v>
      </c>
      <c r="F18" s="122">
        <v>0</v>
      </c>
      <c r="G18" s="122">
        <v>0</v>
      </c>
      <c r="H18" s="122"/>
      <c r="I18" s="122">
        <v>54366</v>
      </c>
      <c r="J18" s="122">
        <v>57568</v>
      </c>
      <c r="K18" s="122"/>
      <c r="L18" s="122">
        <v>2670</v>
      </c>
      <c r="M18" s="122">
        <v>2828</v>
      </c>
      <c r="N18" s="122"/>
      <c r="O18" s="122">
        <v>7912</v>
      </c>
      <c r="P18" s="122">
        <v>6934</v>
      </c>
      <c r="Q18" s="122"/>
      <c r="R18" s="212">
        <v>6.1314084176826702E-3</v>
      </c>
      <c r="S18" s="212">
        <v>1.7645830432966698E-2</v>
      </c>
      <c r="T18" s="212">
        <v>1.00297810114844</v>
      </c>
      <c r="U18" s="212">
        <v>1.00632967658197</v>
      </c>
      <c r="V18" s="212">
        <v>1.0034806268662</v>
      </c>
      <c r="W18" s="212">
        <v>1.0117613916473001</v>
      </c>
      <c r="X18" s="212"/>
      <c r="Y18" s="122">
        <v>56076</v>
      </c>
      <c r="Z18" s="122">
        <v>56243</v>
      </c>
      <c r="AA18" s="122">
        <v>56599</v>
      </c>
      <c r="AB18" s="122">
        <v>56796</v>
      </c>
      <c r="AC18" s="122">
        <v>57464</v>
      </c>
      <c r="AD18" s="122">
        <v>58177</v>
      </c>
      <c r="AE18" s="122">
        <v>58478</v>
      </c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</row>
    <row r="19" spans="1:41" ht="12.75" x14ac:dyDescent="0.2">
      <c r="A19" s="122" t="s">
        <v>369</v>
      </c>
      <c r="B19" s="122">
        <v>11</v>
      </c>
      <c r="C19" s="122">
        <v>0</v>
      </c>
      <c r="D19" s="122">
        <v>0</v>
      </c>
      <c r="E19" s="122">
        <v>0</v>
      </c>
      <c r="F19" s="122">
        <v>10.7101375445746</v>
      </c>
      <c r="G19" s="122">
        <v>0</v>
      </c>
      <c r="H19" s="122"/>
      <c r="I19" s="122">
        <v>8328</v>
      </c>
      <c r="J19" s="122">
        <v>9815</v>
      </c>
      <c r="K19" s="122"/>
      <c r="L19" s="122">
        <v>689</v>
      </c>
      <c r="M19" s="122">
        <v>671</v>
      </c>
      <c r="N19" s="122"/>
      <c r="O19" s="122">
        <v>1662</v>
      </c>
      <c r="P19" s="122">
        <v>1704</v>
      </c>
      <c r="Q19" s="122"/>
      <c r="R19" s="212">
        <v>1.11760999353567E-2</v>
      </c>
      <c r="S19" s="212">
        <v>3.6081414473684202E-2</v>
      </c>
      <c r="T19" s="212">
        <v>1.0007522837184299</v>
      </c>
      <c r="U19" s="212">
        <v>1.01331615120275</v>
      </c>
      <c r="V19" s="212">
        <v>1.00805426027978</v>
      </c>
      <c r="W19" s="212">
        <v>1.02270815811606</v>
      </c>
      <c r="X19" s="212"/>
      <c r="Y19" s="122">
        <v>9305</v>
      </c>
      <c r="Z19" s="122">
        <v>9312</v>
      </c>
      <c r="AA19" s="122">
        <v>9436</v>
      </c>
      <c r="AB19" s="122">
        <v>9512</v>
      </c>
      <c r="AC19" s="122">
        <v>9728</v>
      </c>
      <c r="AD19" s="122">
        <v>9965</v>
      </c>
      <c r="AE19" s="122">
        <v>10079</v>
      </c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</row>
    <row r="20" spans="1:41" ht="12.75" x14ac:dyDescent="0.2">
      <c r="A20" s="122" t="s">
        <v>370</v>
      </c>
      <c r="B20" s="122">
        <v>62</v>
      </c>
      <c r="C20" s="122">
        <v>0</v>
      </c>
      <c r="D20" s="122">
        <v>0</v>
      </c>
      <c r="E20" s="122">
        <v>62.250611834109499</v>
      </c>
      <c r="F20" s="122">
        <v>0</v>
      </c>
      <c r="G20" s="122">
        <v>0</v>
      </c>
      <c r="H20" s="122"/>
      <c r="I20" s="122">
        <v>24670</v>
      </c>
      <c r="J20" s="122">
        <v>27041</v>
      </c>
      <c r="K20" s="122"/>
      <c r="L20" s="122">
        <v>1431</v>
      </c>
      <c r="M20" s="122">
        <v>1565</v>
      </c>
      <c r="N20" s="122"/>
      <c r="O20" s="122">
        <v>3891</v>
      </c>
      <c r="P20" s="122">
        <v>3616</v>
      </c>
      <c r="Q20" s="122"/>
      <c r="R20" s="212">
        <v>8.9259879383465392E-3</v>
      </c>
      <c r="S20" s="212">
        <v>1.7201112140871201E-2</v>
      </c>
      <c r="T20" s="212">
        <v>1.0061076326201399</v>
      </c>
      <c r="U20" s="212">
        <v>1.01103390348198</v>
      </c>
      <c r="V20" s="212">
        <v>1.0098938861825499</v>
      </c>
      <c r="W20" s="212">
        <v>1.0086751673335099</v>
      </c>
      <c r="X20" s="212"/>
      <c r="Y20" s="122">
        <v>26033</v>
      </c>
      <c r="Z20" s="122">
        <v>26192</v>
      </c>
      <c r="AA20" s="122">
        <v>26481</v>
      </c>
      <c r="AB20" s="122">
        <v>26743</v>
      </c>
      <c r="AC20" s="122">
        <v>26975</v>
      </c>
      <c r="AD20" s="122">
        <v>27308</v>
      </c>
      <c r="AE20" s="122">
        <v>27439</v>
      </c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</row>
    <row r="21" spans="1:41" ht="12.75" x14ac:dyDescent="0.2">
      <c r="A21" s="122" t="s">
        <v>371</v>
      </c>
      <c r="B21" s="122">
        <v>0</v>
      </c>
      <c r="C21" s="122">
        <v>0</v>
      </c>
      <c r="D21" s="122">
        <v>0</v>
      </c>
      <c r="E21" s="122">
        <v>0</v>
      </c>
      <c r="F21" s="122">
        <v>0</v>
      </c>
      <c r="G21" s="122">
        <v>0</v>
      </c>
      <c r="H21" s="122"/>
      <c r="I21" s="122">
        <v>14127</v>
      </c>
      <c r="J21" s="122">
        <v>16140</v>
      </c>
      <c r="K21" s="122"/>
      <c r="L21" s="122">
        <v>1172</v>
      </c>
      <c r="M21" s="122">
        <v>1102</v>
      </c>
      <c r="N21" s="122"/>
      <c r="O21" s="122">
        <v>2865</v>
      </c>
      <c r="P21" s="122">
        <v>2901</v>
      </c>
      <c r="Q21" s="122"/>
      <c r="R21" s="212">
        <v>1.0688516563307E-2</v>
      </c>
      <c r="S21" s="212">
        <v>1.9015659955257301E-2</v>
      </c>
      <c r="T21" s="212">
        <v>1.0163402930878001</v>
      </c>
      <c r="U21" s="212">
        <v>1.0074007911190499</v>
      </c>
      <c r="V21" s="212">
        <v>1.0124762507916401</v>
      </c>
      <c r="W21" s="212">
        <v>1.0065678363670501</v>
      </c>
      <c r="X21" s="212"/>
      <c r="Y21" s="122">
        <v>15422</v>
      </c>
      <c r="Z21" s="122">
        <v>15674</v>
      </c>
      <c r="AA21" s="122">
        <v>15790</v>
      </c>
      <c r="AB21" s="122">
        <v>15987</v>
      </c>
      <c r="AC21" s="122">
        <v>16092</v>
      </c>
      <c r="AD21" s="122">
        <v>16211</v>
      </c>
      <c r="AE21" s="122">
        <v>16398</v>
      </c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</row>
    <row r="22" spans="1:41" ht="12.75" x14ac:dyDescent="0.2">
      <c r="A22" s="122" t="s">
        <v>372</v>
      </c>
      <c r="B22" s="122">
        <v>153</v>
      </c>
      <c r="C22" s="122">
        <v>0</v>
      </c>
      <c r="D22" s="122">
        <v>52.894947840743598</v>
      </c>
      <c r="E22" s="122">
        <v>0</v>
      </c>
      <c r="F22" s="122">
        <v>54.984688669615501</v>
      </c>
      <c r="G22" s="122">
        <v>45.387637518430303</v>
      </c>
      <c r="H22" s="122"/>
      <c r="I22" s="122">
        <v>36322</v>
      </c>
      <c r="J22" s="122">
        <v>44085</v>
      </c>
      <c r="K22" s="122"/>
      <c r="L22" s="122">
        <v>2536</v>
      </c>
      <c r="M22" s="122">
        <v>2987</v>
      </c>
      <c r="N22" s="122"/>
      <c r="O22" s="122">
        <v>6200</v>
      </c>
      <c r="P22" s="122">
        <v>6526</v>
      </c>
      <c r="Q22" s="122"/>
      <c r="R22" s="212">
        <v>2.6193860183825201E-2</v>
      </c>
      <c r="S22" s="212">
        <v>1.2992027619415401E-2</v>
      </c>
      <c r="T22" s="212">
        <v>1.03692602201456</v>
      </c>
      <c r="U22" s="212">
        <v>1.0244613403939999</v>
      </c>
      <c r="V22" s="212">
        <v>1.0247545881348701</v>
      </c>
      <c r="W22" s="212">
        <v>1.01871905224675</v>
      </c>
      <c r="X22" s="212"/>
      <c r="Y22" s="122">
        <v>39701</v>
      </c>
      <c r="Z22" s="122">
        <v>41167</v>
      </c>
      <c r="AA22" s="122">
        <v>42174</v>
      </c>
      <c r="AB22" s="122">
        <v>43218</v>
      </c>
      <c r="AC22" s="122">
        <v>44027</v>
      </c>
      <c r="AD22" s="122">
        <v>44387</v>
      </c>
      <c r="AE22" s="122">
        <v>44599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</row>
    <row r="23" spans="1:41" ht="12.75" x14ac:dyDescent="0.2">
      <c r="A23" s="122" t="s">
        <v>373</v>
      </c>
      <c r="B23" s="122">
        <v>141</v>
      </c>
      <c r="C23" s="122">
        <v>0</v>
      </c>
      <c r="D23" s="122">
        <v>0</v>
      </c>
      <c r="E23" s="122">
        <v>0</v>
      </c>
      <c r="F23" s="122">
        <v>141.420843851424</v>
      </c>
      <c r="G23" s="122">
        <v>0</v>
      </c>
      <c r="H23" s="122"/>
      <c r="I23" s="122">
        <v>58897</v>
      </c>
      <c r="J23" s="122">
        <v>69325</v>
      </c>
      <c r="K23" s="122"/>
      <c r="L23" s="122">
        <v>4962</v>
      </c>
      <c r="M23" s="122">
        <v>4751</v>
      </c>
      <c r="N23" s="122"/>
      <c r="O23" s="122">
        <v>10450</v>
      </c>
      <c r="P23" s="122">
        <v>11476</v>
      </c>
      <c r="Q23" s="122"/>
      <c r="R23" s="212">
        <v>1.8260038542329E-2</v>
      </c>
      <c r="S23" s="212">
        <v>1.1579555298873801E-2</v>
      </c>
      <c r="T23" s="212">
        <v>1.0210325344592099</v>
      </c>
      <c r="U23" s="212">
        <v>1.0136821782027701</v>
      </c>
      <c r="V23" s="212">
        <v>1.0199013182561201</v>
      </c>
      <c r="W23" s="212">
        <v>1.0184395494515199</v>
      </c>
      <c r="X23" s="212"/>
      <c r="Y23" s="122">
        <v>64424</v>
      </c>
      <c r="Z23" s="122">
        <v>65779</v>
      </c>
      <c r="AA23" s="122">
        <v>66679</v>
      </c>
      <c r="AB23" s="122">
        <v>68006</v>
      </c>
      <c r="AC23" s="122">
        <v>69260</v>
      </c>
      <c r="AD23" s="122">
        <v>69711</v>
      </c>
      <c r="AE23" s="122">
        <v>70062</v>
      </c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</row>
    <row r="24" spans="1:41" ht="12.75" x14ac:dyDescent="0.2">
      <c r="A24" s="122" t="s">
        <v>374</v>
      </c>
      <c r="B24" s="122">
        <v>401</v>
      </c>
      <c r="C24" s="122">
        <v>0</v>
      </c>
      <c r="D24" s="122">
        <v>69.927423166585598</v>
      </c>
      <c r="E24" s="122">
        <v>0</v>
      </c>
      <c r="F24" s="122">
        <v>83.914587863481003</v>
      </c>
      <c r="G24" s="122">
        <v>247.54213206196599</v>
      </c>
      <c r="H24" s="122"/>
      <c r="I24" s="122">
        <v>59098</v>
      </c>
      <c r="J24" s="122">
        <v>74041</v>
      </c>
      <c r="K24" s="122"/>
      <c r="L24" s="122">
        <v>3908</v>
      </c>
      <c r="M24" s="122">
        <v>4735</v>
      </c>
      <c r="N24" s="122"/>
      <c r="O24" s="122">
        <v>5562</v>
      </c>
      <c r="P24" s="122">
        <v>6191</v>
      </c>
      <c r="Q24" s="122"/>
      <c r="R24" s="212">
        <v>2.2814168036796801E-2</v>
      </c>
      <c r="S24" s="212">
        <v>2.2709549035953399E-2</v>
      </c>
      <c r="T24" s="212">
        <v>1.0306958812190099</v>
      </c>
      <c r="U24" s="212">
        <v>1.0190739974016001</v>
      </c>
      <c r="V24" s="212">
        <v>1.02008994242004</v>
      </c>
      <c r="W24" s="212">
        <v>1.0214384793924201</v>
      </c>
      <c r="X24" s="212"/>
      <c r="Y24" s="122">
        <v>67957</v>
      </c>
      <c r="Z24" s="122">
        <v>70043</v>
      </c>
      <c r="AA24" s="122">
        <v>71379</v>
      </c>
      <c r="AB24" s="122">
        <v>72813</v>
      </c>
      <c r="AC24" s="122">
        <v>74374</v>
      </c>
      <c r="AD24" s="122">
        <v>74790</v>
      </c>
      <c r="AE24" s="122">
        <v>76063</v>
      </c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</row>
    <row r="25" spans="1:41" ht="12.75" x14ac:dyDescent="0.2">
      <c r="A25" s="122" t="s">
        <v>375</v>
      </c>
      <c r="B25" s="122">
        <v>125</v>
      </c>
      <c r="C25" s="122">
        <v>0</v>
      </c>
      <c r="D25" s="122">
        <v>35.179684407414399</v>
      </c>
      <c r="E25" s="122">
        <v>0</v>
      </c>
      <c r="F25" s="122">
        <v>90.153982120398396</v>
      </c>
      <c r="G25" s="122">
        <v>0</v>
      </c>
      <c r="H25" s="122"/>
      <c r="I25" s="122">
        <v>765044</v>
      </c>
      <c r="J25" s="122">
        <v>911989</v>
      </c>
      <c r="K25" s="122"/>
      <c r="L25" s="122">
        <v>51983</v>
      </c>
      <c r="M25" s="122">
        <v>59918</v>
      </c>
      <c r="N25" s="122"/>
      <c r="O25" s="122">
        <v>93319</v>
      </c>
      <c r="P25" s="122">
        <v>102037</v>
      </c>
      <c r="Q25" s="122"/>
      <c r="R25" s="212">
        <v>1.9136768652779901E-2</v>
      </c>
      <c r="S25" s="212">
        <v>1.17897722602233E-2</v>
      </c>
      <c r="T25" s="212">
        <v>1.0204935816414999</v>
      </c>
      <c r="U25" s="212">
        <v>1.01957803756184</v>
      </c>
      <c r="V25" s="212">
        <v>1.0186714211689001</v>
      </c>
      <c r="W25" s="212">
        <v>1.01780600799385</v>
      </c>
      <c r="X25" s="212"/>
      <c r="Y25" s="122">
        <v>845777</v>
      </c>
      <c r="Z25" s="122">
        <v>863110</v>
      </c>
      <c r="AA25" s="122">
        <v>880008</v>
      </c>
      <c r="AB25" s="122">
        <v>896439</v>
      </c>
      <c r="AC25" s="122">
        <v>912401</v>
      </c>
      <c r="AD25" s="122">
        <v>917297</v>
      </c>
      <c r="AE25" s="122">
        <v>923158</v>
      </c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</row>
    <row r="26" spans="1:41" ht="12.75" x14ac:dyDescent="0.2">
      <c r="A26" s="122" t="s">
        <v>376</v>
      </c>
      <c r="B26" s="122">
        <v>1665</v>
      </c>
      <c r="C26" s="122">
        <v>0</v>
      </c>
      <c r="D26" s="122">
        <v>144.53986913108301</v>
      </c>
      <c r="E26" s="122">
        <v>0</v>
      </c>
      <c r="F26" s="122">
        <v>132.01905193921499</v>
      </c>
      <c r="G26" s="122">
        <v>1388.6817192107101</v>
      </c>
      <c r="H26" s="122"/>
      <c r="I26" s="122">
        <v>33816</v>
      </c>
      <c r="J26" s="122">
        <v>44090</v>
      </c>
      <c r="K26" s="122"/>
      <c r="L26" s="122">
        <v>2420</v>
      </c>
      <c r="M26" s="122">
        <v>3196</v>
      </c>
      <c r="N26" s="122"/>
      <c r="O26" s="122">
        <v>3947</v>
      </c>
      <c r="P26" s="122">
        <v>4511</v>
      </c>
      <c r="Q26" s="122"/>
      <c r="R26" s="212">
        <v>3.3279451867543698E-2</v>
      </c>
      <c r="S26" s="212">
        <v>4.3794621473050299E-2</v>
      </c>
      <c r="T26" s="212">
        <v>1.0263130525221</v>
      </c>
      <c r="U26" s="212">
        <v>1.02910924199433</v>
      </c>
      <c r="V26" s="212">
        <v>1.04226877723345</v>
      </c>
      <c r="W26" s="212">
        <v>1.03550002361944</v>
      </c>
      <c r="X26" s="212"/>
      <c r="Y26" s="122">
        <v>38460</v>
      </c>
      <c r="Z26" s="122">
        <v>39472</v>
      </c>
      <c r="AA26" s="122">
        <v>40621</v>
      </c>
      <c r="AB26" s="122">
        <v>42338</v>
      </c>
      <c r="AC26" s="122">
        <v>43841</v>
      </c>
      <c r="AD26" s="122">
        <v>45194</v>
      </c>
      <c r="AE26" s="122">
        <v>45761</v>
      </c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</row>
    <row r="27" spans="1:41" ht="12.75" x14ac:dyDescent="0.2">
      <c r="A27" s="122" t="s">
        <v>377</v>
      </c>
      <c r="B27" s="122">
        <v>34</v>
      </c>
      <c r="C27" s="122">
        <v>0</v>
      </c>
      <c r="D27" s="122">
        <v>0</v>
      </c>
      <c r="E27" s="122">
        <v>0</v>
      </c>
      <c r="F27" s="122">
        <v>34.362660595218699</v>
      </c>
      <c r="G27" s="122">
        <v>0</v>
      </c>
      <c r="H27" s="122"/>
      <c r="I27" s="122">
        <v>80405</v>
      </c>
      <c r="J27" s="122">
        <v>92235</v>
      </c>
      <c r="K27" s="122"/>
      <c r="L27" s="122">
        <v>5506</v>
      </c>
      <c r="M27" s="122">
        <v>5883</v>
      </c>
      <c r="N27" s="122"/>
      <c r="O27" s="122">
        <v>12744</v>
      </c>
      <c r="P27" s="122">
        <v>13263</v>
      </c>
      <c r="Q27" s="122"/>
      <c r="R27" s="212">
        <v>1.6912633674411402E-2</v>
      </c>
      <c r="S27" s="212">
        <v>1.12449886463641E-2</v>
      </c>
      <c r="T27" s="212">
        <v>1.0176486307497501</v>
      </c>
      <c r="U27" s="212">
        <v>1.01815317166735</v>
      </c>
      <c r="V27" s="212">
        <v>1.01790800421629</v>
      </c>
      <c r="W27" s="212">
        <v>1.01394657119251</v>
      </c>
      <c r="X27" s="212"/>
      <c r="Y27" s="122">
        <v>86069</v>
      </c>
      <c r="Z27" s="122">
        <v>87588</v>
      </c>
      <c r="AA27" s="122">
        <v>89178</v>
      </c>
      <c r="AB27" s="122">
        <v>90775</v>
      </c>
      <c r="AC27" s="122">
        <v>92041</v>
      </c>
      <c r="AD27" s="122">
        <v>92808</v>
      </c>
      <c r="AE27" s="122">
        <v>93076</v>
      </c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</row>
    <row r="28" spans="1:41" ht="12.75" x14ac:dyDescent="0.2">
      <c r="A28" s="122" t="s">
        <v>378</v>
      </c>
      <c r="B28" s="122">
        <v>341</v>
      </c>
      <c r="C28" s="122">
        <v>0</v>
      </c>
      <c r="D28" s="122">
        <v>0</v>
      </c>
      <c r="E28" s="122">
        <v>0</v>
      </c>
      <c r="F28" s="122">
        <v>0</v>
      </c>
      <c r="G28" s="122">
        <v>341.34159506499202</v>
      </c>
      <c r="H28" s="122"/>
      <c r="I28" s="122">
        <v>40605</v>
      </c>
      <c r="J28" s="122">
        <v>45390</v>
      </c>
      <c r="K28" s="122"/>
      <c r="L28" s="122">
        <v>3031</v>
      </c>
      <c r="M28" s="122">
        <v>2956</v>
      </c>
      <c r="N28" s="122"/>
      <c r="O28" s="122">
        <v>7515</v>
      </c>
      <c r="P28" s="122">
        <v>7630</v>
      </c>
      <c r="Q28" s="122"/>
      <c r="R28" s="212">
        <v>1.2934238715244E-2</v>
      </c>
      <c r="S28" s="212">
        <v>1.9382420698210199E-2</v>
      </c>
      <c r="T28" s="212">
        <v>1.00774217620447</v>
      </c>
      <c r="U28" s="212">
        <v>1.0115009024853101</v>
      </c>
      <c r="V28" s="212">
        <v>1.008784974034</v>
      </c>
      <c r="W28" s="212">
        <v>1.0237895452999199</v>
      </c>
      <c r="X28" s="212"/>
      <c r="Y28" s="122">
        <v>42882</v>
      </c>
      <c r="Z28" s="122">
        <v>43214</v>
      </c>
      <c r="AA28" s="122">
        <v>43711</v>
      </c>
      <c r="AB28" s="122">
        <v>44095</v>
      </c>
      <c r="AC28" s="122">
        <v>45144</v>
      </c>
      <c r="AD28" s="122">
        <v>45822</v>
      </c>
      <c r="AE28" s="122">
        <v>46019</v>
      </c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</row>
    <row r="29" spans="1:41" ht="12.75" x14ac:dyDescent="0.2">
      <c r="A29" s="122" t="s">
        <v>379</v>
      </c>
      <c r="B29" s="122">
        <v>80</v>
      </c>
      <c r="C29" s="122">
        <v>0</v>
      </c>
      <c r="D29" s="122">
        <v>0</v>
      </c>
      <c r="E29" s="122">
        <v>0</v>
      </c>
      <c r="F29" s="122">
        <v>80.350491579291301</v>
      </c>
      <c r="G29" s="122">
        <v>0</v>
      </c>
      <c r="H29" s="122"/>
      <c r="I29" s="122">
        <v>60422</v>
      </c>
      <c r="J29" s="122">
        <v>67334</v>
      </c>
      <c r="K29" s="122"/>
      <c r="L29" s="122">
        <v>4479</v>
      </c>
      <c r="M29" s="122">
        <v>4531</v>
      </c>
      <c r="N29" s="122"/>
      <c r="O29" s="122">
        <v>10307</v>
      </c>
      <c r="P29" s="122">
        <v>10964</v>
      </c>
      <c r="Q29" s="122"/>
      <c r="R29" s="212">
        <v>1.4060024774350499E-2</v>
      </c>
      <c r="S29" s="212">
        <v>9.1246290801187003E-3</v>
      </c>
      <c r="T29" s="212">
        <v>1.01107642102951</v>
      </c>
      <c r="U29" s="212">
        <v>1.0131585072542499</v>
      </c>
      <c r="V29" s="212">
        <v>1.014932688037</v>
      </c>
      <c r="W29" s="212">
        <v>1.01708215126456</v>
      </c>
      <c r="X29" s="212"/>
      <c r="Y29" s="122">
        <v>63739</v>
      </c>
      <c r="Z29" s="122">
        <v>64445</v>
      </c>
      <c r="AA29" s="122">
        <v>65293</v>
      </c>
      <c r="AB29" s="122">
        <v>66268</v>
      </c>
      <c r="AC29" s="122">
        <v>67400</v>
      </c>
      <c r="AD29" s="122">
        <v>67674</v>
      </c>
      <c r="AE29" s="122">
        <v>68015</v>
      </c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</row>
    <row r="30" spans="1:41" ht="12.75" x14ac:dyDescent="0.2">
      <c r="A30" s="122" t="s">
        <v>380</v>
      </c>
      <c r="B30" s="122">
        <v>128</v>
      </c>
      <c r="C30" s="122">
        <v>0</v>
      </c>
      <c r="D30" s="122">
        <v>0</v>
      </c>
      <c r="E30" s="122">
        <v>0</v>
      </c>
      <c r="F30" s="122">
        <v>4.1266500860914404</v>
      </c>
      <c r="G30" s="122">
        <v>123.97386167974</v>
      </c>
      <c r="H30" s="122"/>
      <c r="I30" s="122">
        <v>37517</v>
      </c>
      <c r="J30" s="122">
        <v>41816</v>
      </c>
      <c r="K30" s="122"/>
      <c r="L30" s="122">
        <v>2502</v>
      </c>
      <c r="M30" s="122">
        <v>2649</v>
      </c>
      <c r="N30" s="122"/>
      <c r="O30" s="122">
        <v>5831</v>
      </c>
      <c r="P30" s="122">
        <v>5962</v>
      </c>
      <c r="Q30" s="122"/>
      <c r="R30" s="212">
        <v>1.6805901401395301E-2</v>
      </c>
      <c r="S30" s="212">
        <v>1.4783274327815499E-2</v>
      </c>
      <c r="T30" s="212">
        <v>1.0230387644471699</v>
      </c>
      <c r="U30" s="212">
        <v>1.0144967382339001</v>
      </c>
      <c r="V30" s="212">
        <v>1.0196358619330399</v>
      </c>
      <c r="W30" s="212">
        <v>1.0101000338278601</v>
      </c>
      <c r="X30" s="212"/>
      <c r="Y30" s="122">
        <v>39108</v>
      </c>
      <c r="Z30" s="122">
        <v>40009</v>
      </c>
      <c r="AA30" s="122">
        <v>40589</v>
      </c>
      <c r="AB30" s="122">
        <v>41386</v>
      </c>
      <c r="AC30" s="122">
        <v>41804</v>
      </c>
      <c r="AD30" s="122">
        <v>42083</v>
      </c>
      <c r="AE30" s="122">
        <v>42422</v>
      </c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</row>
    <row r="31" spans="1:41" ht="12.75" x14ac:dyDescent="0.2">
      <c r="A31" s="122" t="s">
        <v>381</v>
      </c>
      <c r="B31" s="122">
        <v>296</v>
      </c>
      <c r="C31" s="122">
        <v>0</v>
      </c>
      <c r="D31" s="122">
        <v>0</v>
      </c>
      <c r="E31" s="122">
        <v>0</v>
      </c>
      <c r="F31" s="122">
        <v>57.971289595444297</v>
      </c>
      <c r="G31" s="122">
        <v>237.964804049512</v>
      </c>
      <c r="H31" s="122"/>
      <c r="I31" s="122">
        <v>21348</v>
      </c>
      <c r="J31" s="122">
        <v>25287</v>
      </c>
      <c r="K31" s="122"/>
      <c r="L31" s="122">
        <v>1659</v>
      </c>
      <c r="M31" s="122">
        <v>1778</v>
      </c>
      <c r="N31" s="122"/>
      <c r="O31" s="122">
        <v>3592</v>
      </c>
      <c r="P31" s="122">
        <v>3786</v>
      </c>
      <c r="Q31" s="122"/>
      <c r="R31" s="212">
        <v>1.7118934152518001E-2</v>
      </c>
      <c r="S31" s="212">
        <v>1.7143083379523302E-2</v>
      </c>
      <c r="T31" s="212">
        <v>1.01478813559322</v>
      </c>
      <c r="U31" s="212">
        <v>1.0122760866842</v>
      </c>
      <c r="V31" s="212">
        <v>1.0145196551581901</v>
      </c>
      <c r="W31" s="212">
        <v>1.0269566985159599</v>
      </c>
      <c r="X31" s="212"/>
      <c r="Y31" s="122">
        <v>23600</v>
      </c>
      <c r="Z31" s="122">
        <v>23949</v>
      </c>
      <c r="AA31" s="122">
        <v>24243</v>
      </c>
      <c r="AB31" s="122">
        <v>24595</v>
      </c>
      <c r="AC31" s="122">
        <v>25258</v>
      </c>
      <c r="AD31" s="122">
        <v>25456</v>
      </c>
      <c r="AE31" s="122">
        <v>25691</v>
      </c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</row>
    <row r="32" spans="1:41" ht="12.75" x14ac:dyDescent="0.2">
      <c r="A32" s="122" t="s">
        <v>382</v>
      </c>
      <c r="B32" s="122">
        <v>163</v>
      </c>
      <c r="C32" s="122">
        <v>0</v>
      </c>
      <c r="D32" s="122">
        <v>0</v>
      </c>
      <c r="E32" s="122">
        <v>0</v>
      </c>
      <c r="F32" s="122">
        <v>58.068754105539703</v>
      </c>
      <c r="G32" s="122">
        <v>105.422158966499</v>
      </c>
      <c r="H32" s="122"/>
      <c r="I32" s="122">
        <v>26889</v>
      </c>
      <c r="J32" s="122">
        <v>31969</v>
      </c>
      <c r="K32" s="122"/>
      <c r="L32" s="122">
        <v>2296</v>
      </c>
      <c r="M32" s="122">
        <v>2380</v>
      </c>
      <c r="N32" s="122"/>
      <c r="O32" s="122">
        <v>5165</v>
      </c>
      <c r="P32" s="122">
        <v>5423</v>
      </c>
      <c r="Q32" s="122"/>
      <c r="R32" s="212">
        <v>1.5804741269932299E-2</v>
      </c>
      <c r="S32" s="212">
        <v>1.42592998840453E-2</v>
      </c>
      <c r="T32" s="212">
        <v>1.02245653842304</v>
      </c>
      <c r="U32" s="212">
        <v>1.01713334638731</v>
      </c>
      <c r="V32" s="212">
        <v>1.0116790194757299</v>
      </c>
      <c r="W32" s="212">
        <v>1.01198820208684</v>
      </c>
      <c r="X32" s="212"/>
      <c r="Y32" s="122">
        <v>29969</v>
      </c>
      <c r="Z32" s="122">
        <v>30642</v>
      </c>
      <c r="AA32" s="122">
        <v>31167</v>
      </c>
      <c r="AB32" s="122">
        <v>31531</v>
      </c>
      <c r="AC32" s="122">
        <v>31909</v>
      </c>
      <c r="AD32" s="122">
        <v>32242</v>
      </c>
      <c r="AE32" s="122">
        <v>32364</v>
      </c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</row>
    <row r="33" spans="1:41" ht="12.75" x14ac:dyDescent="0.2">
      <c r="A33" s="122" t="s">
        <v>383</v>
      </c>
      <c r="B33" s="122">
        <v>166</v>
      </c>
      <c r="C33" s="122">
        <v>0</v>
      </c>
      <c r="D33" s="122">
        <v>0</v>
      </c>
      <c r="E33" s="122">
        <v>0</v>
      </c>
      <c r="F33" s="122">
        <v>166.00229499514501</v>
      </c>
      <c r="G33" s="122">
        <v>0</v>
      </c>
      <c r="H33" s="122"/>
      <c r="I33" s="122">
        <v>9750</v>
      </c>
      <c r="J33" s="122">
        <v>11329</v>
      </c>
      <c r="K33" s="122"/>
      <c r="L33" s="122">
        <v>878</v>
      </c>
      <c r="M33" s="122">
        <v>696</v>
      </c>
      <c r="N33" s="122"/>
      <c r="O33" s="122">
        <v>1864</v>
      </c>
      <c r="P33" s="122">
        <v>2058</v>
      </c>
      <c r="Q33" s="122"/>
      <c r="R33" s="212">
        <v>7.6397335975739696E-3</v>
      </c>
      <c r="S33" s="212">
        <v>8.4910666902529592E-3</v>
      </c>
      <c r="T33" s="212">
        <v>1.0108507340202399</v>
      </c>
      <c r="U33" s="212">
        <v>1.0049612123398901</v>
      </c>
      <c r="V33" s="212">
        <v>1.0033210663315699</v>
      </c>
      <c r="W33" s="212">
        <v>1.0114510645911601</v>
      </c>
      <c r="X33" s="212"/>
      <c r="Y33" s="122">
        <v>10967</v>
      </c>
      <c r="Z33" s="122">
        <v>11086</v>
      </c>
      <c r="AA33" s="122">
        <v>11141</v>
      </c>
      <c r="AB33" s="122">
        <v>11178</v>
      </c>
      <c r="AC33" s="122">
        <v>11306</v>
      </c>
      <c r="AD33" s="122">
        <v>11413</v>
      </c>
      <c r="AE33" s="122">
        <v>11402</v>
      </c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</row>
    <row r="34" spans="1:41" ht="12.75" x14ac:dyDescent="0.2">
      <c r="A34" s="122" t="s">
        <v>384</v>
      </c>
      <c r="B34" s="122">
        <v>325</v>
      </c>
      <c r="C34" s="122">
        <v>0</v>
      </c>
      <c r="D34" s="122">
        <v>0</v>
      </c>
      <c r="E34" s="122">
        <v>0</v>
      </c>
      <c r="F34" s="122">
        <v>98.584642707382599</v>
      </c>
      <c r="G34" s="122">
        <v>226.097111566069</v>
      </c>
      <c r="H34" s="122"/>
      <c r="I34" s="122">
        <v>34029</v>
      </c>
      <c r="J34" s="122">
        <v>40541</v>
      </c>
      <c r="K34" s="122"/>
      <c r="L34" s="122">
        <v>2983</v>
      </c>
      <c r="M34" s="122">
        <v>2747</v>
      </c>
      <c r="N34" s="122"/>
      <c r="O34" s="122">
        <v>6547</v>
      </c>
      <c r="P34" s="122">
        <v>7011</v>
      </c>
      <c r="Q34" s="122"/>
      <c r="R34" s="212">
        <v>1.3615204688177699E-2</v>
      </c>
      <c r="S34" s="212">
        <v>1.6841113150453901E-2</v>
      </c>
      <c r="T34" s="212">
        <v>1.01570886241655</v>
      </c>
      <c r="U34" s="212">
        <v>1.01482149761567</v>
      </c>
      <c r="V34" s="212">
        <v>1.0090678181356401</v>
      </c>
      <c r="W34" s="212">
        <v>1.0148765323331701</v>
      </c>
      <c r="X34" s="212"/>
      <c r="Y34" s="122">
        <v>38195</v>
      </c>
      <c r="Z34" s="122">
        <v>38795</v>
      </c>
      <c r="AA34" s="122">
        <v>39370</v>
      </c>
      <c r="AB34" s="122">
        <v>39727</v>
      </c>
      <c r="AC34" s="122">
        <v>40318</v>
      </c>
      <c r="AD34" s="122">
        <v>40837</v>
      </c>
      <c r="AE34" s="122">
        <v>40997</v>
      </c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</row>
    <row r="35" spans="1:41" ht="12.75" x14ac:dyDescent="0.2">
      <c r="A35" s="122" t="s">
        <v>385</v>
      </c>
      <c r="B35" s="122">
        <v>49</v>
      </c>
      <c r="C35" s="122">
        <v>0</v>
      </c>
      <c r="D35" s="122">
        <v>0</v>
      </c>
      <c r="E35" s="122">
        <v>0</v>
      </c>
      <c r="F35" s="122">
        <v>49.4803302574065</v>
      </c>
      <c r="G35" s="122">
        <v>0</v>
      </c>
      <c r="H35" s="122"/>
      <c r="I35" s="122">
        <v>36867</v>
      </c>
      <c r="J35" s="122">
        <v>41180</v>
      </c>
      <c r="K35" s="122"/>
      <c r="L35" s="122">
        <v>2908</v>
      </c>
      <c r="M35" s="122">
        <v>2646</v>
      </c>
      <c r="N35" s="122"/>
      <c r="O35" s="122">
        <v>6560</v>
      </c>
      <c r="P35" s="122">
        <v>6861</v>
      </c>
      <c r="Q35" s="122"/>
      <c r="R35" s="212">
        <v>9.83472372380856E-3</v>
      </c>
      <c r="S35" s="212">
        <v>2.1081844296217001E-2</v>
      </c>
      <c r="T35" s="212">
        <v>1.00612642717906</v>
      </c>
      <c r="U35" s="212">
        <v>1.0111969403417</v>
      </c>
      <c r="V35" s="212">
        <v>1.00569821837364</v>
      </c>
      <c r="W35" s="212">
        <v>1.01635450429275</v>
      </c>
      <c r="X35" s="212"/>
      <c r="Y35" s="122">
        <v>39501</v>
      </c>
      <c r="Z35" s="122">
        <v>39743</v>
      </c>
      <c r="AA35" s="122">
        <v>40188</v>
      </c>
      <c r="AB35" s="122">
        <v>40417</v>
      </c>
      <c r="AC35" s="122">
        <v>41078</v>
      </c>
      <c r="AD35" s="122">
        <v>41538</v>
      </c>
      <c r="AE35" s="122">
        <v>41944</v>
      </c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</row>
    <row r="36" spans="1:41" ht="14.25" customHeight="1" x14ac:dyDescent="0.2">
      <c r="A36" s="19" t="s">
        <v>386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212"/>
      <c r="S36" s="212"/>
      <c r="T36" s="212"/>
      <c r="U36" s="212"/>
      <c r="V36" s="212"/>
      <c r="W36" s="212"/>
      <c r="X36" s="21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</row>
    <row r="37" spans="1:41" ht="12.75" x14ac:dyDescent="0.2">
      <c r="A37" s="122" t="s">
        <v>387</v>
      </c>
      <c r="B37" s="122">
        <v>7</v>
      </c>
      <c r="C37" s="122">
        <v>0</v>
      </c>
      <c r="D37" s="122">
        <v>0</v>
      </c>
      <c r="E37" s="122">
        <v>6.7458592707173404</v>
      </c>
      <c r="F37" s="122">
        <v>0</v>
      </c>
      <c r="G37" s="122">
        <v>0</v>
      </c>
      <c r="H37" s="122"/>
      <c r="I37" s="122">
        <v>38211</v>
      </c>
      <c r="J37" s="122">
        <v>41163</v>
      </c>
      <c r="K37" s="122"/>
      <c r="L37" s="122">
        <v>2203</v>
      </c>
      <c r="M37" s="122">
        <v>2371</v>
      </c>
      <c r="N37" s="122"/>
      <c r="O37" s="122">
        <v>5955</v>
      </c>
      <c r="P37" s="122">
        <v>5721</v>
      </c>
      <c r="Q37" s="122"/>
      <c r="R37" s="212">
        <v>8.5802582548990501E-3</v>
      </c>
      <c r="S37" s="212">
        <v>1.7712267023998099E-2</v>
      </c>
      <c r="T37" s="212">
        <v>1.00907578278627</v>
      </c>
      <c r="U37" s="212">
        <v>1.0071203717583599</v>
      </c>
      <c r="V37" s="212">
        <v>1.00664830939446</v>
      </c>
      <c r="W37" s="212">
        <v>1.01148377239459</v>
      </c>
      <c r="X37" s="212"/>
      <c r="Y37" s="122">
        <v>39666</v>
      </c>
      <c r="Z37" s="122">
        <v>40026</v>
      </c>
      <c r="AA37" s="122">
        <v>40311</v>
      </c>
      <c r="AB37" s="122">
        <v>40579</v>
      </c>
      <c r="AC37" s="122">
        <v>41045</v>
      </c>
      <c r="AD37" s="122">
        <v>41472</v>
      </c>
      <c r="AE37" s="122">
        <v>41772</v>
      </c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</row>
    <row r="38" spans="1:41" ht="12.75" x14ac:dyDescent="0.2">
      <c r="A38" s="122" t="s">
        <v>388</v>
      </c>
      <c r="B38" s="122">
        <v>263</v>
      </c>
      <c r="C38" s="122">
        <v>4.0519933192941799</v>
      </c>
      <c r="D38" s="122">
        <v>38.820232053538</v>
      </c>
      <c r="E38" s="122">
        <v>220.49452159339199</v>
      </c>
      <c r="F38" s="122">
        <v>0</v>
      </c>
      <c r="G38" s="122">
        <v>0</v>
      </c>
      <c r="H38" s="122"/>
      <c r="I38" s="122">
        <v>13771</v>
      </c>
      <c r="J38" s="122">
        <v>13490</v>
      </c>
      <c r="K38" s="122"/>
      <c r="L38" s="122">
        <v>626</v>
      </c>
      <c r="M38" s="122">
        <v>733</v>
      </c>
      <c r="N38" s="122"/>
      <c r="O38" s="122">
        <v>2061</v>
      </c>
      <c r="P38" s="122">
        <v>1746</v>
      </c>
      <c r="Q38" s="122"/>
      <c r="R38" s="212">
        <v>1.2666269843699699E-3</v>
      </c>
      <c r="S38" s="212">
        <v>7.2786690433749301E-3</v>
      </c>
      <c r="T38" s="212">
        <v>0.99843236787100598</v>
      </c>
      <c r="U38" s="212">
        <v>0.99887850467289696</v>
      </c>
      <c r="V38" s="212">
        <v>1.0061377245509</v>
      </c>
      <c r="W38" s="212">
        <v>1.00163666121113</v>
      </c>
      <c r="X38" s="212"/>
      <c r="Y38" s="122">
        <v>13396</v>
      </c>
      <c r="Z38" s="122">
        <v>13375</v>
      </c>
      <c r="AA38" s="122">
        <v>13360</v>
      </c>
      <c r="AB38" s="122">
        <v>13442</v>
      </c>
      <c r="AC38" s="122">
        <v>13464</v>
      </c>
      <c r="AD38" s="122">
        <v>13529</v>
      </c>
      <c r="AE38" s="122">
        <v>13562</v>
      </c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</row>
    <row r="39" spans="1:41" ht="12.75" x14ac:dyDescent="0.2">
      <c r="A39" s="122" t="s">
        <v>389</v>
      </c>
      <c r="B39" s="122">
        <v>0</v>
      </c>
      <c r="C39" s="122">
        <v>0</v>
      </c>
      <c r="D39" s="122">
        <v>0</v>
      </c>
      <c r="E39" s="122">
        <v>0</v>
      </c>
      <c r="F39" s="122">
        <v>0</v>
      </c>
      <c r="G39" s="122">
        <v>0</v>
      </c>
      <c r="H39" s="122"/>
      <c r="I39" s="122">
        <v>18378</v>
      </c>
      <c r="J39" s="122">
        <v>20034</v>
      </c>
      <c r="K39" s="122"/>
      <c r="L39" s="122">
        <v>1419</v>
      </c>
      <c r="M39" s="122">
        <v>1214</v>
      </c>
      <c r="N39" s="122"/>
      <c r="O39" s="122">
        <v>3360</v>
      </c>
      <c r="P39" s="122">
        <v>3291</v>
      </c>
      <c r="Q39" s="122"/>
      <c r="R39" s="212">
        <v>5.2702913737443496E-3</v>
      </c>
      <c r="S39" s="212">
        <v>1.04281009879254E-2</v>
      </c>
      <c r="T39" s="212">
        <v>1.00356687898089</v>
      </c>
      <c r="U39" s="212">
        <v>1.00512820512821</v>
      </c>
      <c r="V39" s="212">
        <v>1.0070721357850101</v>
      </c>
      <c r="W39" s="212">
        <v>1.00531701444623</v>
      </c>
      <c r="X39" s="212"/>
      <c r="Y39" s="122">
        <v>19625</v>
      </c>
      <c r="Z39" s="122">
        <v>19695</v>
      </c>
      <c r="AA39" s="122">
        <v>19796</v>
      </c>
      <c r="AB39" s="122">
        <v>19936</v>
      </c>
      <c r="AC39" s="122">
        <v>20042</v>
      </c>
      <c r="AD39" s="122">
        <v>20153</v>
      </c>
      <c r="AE39" s="122">
        <v>20251</v>
      </c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</row>
    <row r="40" spans="1:41" ht="12.75" x14ac:dyDescent="0.2">
      <c r="A40" s="122" t="s">
        <v>390</v>
      </c>
      <c r="B40" s="122">
        <v>1986</v>
      </c>
      <c r="C40" s="122">
        <v>0</v>
      </c>
      <c r="D40" s="122">
        <v>0</v>
      </c>
      <c r="E40" s="122">
        <v>0</v>
      </c>
      <c r="F40" s="122">
        <v>248.01738590499801</v>
      </c>
      <c r="G40" s="122">
        <v>1738.42496119218</v>
      </c>
      <c r="H40" s="122"/>
      <c r="I40" s="122">
        <v>13059</v>
      </c>
      <c r="J40" s="122">
        <v>16105</v>
      </c>
      <c r="K40" s="122"/>
      <c r="L40" s="122">
        <v>1340</v>
      </c>
      <c r="M40" s="122">
        <v>1278</v>
      </c>
      <c r="N40" s="122"/>
      <c r="O40" s="122">
        <v>2507</v>
      </c>
      <c r="P40" s="122">
        <v>2890</v>
      </c>
      <c r="Q40" s="122"/>
      <c r="R40" s="212">
        <v>2.2089605756320699E-2</v>
      </c>
      <c r="S40" s="212">
        <v>4.8043369890329E-2</v>
      </c>
      <c r="T40" s="212">
        <v>1.0144168650119001</v>
      </c>
      <c r="U40" s="212">
        <v>1.0215190721995</v>
      </c>
      <c r="V40" s="212">
        <v>1.0196876230476399</v>
      </c>
      <c r="W40" s="212">
        <v>1.0328227571116</v>
      </c>
      <c r="X40" s="212"/>
      <c r="Y40" s="122">
        <v>14705</v>
      </c>
      <c r="Z40" s="122">
        <v>14917</v>
      </c>
      <c r="AA40" s="122">
        <v>15238</v>
      </c>
      <c r="AB40" s="122">
        <v>15538</v>
      </c>
      <c r="AC40" s="122">
        <v>16048</v>
      </c>
      <c r="AD40" s="122">
        <v>16481</v>
      </c>
      <c r="AE40" s="122">
        <v>16819</v>
      </c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</row>
    <row r="41" spans="1:41" ht="12.75" x14ac:dyDescent="0.2">
      <c r="A41" s="122" t="s">
        <v>391</v>
      </c>
      <c r="B41" s="122">
        <v>164</v>
      </c>
      <c r="C41" s="122">
        <v>0</v>
      </c>
      <c r="D41" s="122">
        <v>0</v>
      </c>
      <c r="E41" s="122">
        <v>164.13986017369101</v>
      </c>
      <c r="F41" s="122">
        <v>0</v>
      </c>
      <c r="G41" s="122">
        <v>0</v>
      </c>
      <c r="H41" s="122"/>
      <c r="I41" s="122">
        <v>20061</v>
      </c>
      <c r="J41" s="122">
        <v>20245</v>
      </c>
      <c r="K41" s="122"/>
      <c r="L41" s="122">
        <v>991</v>
      </c>
      <c r="M41" s="122">
        <v>1089</v>
      </c>
      <c r="N41" s="122"/>
      <c r="O41" s="122">
        <v>2981</v>
      </c>
      <c r="P41" s="122">
        <v>2605</v>
      </c>
      <c r="Q41" s="122"/>
      <c r="R41" s="212">
        <v>1.24177564424666E-3</v>
      </c>
      <c r="S41" s="212">
        <v>1.4459024511017601E-2</v>
      </c>
      <c r="T41" s="212">
        <v>0.99910425478974896</v>
      </c>
      <c r="U41" s="212">
        <v>1.0021417542461499</v>
      </c>
      <c r="V41" s="212">
        <v>1.00198807157058</v>
      </c>
      <c r="W41" s="212">
        <v>1.0017361111111101</v>
      </c>
      <c r="X41" s="212"/>
      <c r="Y41" s="122">
        <v>20095</v>
      </c>
      <c r="Z41" s="122">
        <v>20077</v>
      </c>
      <c r="AA41" s="122">
        <v>20120</v>
      </c>
      <c r="AB41" s="122">
        <v>20160</v>
      </c>
      <c r="AC41" s="122">
        <v>20195</v>
      </c>
      <c r="AD41" s="122">
        <v>20356</v>
      </c>
      <c r="AE41" s="122">
        <v>20487</v>
      </c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</row>
    <row r="42" spans="1:41" ht="12.75" x14ac:dyDescent="0.2">
      <c r="A42" s="122" t="s">
        <v>386</v>
      </c>
      <c r="B42" s="122">
        <v>0</v>
      </c>
      <c r="C42" s="122">
        <v>0</v>
      </c>
      <c r="D42" s="122">
        <v>0</v>
      </c>
      <c r="E42" s="122">
        <v>0</v>
      </c>
      <c r="F42" s="122">
        <v>0</v>
      </c>
      <c r="G42" s="122">
        <v>0</v>
      </c>
      <c r="H42" s="122"/>
      <c r="I42" s="122">
        <v>182076</v>
      </c>
      <c r="J42" s="122">
        <v>207362</v>
      </c>
      <c r="K42" s="122"/>
      <c r="L42" s="122">
        <v>11663</v>
      </c>
      <c r="M42" s="122">
        <v>12592</v>
      </c>
      <c r="N42" s="122"/>
      <c r="O42" s="122">
        <v>25473</v>
      </c>
      <c r="P42" s="122">
        <v>25305</v>
      </c>
      <c r="Q42" s="122"/>
      <c r="R42" s="212">
        <v>1.23730669498945E-2</v>
      </c>
      <c r="S42" s="212">
        <v>1.1521547509525E-2</v>
      </c>
      <c r="T42" s="212">
        <v>1.01139410865892</v>
      </c>
      <c r="U42" s="212">
        <v>1.01189106444287</v>
      </c>
      <c r="V42" s="212">
        <v>1.0135459152144399</v>
      </c>
      <c r="W42" s="212">
        <v>1.0126624881106301</v>
      </c>
      <c r="X42" s="212"/>
      <c r="Y42" s="122">
        <v>197646</v>
      </c>
      <c r="Z42" s="122">
        <v>199898</v>
      </c>
      <c r="AA42" s="122">
        <v>202275</v>
      </c>
      <c r="AB42" s="122">
        <v>205015</v>
      </c>
      <c r="AC42" s="122">
        <v>207611</v>
      </c>
      <c r="AD42" s="122">
        <v>207944</v>
      </c>
      <c r="AE42" s="122">
        <v>210003</v>
      </c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</row>
    <row r="43" spans="1:41" ht="12.75" x14ac:dyDescent="0.2">
      <c r="A43" s="122" t="s">
        <v>392</v>
      </c>
      <c r="B43" s="122">
        <v>65</v>
      </c>
      <c r="C43" s="122">
        <v>0</v>
      </c>
      <c r="D43" s="122">
        <v>0</v>
      </c>
      <c r="E43" s="122">
        <v>64.897655996358594</v>
      </c>
      <c r="F43" s="122">
        <v>0</v>
      </c>
      <c r="G43" s="122">
        <v>0</v>
      </c>
      <c r="H43" s="122"/>
      <c r="I43" s="122">
        <v>9041</v>
      </c>
      <c r="J43" s="122">
        <v>9169</v>
      </c>
      <c r="K43" s="122"/>
      <c r="L43" s="122">
        <v>495</v>
      </c>
      <c r="M43" s="122">
        <v>499</v>
      </c>
      <c r="N43" s="122"/>
      <c r="O43" s="122">
        <v>1285</v>
      </c>
      <c r="P43" s="122">
        <v>1191</v>
      </c>
      <c r="Q43" s="122"/>
      <c r="R43" s="212">
        <v>2.1889153609162501E-3</v>
      </c>
      <c r="S43" s="212">
        <v>5.6601719821486899E-3</v>
      </c>
      <c r="T43" s="212">
        <v>0.99747447018776803</v>
      </c>
      <c r="U43" s="212">
        <v>0.99889916336415696</v>
      </c>
      <c r="V43" s="212">
        <v>1.0079347586510901</v>
      </c>
      <c r="W43" s="212">
        <v>1.0044828340258001</v>
      </c>
      <c r="X43" s="212"/>
      <c r="Y43" s="122">
        <v>9107</v>
      </c>
      <c r="Z43" s="122">
        <v>9084</v>
      </c>
      <c r="AA43" s="122">
        <v>9074</v>
      </c>
      <c r="AB43" s="122">
        <v>9146</v>
      </c>
      <c r="AC43" s="122">
        <v>9187</v>
      </c>
      <c r="AD43" s="122">
        <v>9284</v>
      </c>
      <c r="AE43" s="122">
        <v>9239</v>
      </c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</row>
    <row r="44" spans="1:41" ht="12.75" x14ac:dyDescent="0.2">
      <c r="A44" s="122" t="s">
        <v>393</v>
      </c>
      <c r="B44" s="122">
        <v>203</v>
      </c>
      <c r="C44" s="122">
        <v>0</v>
      </c>
      <c r="D44" s="122">
        <v>0</v>
      </c>
      <c r="E44" s="122">
        <v>203.33212855096201</v>
      </c>
      <c r="F44" s="122">
        <v>0</v>
      </c>
      <c r="G44" s="122">
        <v>0</v>
      </c>
      <c r="H44" s="122"/>
      <c r="I44" s="122">
        <v>21738</v>
      </c>
      <c r="J44" s="122">
        <v>21374</v>
      </c>
      <c r="K44" s="122"/>
      <c r="L44" s="122">
        <v>1069</v>
      </c>
      <c r="M44" s="122">
        <v>1115</v>
      </c>
      <c r="N44" s="122"/>
      <c r="O44" s="122">
        <v>3117</v>
      </c>
      <c r="P44" s="122">
        <v>2653</v>
      </c>
      <c r="Q44" s="122"/>
      <c r="R44" s="212">
        <v>2.3374864268954599E-4</v>
      </c>
      <c r="S44" s="212">
        <v>3.7845161893192499E-3</v>
      </c>
      <c r="T44" s="212">
        <v>1.00051442734883</v>
      </c>
      <c r="U44" s="212">
        <v>0.99518556604655495</v>
      </c>
      <c r="V44" s="212">
        <v>1.0015029824808599</v>
      </c>
      <c r="W44" s="212">
        <v>1.0037518172865001</v>
      </c>
      <c r="X44" s="212"/>
      <c r="Y44" s="122">
        <v>21383</v>
      </c>
      <c r="Z44" s="122">
        <v>21394</v>
      </c>
      <c r="AA44" s="122">
        <v>21291</v>
      </c>
      <c r="AB44" s="122">
        <v>21323</v>
      </c>
      <c r="AC44" s="122">
        <v>21403</v>
      </c>
      <c r="AD44" s="122">
        <v>21512</v>
      </c>
      <c r="AE44" s="122">
        <v>21484</v>
      </c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</row>
    <row r="45" spans="1:41" ht="14.25" customHeight="1" x14ac:dyDescent="0.2">
      <c r="A45" s="19" t="s">
        <v>394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212"/>
      <c r="S45" s="212"/>
      <c r="T45" s="212"/>
      <c r="U45" s="212"/>
      <c r="V45" s="212"/>
      <c r="W45" s="212"/>
      <c r="X45" s="21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</row>
    <row r="46" spans="1:41" ht="12.75" x14ac:dyDescent="0.2">
      <c r="A46" s="122" t="s">
        <v>395</v>
      </c>
      <c r="B46" s="122">
        <v>42</v>
      </c>
      <c r="C46" s="122">
        <v>0</v>
      </c>
      <c r="D46" s="122">
        <v>20.0096014049515</v>
      </c>
      <c r="E46" s="122">
        <v>0</v>
      </c>
      <c r="F46" s="122">
        <v>21.813858089830902</v>
      </c>
      <c r="G46" s="122">
        <v>0</v>
      </c>
      <c r="H46" s="122"/>
      <c r="I46" s="122">
        <v>91168</v>
      </c>
      <c r="J46" s="122">
        <v>100923</v>
      </c>
      <c r="K46" s="122"/>
      <c r="L46" s="122">
        <v>5451</v>
      </c>
      <c r="M46" s="122">
        <v>6171</v>
      </c>
      <c r="N46" s="122"/>
      <c r="O46" s="122">
        <v>13577</v>
      </c>
      <c r="P46" s="122">
        <v>14032</v>
      </c>
      <c r="Q46" s="122"/>
      <c r="R46" s="212">
        <v>1.2073840034705101E-2</v>
      </c>
      <c r="S46" s="212">
        <v>1.02430366191038E-2</v>
      </c>
      <c r="T46" s="212">
        <v>1.0130147104721099</v>
      </c>
      <c r="U46" s="212">
        <v>1.0126626477565699</v>
      </c>
      <c r="V46" s="212">
        <v>1.01101352858852</v>
      </c>
      <c r="W46" s="212">
        <v>1.01160574569675</v>
      </c>
      <c r="X46" s="212"/>
      <c r="Y46" s="122">
        <v>96122</v>
      </c>
      <c r="Z46" s="122">
        <v>97373</v>
      </c>
      <c r="AA46" s="122">
        <v>98606</v>
      </c>
      <c r="AB46" s="122">
        <v>99692</v>
      </c>
      <c r="AC46" s="122">
        <v>100849</v>
      </c>
      <c r="AD46" s="122">
        <v>101619</v>
      </c>
      <c r="AE46" s="122">
        <v>101882</v>
      </c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</row>
    <row r="47" spans="1:41" ht="12.75" x14ac:dyDescent="0.2">
      <c r="A47" s="122" t="s">
        <v>396</v>
      </c>
      <c r="B47" s="122">
        <v>78</v>
      </c>
      <c r="C47" s="122">
        <v>0</v>
      </c>
      <c r="D47" s="122">
        <v>0</v>
      </c>
      <c r="E47" s="122">
        <v>77.502735844753701</v>
      </c>
      <c r="F47" s="122">
        <v>0</v>
      </c>
      <c r="G47" s="122">
        <v>0</v>
      </c>
      <c r="H47" s="122"/>
      <c r="I47" s="122">
        <v>16534</v>
      </c>
      <c r="J47" s="122">
        <v>16242</v>
      </c>
      <c r="K47" s="122"/>
      <c r="L47" s="122">
        <v>735</v>
      </c>
      <c r="M47" s="122">
        <v>808</v>
      </c>
      <c r="N47" s="122"/>
      <c r="O47" s="122">
        <v>2469</v>
      </c>
      <c r="P47" s="122">
        <v>2279</v>
      </c>
      <c r="Q47" s="122"/>
      <c r="R47" s="212">
        <v>2.8543353063628101E-3</v>
      </c>
      <c r="S47" s="212">
        <v>1.12747212124946E-2</v>
      </c>
      <c r="T47" s="212">
        <v>1.0005608524957901</v>
      </c>
      <c r="U47" s="212">
        <v>0.997072745391131</v>
      </c>
      <c r="V47" s="212">
        <v>1.0046223999000601</v>
      </c>
      <c r="W47" s="212">
        <v>1.00920226325934</v>
      </c>
      <c r="X47" s="212"/>
      <c r="Y47" s="122">
        <v>16047</v>
      </c>
      <c r="Z47" s="122">
        <v>16056</v>
      </c>
      <c r="AA47" s="122">
        <v>16009</v>
      </c>
      <c r="AB47" s="122">
        <v>16083</v>
      </c>
      <c r="AC47" s="122">
        <v>16231</v>
      </c>
      <c r="AD47" s="122">
        <v>16298</v>
      </c>
      <c r="AE47" s="122">
        <v>16414</v>
      </c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</row>
    <row r="48" spans="1:41" ht="12.75" x14ac:dyDescent="0.2">
      <c r="A48" s="122" t="s">
        <v>397</v>
      </c>
      <c r="B48" s="122">
        <v>99</v>
      </c>
      <c r="C48" s="122">
        <v>0</v>
      </c>
      <c r="D48" s="122">
        <v>0</v>
      </c>
      <c r="E48" s="122">
        <v>98.879279206918696</v>
      </c>
      <c r="F48" s="122">
        <v>0</v>
      </c>
      <c r="G48" s="122">
        <v>0</v>
      </c>
      <c r="H48" s="122"/>
      <c r="I48" s="122">
        <v>9935</v>
      </c>
      <c r="J48" s="122">
        <v>10513</v>
      </c>
      <c r="K48" s="122"/>
      <c r="L48" s="122">
        <v>606</v>
      </c>
      <c r="M48" s="122">
        <v>628</v>
      </c>
      <c r="N48" s="122"/>
      <c r="O48" s="122">
        <v>1591</v>
      </c>
      <c r="P48" s="122">
        <v>1450</v>
      </c>
      <c r="Q48" s="122"/>
      <c r="R48" s="212">
        <v>3.3885349075299899E-3</v>
      </c>
      <c r="S48" s="212">
        <v>1.12477361547994E-2</v>
      </c>
      <c r="T48" s="212">
        <v>0.99884057971014495</v>
      </c>
      <c r="U48" s="212">
        <v>1.0088992068098299</v>
      </c>
      <c r="V48" s="212">
        <v>0.99798657718120798</v>
      </c>
      <c r="W48" s="212">
        <v>1.0078777980593701</v>
      </c>
      <c r="X48" s="212"/>
      <c r="Y48" s="122">
        <v>10350</v>
      </c>
      <c r="Z48" s="122">
        <v>10338</v>
      </c>
      <c r="AA48" s="122">
        <v>10430</v>
      </c>
      <c r="AB48" s="122">
        <v>10409</v>
      </c>
      <c r="AC48" s="122">
        <v>10491</v>
      </c>
      <c r="AD48" s="122">
        <v>10650</v>
      </c>
      <c r="AE48" s="122">
        <v>10609</v>
      </c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</row>
    <row r="49" spans="1:41" ht="12.75" x14ac:dyDescent="0.2">
      <c r="A49" s="122" t="s">
        <v>398</v>
      </c>
      <c r="B49" s="122">
        <v>3</v>
      </c>
      <c r="C49" s="122">
        <v>0</v>
      </c>
      <c r="D49" s="122">
        <v>0</v>
      </c>
      <c r="E49" s="122">
        <v>3.0002778629649298</v>
      </c>
      <c r="F49" s="122">
        <v>0</v>
      </c>
      <c r="G49" s="122">
        <v>0</v>
      </c>
      <c r="H49" s="122"/>
      <c r="I49" s="122">
        <v>32258</v>
      </c>
      <c r="J49" s="122">
        <v>33268</v>
      </c>
      <c r="K49" s="122"/>
      <c r="L49" s="122">
        <v>1731</v>
      </c>
      <c r="M49" s="122">
        <v>1879</v>
      </c>
      <c r="N49" s="122"/>
      <c r="O49" s="122">
        <v>4785</v>
      </c>
      <c r="P49" s="122">
        <v>4607</v>
      </c>
      <c r="Q49" s="122"/>
      <c r="R49" s="212">
        <v>6.0994748998985902E-3</v>
      </c>
      <c r="S49" s="212">
        <v>7.4379667549988003E-3</v>
      </c>
      <c r="T49" s="212">
        <v>0.99956803455723497</v>
      </c>
      <c r="U49" s="212">
        <v>1.0021298925793301</v>
      </c>
      <c r="V49" s="212">
        <v>1.01309102109965</v>
      </c>
      <c r="W49" s="212">
        <v>1.0096685922772899</v>
      </c>
      <c r="X49" s="212"/>
      <c r="Y49" s="122">
        <v>32410</v>
      </c>
      <c r="Z49" s="122">
        <v>32396</v>
      </c>
      <c r="AA49" s="122">
        <v>32465</v>
      </c>
      <c r="AB49" s="122">
        <v>32890</v>
      </c>
      <c r="AC49" s="122">
        <v>33208</v>
      </c>
      <c r="AD49" s="122">
        <v>33432</v>
      </c>
      <c r="AE49" s="122">
        <v>33455</v>
      </c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</row>
    <row r="50" spans="1:41" ht="12.75" x14ac:dyDescent="0.2">
      <c r="A50" s="122" t="s">
        <v>399</v>
      </c>
      <c r="B50" s="122">
        <v>0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  <c r="H50" s="122"/>
      <c r="I50" s="122">
        <v>49575</v>
      </c>
      <c r="J50" s="122">
        <v>53508</v>
      </c>
      <c r="K50" s="122"/>
      <c r="L50" s="122">
        <v>2894</v>
      </c>
      <c r="M50" s="122">
        <v>3061</v>
      </c>
      <c r="N50" s="122"/>
      <c r="O50" s="122">
        <v>7044</v>
      </c>
      <c r="P50" s="122">
        <v>7057</v>
      </c>
      <c r="Q50" s="122"/>
      <c r="R50" s="212">
        <v>9.1347659560179206E-3</v>
      </c>
      <c r="S50" s="212">
        <v>1.2099790544584099E-2</v>
      </c>
      <c r="T50" s="212">
        <v>1.00764128621853</v>
      </c>
      <c r="U50" s="212">
        <v>1.0063515282161799</v>
      </c>
      <c r="V50" s="212">
        <v>1.0122786214282999</v>
      </c>
      <c r="W50" s="212">
        <v>1.0102781136638499</v>
      </c>
      <c r="X50" s="212"/>
      <c r="Y50" s="122">
        <v>51562</v>
      </c>
      <c r="Z50" s="122">
        <v>51956</v>
      </c>
      <c r="AA50" s="122">
        <v>52286</v>
      </c>
      <c r="AB50" s="122">
        <v>52928</v>
      </c>
      <c r="AC50" s="122">
        <v>53472</v>
      </c>
      <c r="AD50" s="122">
        <v>53852</v>
      </c>
      <c r="AE50" s="122">
        <v>54119</v>
      </c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</row>
    <row r="51" spans="1:41" ht="12.75" x14ac:dyDescent="0.2">
      <c r="A51" s="122" t="s">
        <v>400</v>
      </c>
      <c r="B51" s="122">
        <v>21</v>
      </c>
      <c r="C51" s="122">
        <v>0</v>
      </c>
      <c r="D51" s="122">
        <v>0</v>
      </c>
      <c r="E51" s="122">
        <v>20.5018982001612</v>
      </c>
      <c r="F51" s="122">
        <v>0</v>
      </c>
      <c r="G51" s="122">
        <v>0</v>
      </c>
      <c r="H51" s="122"/>
      <c r="I51" s="122">
        <v>11273</v>
      </c>
      <c r="J51" s="122">
        <v>11551</v>
      </c>
      <c r="K51" s="122"/>
      <c r="L51" s="122">
        <v>536</v>
      </c>
      <c r="M51" s="122">
        <v>576</v>
      </c>
      <c r="N51" s="122"/>
      <c r="O51" s="122">
        <v>1373</v>
      </c>
      <c r="P51" s="122">
        <v>1305</v>
      </c>
      <c r="Q51" s="122"/>
      <c r="R51" s="212">
        <v>7.67814926364752E-3</v>
      </c>
      <c r="S51" s="212">
        <v>1.3633205974296601E-2</v>
      </c>
      <c r="T51" s="212">
        <v>1.0041185423941299</v>
      </c>
      <c r="U51" s="212">
        <v>1.00071333036112</v>
      </c>
      <c r="V51" s="212">
        <v>1.01479105408536</v>
      </c>
      <c r="W51" s="212">
        <v>1.0111511107208699</v>
      </c>
      <c r="X51" s="212"/>
      <c r="Y51" s="122">
        <v>11169</v>
      </c>
      <c r="Z51" s="122">
        <v>11215</v>
      </c>
      <c r="AA51" s="122">
        <v>11223</v>
      </c>
      <c r="AB51" s="122">
        <v>11389</v>
      </c>
      <c r="AC51" s="122">
        <v>11516</v>
      </c>
      <c r="AD51" s="122">
        <v>11672</v>
      </c>
      <c r="AE51" s="122">
        <v>11673</v>
      </c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</row>
    <row r="52" spans="1:41" ht="12.75" x14ac:dyDescent="0.2">
      <c r="A52" s="122" t="s">
        <v>401</v>
      </c>
      <c r="B52" s="122">
        <v>16</v>
      </c>
      <c r="C52" s="122">
        <v>0</v>
      </c>
      <c r="D52" s="122">
        <v>0</v>
      </c>
      <c r="E52" s="122">
        <v>0</v>
      </c>
      <c r="F52" s="122">
        <v>16.095401145286001</v>
      </c>
      <c r="G52" s="122">
        <v>0</v>
      </c>
      <c r="H52" s="122"/>
      <c r="I52" s="122">
        <v>30522</v>
      </c>
      <c r="J52" s="122">
        <v>33878</v>
      </c>
      <c r="K52" s="122"/>
      <c r="L52" s="122">
        <v>1999</v>
      </c>
      <c r="M52" s="122">
        <v>2008</v>
      </c>
      <c r="N52" s="122"/>
      <c r="O52" s="122">
        <v>4828</v>
      </c>
      <c r="P52" s="122">
        <v>4970</v>
      </c>
      <c r="Q52" s="122"/>
      <c r="R52" s="212">
        <v>1.07093756572543E-2</v>
      </c>
      <c r="S52" s="212">
        <v>7.4796747967479701E-3</v>
      </c>
      <c r="T52" s="212">
        <v>1.0059850681804201</v>
      </c>
      <c r="U52" s="212">
        <v>1.01275760549558</v>
      </c>
      <c r="V52" s="212">
        <v>1.0087512112403101</v>
      </c>
      <c r="W52" s="212">
        <v>1.0153693753189399</v>
      </c>
      <c r="X52" s="212"/>
      <c r="Y52" s="122">
        <v>32414</v>
      </c>
      <c r="Z52" s="122">
        <v>32608</v>
      </c>
      <c r="AA52" s="122">
        <v>33024</v>
      </c>
      <c r="AB52" s="122">
        <v>33313</v>
      </c>
      <c r="AC52" s="122">
        <v>33825</v>
      </c>
      <c r="AD52" s="122">
        <v>33967</v>
      </c>
      <c r="AE52" s="122">
        <v>34078</v>
      </c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</row>
    <row r="53" spans="1:41" ht="12.75" x14ac:dyDescent="0.2">
      <c r="A53" s="122" t="s">
        <v>402</v>
      </c>
      <c r="B53" s="122">
        <v>76</v>
      </c>
      <c r="C53" s="122">
        <v>0</v>
      </c>
      <c r="D53" s="122">
        <v>0</v>
      </c>
      <c r="E53" s="122">
        <v>76.350015482564601</v>
      </c>
      <c r="F53" s="122">
        <v>0</v>
      </c>
      <c r="G53" s="122">
        <v>0</v>
      </c>
      <c r="H53" s="122"/>
      <c r="I53" s="122">
        <v>10627</v>
      </c>
      <c r="J53" s="122">
        <v>11864</v>
      </c>
      <c r="K53" s="122"/>
      <c r="L53" s="122">
        <v>672</v>
      </c>
      <c r="M53" s="122">
        <v>662</v>
      </c>
      <c r="N53" s="122"/>
      <c r="O53" s="122">
        <v>1869</v>
      </c>
      <c r="P53" s="122">
        <v>1729</v>
      </c>
      <c r="Q53" s="122"/>
      <c r="R53" s="212">
        <v>8.4161307123931106E-3</v>
      </c>
      <c r="S53" s="212">
        <v>1.4755480607082601E-2</v>
      </c>
      <c r="T53" s="212">
        <v>1.00026157467957</v>
      </c>
      <c r="U53" s="212">
        <v>1.0049686192468601</v>
      </c>
      <c r="V53" s="212">
        <v>1.0091942059155199</v>
      </c>
      <c r="W53" s="212">
        <v>1.0193382036957499</v>
      </c>
      <c r="X53" s="212"/>
      <c r="Y53" s="122">
        <v>11469</v>
      </c>
      <c r="Z53" s="122">
        <v>11472</v>
      </c>
      <c r="AA53" s="122">
        <v>11529</v>
      </c>
      <c r="AB53" s="122">
        <v>11635</v>
      </c>
      <c r="AC53" s="122">
        <v>11860</v>
      </c>
      <c r="AD53" s="122">
        <v>11944</v>
      </c>
      <c r="AE53" s="122">
        <v>12035</v>
      </c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</row>
    <row r="54" spans="1:41" ht="12.75" x14ac:dyDescent="0.2">
      <c r="A54" s="122" t="s">
        <v>403</v>
      </c>
      <c r="B54" s="122">
        <v>170</v>
      </c>
      <c r="C54" s="122">
        <v>82.196556984092396</v>
      </c>
      <c r="D54" s="122">
        <v>0</v>
      </c>
      <c r="E54" s="122">
        <v>87.631295119808598</v>
      </c>
      <c r="F54" s="122">
        <v>0</v>
      </c>
      <c r="G54" s="122">
        <v>0</v>
      </c>
      <c r="H54" s="122"/>
      <c r="I54" s="122">
        <v>9178</v>
      </c>
      <c r="J54" s="122">
        <v>8919</v>
      </c>
      <c r="K54" s="122"/>
      <c r="L54" s="122">
        <v>446</v>
      </c>
      <c r="M54" s="122">
        <v>433</v>
      </c>
      <c r="N54" s="122"/>
      <c r="O54" s="122">
        <v>1393</v>
      </c>
      <c r="P54" s="122">
        <v>1280</v>
      </c>
      <c r="Q54" s="122"/>
      <c r="R54" s="212">
        <v>-6.7393051864717002E-4</v>
      </c>
      <c r="S54" s="212">
        <v>3.37533753375338E-3</v>
      </c>
      <c r="T54" s="212">
        <v>0.99203321364452401</v>
      </c>
      <c r="U54" s="212">
        <v>0.99072503110507903</v>
      </c>
      <c r="V54" s="212">
        <v>1.00411005822582</v>
      </c>
      <c r="W54" s="212">
        <v>1.01057418988061</v>
      </c>
      <c r="X54" s="212"/>
      <c r="Y54" s="122">
        <v>8912</v>
      </c>
      <c r="Z54" s="122">
        <v>8841</v>
      </c>
      <c r="AA54" s="122">
        <v>8759</v>
      </c>
      <c r="AB54" s="122">
        <v>8795</v>
      </c>
      <c r="AC54" s="122">
        <v>8888</v>
      </c>
      <c r="AD54" s="122">
        <v>8905</v>
      </c>
      <c r="AE54" s="122">
        <v>8918</v>
      </c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</row>
    <row r="55" spans="1:41" ht="14.25" customHeight="1" x14ac:dyDescent="0.2">
      <c r="A55" s="19" t="s">
        <v>404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212"/>
      <c r="S55" s="212"/>
      <c r="T55" s="212"/>
      <c r="U55" s="212"/>
      <c r="V55" s="212"/>
      <c r="W55" s="212"/>
      <c r="X55" s="21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</row>
    <row r="56" spans="1:41" ht="12.75" x14ac:dyDescent="0.2">
      <c r="A56" s="122" t="s">
        <v>405</v>
      </c>
      <c r="B56" s="122">
        <v>318</v>
      </c>
      <c r="C56" s="122">
        <v>0</v>
      </c>
      <c r="D56" s="122">
        <v>112.79494460912299</v>
      </c>
      <c r="E56" s="122">
        <v>204.844137126509</v>
      </c>
      <c r="F56" s="122">
        <v>0</v>
      </c>
      <c r="G56" s="122">
        <v>0</v>
      </c>
      <c r="H56" s="122"/>
      <c r="I56" s="122">
        <v>5287</v>
      </c>
      <c r="J56" s="122">
        <v>5322</v>
      </c>
      <c r="K56" s="122"/>
      <c r="L56" s="122">
        <v>227</v>
      </c>
      <c r="M56" s="122">
        <v>300</v>
      </c>
      <c r="N56" s="122"/>
      <c r="O56" s="122">
        <v>799</v>
      </c>
      <c r="P56" s="122">
        <v>682</v>
      </c>
      <c r="Q56" s="122"/>
      <c r="R56" s="212">
        <v>3.4634606903079001E-3</v>
      </c>
      <c r="S56" s="212">
        <v>1.8814675446848501E-4</v>
      </c>
      <c r="T56" s="212">
        <v>0.99408622663105695</v>
      </c>
      <c r="U56" s="212">
        <v>0.99635386682018801</v>
      </c>
      <c r="V56" s="212">
        <v>1.01463790446841</v>
      </c>
      <c r="W56" s="212">
        <v>1.0089217919514</v>
      </c>
      <c r="X56" s="212"/>
      <c r="Y56" s="122">
        <v>5242</v>
      </c>
      <c r="Z56" s="122">
        <v>5211</v>
      </c>
      <c r="AA56" s="122">
        <v>5192</v>
      </c>
      <c r="AB56" s="122">
        <v>5268</v>
      </c>
      <c r="AC56" s="122">
        <v>5315</v>
      </c>
      <c r="AD56" s="122">
        <v>5321</v>
      </c>
      <c r="AE56" s="122">
        <v>5316</v>
      </c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</row>
    <row r="57" spans="1:41" ht="12.75" x14ac:dyDescent="0.2">
      <c r="A57" s="122" t="s">
        <v>406</v>
      </c>
      <c r="B57" s="122">
        <v>131</v>
      </c>
      <c r="C57" s="122">
        <v>0</v>
      </c>
      <c r="D57" s="122">
        <v>50.598194849254199</v>
      </c>
      <c r="E57" s="122">
        <v>80.174955459812793</v>
      </c>
      <c r="F57" s="122">
        <v>0</v>
      </c>
      <c r="G57" s="122">
        <v>0</v>
      </c>
      <c r="H57" s="122"/>
      <c r="I57" s="122">
        <v>20993</v>
      </c>
      <c r="J57" s="122">
        <v>21150</v>
      </c>
      <c r="K57" s="122"/>
      <c r="L57" s="122">
        <v>1006</v>
      </c>
      <c r="M57" s="122">
        <v>1197</v>
      </c>
      <c r="N57" s="122"/>
      <c r="O57" s="122">
        <v>2905</v>
      </c>
      <c r="P57" s="122">
        <v>2664</v>
      </c>
      <c r="Q57" s="122"/>
      <c r="R57" s="212">
        <v>3.8033049760037899E-3</v>
      </c>
      <c r="S57" s="212">
        <v>5.3549426594635598E-3</v>
      </c>
      <c r="T57" s="212">
        <v>0.99778675904542002</v>
      </c>
      <c r="U57" s="212">
        <v>1.00385765261838</v>
      </c>
      <c r="V57" s="212">
        <v>1.0014410606206201</v>
      </c>
      <c r="W57" s="212">
        <v>1.0121834228702999</v>
      </c>
      <c r="X57" s="212"/>
      <c r="Y57" s="122">
        <v>20784</v>
      </c>
      <c r="Z57" s="122">
        <v>20738</v>
      </c>
      <c r="AA57" s="122">
        <v>20818</v>
      </c>
      <c r="AB57" s="122">
        <v>20848</v>
      </c>
      <c r="AC57" s="122">
        <v>21102</v>
      </c>
      <c r="AD57" s="122">
        <v>21194</v>
      </c>
      <c r="AE57" s="122">
        <v>21215</v>
      </c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</row>
    <row r="58" spans="1:41" ht="12.75" x14ac:dyDescent="0.2">
      <c r="A58" s="122" t="s">
        <v>407</v>
      </c>
      <c r="B58" s="122">
        <v>89</v>
      </c>
      <c r="C58" s="122">
        <v>0</v>
      </c>
      <c r="D58" s="122">
        <v>0</v>
      </c>
      <c r="E58" s="122">
        <v>89.275298534220298</v>
      </c>
      <c r="F58" s="122">
        <v>0</v>
      </c>
      <c r="G58" s="122">
        <v>0</v>
      </c>
      <c r="H58" s="122"/>
      <c r="I58" s="122">
        <v>9953</v>
      </c>
      <c r="J58" s="122">
        <v>9795</v>
      </c>
      <c r="K58" s="122"/>
      <c r="L58" s="122">
        <v>529</v>
      </c>
      <c r="M58" s="122">
        <v>520</v>
      </c>
      <c r="N58" s="122"/>
      <c r="O58" s="122">
        <v>1462</v>
      </c>
      <c r="P58" s="122">
        <v>1339</v>
      </c>
      <c r="Q58" s="122"/>
      <c r="R58" s="212">
        <v>1.53213660939233E-4</v>
      </c>
      <c r="S58" s="212">
        <v>4.3904431284459899E-3</v>
      </c>
      <c r="T58" s="212">
        <v>1.0016346546792001</v>
      </c>
      <c r="U58" s="212">
        <v>0.99500203998367998</v>
      </c>
      <c r="V58" s="212">
        <v>1.0042029728344399</v>
      </c>
      <c r="W58" s="212">
        <v>0.99979583503470804</v>
      </c>
      <c r="X58" s="212"/>
      <c r="Y58" s="122">
        <v>9788</v>
      </c>
      <c r="Z58" s="122">
        <v>9804</v>
      </c>
      <c r="AA58" s="122">
        <v>9755</v>
      </c>
      <c r="AB58" s="122">
        <v>9796</v>
      </c>
      <c r="AC58" s="122">
        <v>9794</v>
      </c>
      <c r="AD58" s="122">
        <v>9794</v>
      </c>
      <c r="AE58" s="122">
        <v>9837</v>
      </c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</row>
    <row r="59" spans="1:41" ht="12.75" x14ac:dyDescent="0.2">
      <c r="A59" s="122" t="s">
        <v>408</v>
      </c>
      <c r="B59" s="122">
        <v>4</v>
      </c>
      <c r="C59" s="122">
        <v>0</v>
      </c>
      <c r="D59" s="122">
        <v>4.1959372712797496</v>
      </c>
      <c r="E59" s="122">
        <v>0</v>
      </c>
      <c r="F59" s="122">
        <v>0</v>
      </c>
      <c r="G59" s="122">
        <v>0</v>
      </c>
      <c r="H59" s="122"/>
      <c r="I59" s="122">
        <v>136912</v>
      </c>
      <c r="J59" s="122">
        <v>151881</v>
      </c>
      <c r="K59" s="122"/>
      <c r="L59" s="122">
        <v>8318</v>
      </c>
      <c r="M59" s="122">
        <v>9213</v>
      </c>
      <c r="N59" s="122"/>
      <c r="O59" s="122">
        <v>19610</v>
      </c>
      <c r="P59" s="122">
        <v>19357</v>
      </c>
      <c r="Q59" s="122"/>
      <c r="R59" s="212">
        <v>8.8956347496160805E-3</v>
      </c>
      <c r="S59" s="212">
        <v>9.5054778447218897E-3</v>
      </c>
      <c r="T59" s="212">
        <v>1.00636516370491</v>
      </c>
      <c r="U59" s="212">
        <v>1.0069221059489399</v>
      </c>
      <c r="V59" s="212">
        <v>1.0115518891449999</v>
      </c>
      <c r="W59" s="212">
        <v>1.0107536911678501</v>
      </c>
      <c r="X59" s="212"/>
      <c r="Y59" s="122">
        <v>146422</v>
      </c>
      <c r="Z59" s="122">
        <v>147354</v>
      </c>
      <c r="AA59" s="122">
        <v>148374</v>
      </c>
      <c r="AB59" s="122">
        <v>150088</v>
      </c>
      <c r="AC59" s="122">
        <v>151702</v>
      </c>
      <c r="AD59" s="122">
        <v>151882</v>
      </c>
      <c r="AE59" s="122">
        <v>153144</v>
      </c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</row>
    <row r="60" spans="1:41" ht="12.75" x14ac:dyDescent="0.2">
      <c r="A60" s="122" t="s">
        <v>409</v>
      </c>
      <c r="B60" s="122">
        <v>73</v>
      </c>
      <c r="C60" s="122">
        <v>0</v>
      </c>
      <c r="D60" s="122">
        <v>0</v>
      </c>
      <c r="E60" s="122">
        <v>72.994596463576798</v>
      </c>
      <c r="F60" s="122">
        <v>0</v>
      </c>
      <c r="G60" s="122">
        <v>0</v>
      </c>
      <c r="H60" s="122"/>
      <c r="I60" s="122">
        <v>25326</v>
      </c>
      <c r="J60" s="122">
        <v>26428</v>
      </c>
      <c r="K60" s="122"/>
      <c r="L60" s="122">
        <v>1483</v>
      </c>
      <c r="M60" s="122">
        <v>1502</v>
      </c>
      <c r="N60" s="122"/>
      <c r="O60" s="122">
        <v>3807</v>
      </c>
      <c r="P60" s="122">
        <v>3515</v>
      </c>
      <c r="Q60" s="122"/>
      <c r="R60" s="212">
        <v>5.4123461861097502E-3</v>
      </c>
      <c r="S60" s="212">
        <v>5.2262829009657296E-3</v>
      </c>
      <c r="T60" s="212">
        <v>1.0090940753066799</v>
      </c>
      <c r="U60" s="212">
        <v>1.00452523393158</v>
      </c>
      <c r="V60" s="212">
        <v>1.0042376116667899</v>
      </c>
      <c r="W60" s="212">
        <v>1.0038015586390401</v>
      </c>
      <c r="X60" s="212"/>
      <c r="Y60" s="122">
        <v>25841</v>
      </c>
      <c r="Z60" s="122">
        <v>26076</v>
      </c>
      <c r="AA60" s="122">
        <v>26194</v>
      </c>
      <c r="AB60" s="122">
        <v>26305</v>
      </c>
      <c r="AC60" s="122">
        <v>26405</v>
      </c>
      <c r="AD60" s="122">
        <v>26589</v>
      </c>
      <c r="AE60" s="122">
        <v>26543</v>
      </c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</row>
    <row r="61" spans="1:41" ht="12.75" x14ac:dyDescent="0.2">
      <c r="A61" s="122" t="s">
        <v>410</v>
      </c>
      <c r="B61" s="122">
        <v>62</v>
      </c>
      <c r="C61" s="122">
        <v>0</v>
      </c>
      <c r="D61" s="122">
        <v>0</v>
      </c>
      <c r="E61" s="122">
        <v>61.615333387612203</v>
      </c>
      <c r="F61" s="122">
        <v>0</v>
      </c>
      <c r="G61" s="122">
        <v>0</v>
      </c>
      <c r="H61" s="122"/>
      <c r="I61" s="122">
        <v>42062</v>
      </c>
      <c r="J61" s="122">
        <v>42556</v>
      </c>
      <c r="K61" s="122"/>
      <c r="L61" s="122">
        <v>2158</v>
      </c>
      <c r="M61" s="122">
        <v>2302</v>
      </c>
      <c r="N61" s="122"/>
      <c r="O61" s="122">
        <v>6107</v>
      </c>
      <c r="P61" s="122">
        <v>5677</v>
      </c>
      <c r="Q61" s="122"/>
      <c r="R61" s="212">
        <v>3.04587094669473E-3</v>
      </c>
      <c r="S61" s="212">
        <v>8.4685956245589295E-3</v>
      </c>
      <c r="T61" s="212">
        <v>0.99569006572054497</v>
      </c>
      <c r="U61" s="212">
        <v>1.0002391486308699</v>
      </c>
      <c r="V61" s="212">
        <v>1.00738792588165</v>
      </c>
      <c r="W61" s="212">
        <v>1.0089239094318101</v>
      </c>
      <c r="X61" s="212"/>
      <c r="Y61" s="122">
        <v>41996</v>
      </c>
      <c r="Z61" s="122">
        <v>41815</v>
      </c>
      <c r="AA61" s="122">
        <v>41825</v>
      </c>
      <c r="AB61" s="122">
        <v>42134</v>
      </c>
      <c r="AC61" s="122">
        <v>42510</v>
      </c>
      <c r="AD61" s="122">
        <v>42709</v>
      </c>
      <c r="AE61" s="122">
        <v>42870</v>
      </c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</row>
    <row r="62" spans="1:41" ht="12.75" x14ac:dyDescent="0.2">
      <c r="A62" s="122" t="s">
        <v>411</v>
      </c>
      <c r="B62" s="122">
        <v>14</v>
      </c>
      <c r="C62" s="122">
        <v>0</v>
      </c>
      <c r="D62" s="122">
        <v>13.6200984572419</v>
      </c>
      <c r="E62" s="122">
        <v>0</v>
      </c>
      <c r="F62" s="122">
        <v>0</v>
      </c>
      <c r="G62" s="122">
        <v>0</v>
      </c>
      <c r="H62" s="122"/>
      <c r="I62" s="122">
        <v>124410</v>
      </c>
      <c r="J62" s="122">
        <v>135283</v>
      </c>
      <c r="K62" s="122"/>
      <c r="L62" s="122">
        <v>7543</v>
      </c>
      <c r="M62" s="122">
        <v>8460</v>
      </c>
      <c r="N62" s="122"/>
      <c r="O62" s="122">
        <v>18080</v>
      </c>
      <c r="P62" s="122">
        <v>17915</v>
      </c>
      <c r="Q62" s="122"/>
      <c r="R62" s="212">
        <v>9.6882748093012304E-3</v>
      </c>
      <c r="S62" s="212">
        <v>1.3079587848641E-2</v>
      </c>
      <c r="T62" s="212">
        <v>1.00508520213871</v>
      </c>
      <c r="U62" s="212">
        <v>1.00972857952023</v>
      </c>
      <c r="V62" s="212">
        <v>1.0134857524049199</v>
      </c>
      <c r="W62" s="212">
        <v>1.0104715174724701</v>
      </c>
      <c r="X62" s="212"/>
      <c r="Y62" s="122">
        <v>129985</v>
      </c>
      <c r="Z62" s="122">
        <v>130646</v>
      </c>
      <c r="AA62" s="122">
        <v>131917</v>
      </c>
      <c r="AB62" s="122">
        <v>133696</v>
      </c>
      <c r="AC62" s="122">
        <v>135096</v>
      </c>
      <c r="AD62" s="122">
        <v>136124</v>
      </c>
      <c r="AE62" s="122">
        <v>136863</v>
      </c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</row>
    <row r="63" spans="1:41" ht="12.75" x14ac:dyDescent="0.2">
      <c r="A63" s="122" t="s">
        <v>412</v>
      </c>
      <c r="B63" s="122">
        <v>192</v>
      </c>
      <c r="C63" s="122">
        <v>0</v>
      </c>
      <c r="D63" s="122">
        <v>38.688704568686703</v>
      </c>
      <c r="E63" s="122">
        <v>153.26327244503699</v>
      </c>
      <c r="F63" s="122">
        <v>0</v>
      </c>
      <c r="G63" s="122">
        <v>0</v>
      </c>
      <c r="H63" s="122"/>
      <c r="I63" s="122">
        <v>14095</v>
      </c>
      <c r="J63" s="122">
        <v>14268</v>
      </c>
      <c r="K63" s="122"/>
      <c r="L63" s="122">
        <v>741</v>
      </c>
      <c r="M63" s="122">
        <v>862</v>
      </c>
      <c r="N63" s="122"/>
      <c r="O63" s="122">
        <v>2203</v>
      </c>
      <c r="P63" s="122">
        <v>1947</v>
      </c>
      <c r="Q63" s="122"/>
      <c r="R63" s="212">
        <v>4.3166979986668502E-3</v>
      </c>
      <c r="S63" s="212">
        <v>-1.54018482217866E-3</v>
      </c>
      <c r="T63" s="212">
        <v>0.99843304843304803</v>
      </c>
      <c r="U63" s="212">
        <v>1.0074903695249</v>
      </c>
      <c r="V63" s="212">
        <v>1.0038235502371999</v>
      </c>
      <c r="W63" s="212">
        <v>1.00754743598787</v>
      </c>
      <c r="X63" s="212"/>
      <c r="Y63" s="122">
        <v>14040</v>
      </c>
      <c r="Z63" s="122">
        <v>14018</v>
      </c>
      <c r="AA63" s="122">
        <v>14123</v>
      </c>
      <c r="AB63" s="122">
        <v>14177</v>
      </c>
      <c r="AC63" s="122">
        <v>14284</v>
      </c>
      <c r="AD63" s="122">
        <v>14299</v>
      </c>
      <c r="AE63" s="122">
        <v>14262</v>
      </c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</row>
    <row r="64" spans="1:41" ht="12.75" x14ac:dyDescent="0.2">
      <c r="A64" s="122" t="s">
        <v>413</v>
      </c>
      <c r="B64" s="122">
        <v>226</v>
      </c>
      <c r="C64" s="122">
        <v>23.4858503041524</v>
      </c>
      <c r="D64" s="122">
        <v>0</v>
      </c>
      <c r="E64" s="122">
        <v>202.62016072488601</v>
      </c>
      <c r="F64" s="122">
        <v>0</v>
      </c>
      <c r="G64" s="122">
        <v>0</v>
      </c>
      <c r="H64" s="122"/>
      <c r="I64" s="122">
        <v>7562</v>
      </c>
      <c r="J64" s="122">
        <v>7393</v>
      </c>
      <c r="K64" s="122"/>
      <c r="L64" s="122">
        <v>297</v>
      </c>
      <c r="M64" s="122">
        <v>301</v>
      </c>
      <c r="N64" s="122"/>
      <c r="O64" s="122">
        <v>1020</v>
      </c>
      <c r="P64" s="122">
        <v>862</v>
      </c>
      <c r="Q64" s="122"/>
      <c r="R64" s="212">
        <v>-5.0611572514847004E-4</v>
      </c>
      <c r="S64" s="212">
        <v>-5.4054054054054098E-4</v>
      </c>
      <c r="T64" s="212">
        <v>0.98678354686446401</v>
      </c>
      <c r="U64" s="212">
        <v>1.00246002460025</v>
      </c>
      <c r="V64" s="212">
        <v>1.0053169734151299</v>
      </c>
      <c r="W64" s="212">
        <v>1.0035259018172</v>
      </c>
      <c r="X64" s="212"/>
      <c r="Y64" s="122">
        <v>7415</v>
      </c>
      <c r="Z64" s="122">
        <v>7317</v>
      </c>
      <c r="AA64" s="122">
        <v>7335</v>
      </c>
      <c r="AB64" s="122">
        <v>7374</v>
      </c>
      <c r="AC64" s="122">
        <v>7400</v>
      </c>
      <c r="AD64" s="122">
        <v>7395</v>
      </c>
      <c r="AE64" s="122">
        <v>7396</v>
      </c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</row>
    <row r="65" spans="1:41" ht="12.75" x14ac:dyDescent="0.2">
      <c r="A65" s="122" t="s">
        <v>414</v>
      </c>
      <c r="B65" s="122">
        <v>642</v>
      </c>
      <c r="C65" s="122">
        <v>415.27147934795897</v>
      </c>
      <c r="D65" s="122">
        <v>0</v>
      </c>
      <c r="E65" s="122">
        <v>226.402337129974</v>
      </c>
      <c r="F65" s="122">
        <v>0</v>
      </c>
      <c r="G65" s="122">
        <v>0</v>
      </c>
      <c r="H65" s="122"/>
      <c r="I65" s="122">
        <v>8159</v>
      </c>
      <c r="J65" s="122">
        <v>7657</v>
      </c>
      <c r="K65" s="122"/>
      <c r="L65" s="122">
        <v>345</v>
      </c>
      <c r="M65" s="122">
        <v>290</v>
      </c>
      <c r="N65" s="122"/>
      <c r="O65" s="122">
        <v>1072</v>
      </c>
      <c r="P65" s="122">
        <v>893</v>
      </c>
      <c r="Q65" s="122"/>
      <c r="R65" s="212">
        <v>-3.7952579782194501E-3</v>
      </c>
      <c r="S65" s="212">
        <v>1.4409221902017299E-2</v>
      </c>
      <c r="T65" s="212">
        <v>0.99071087601599805</v>
      </c>
      <c r="U65" s="212">
        <v>0.99023310326865499</v>
      </c>
      <c r="V65" s="212">
        <v>0.99894792214623895</v>
      </c>
      <c r="W65" s="212">
        <v>1.0050026329647199</v>
      </c>
      <c r="X65" s="212"/>
      <c r="Y65" s="122">
        <v>7751</v>
      </c>
      <c r="Z65" s="122">
        <v>7679</v>
      </c>
      <c r="AA65" s="122">
        <v>7604</v>
      </c>
      <c r="AB65" s="122">
        <v>7596</v>
      </c>
      <c r="AC65" s="122">
        <v>7634</v>
      </c>
      <c r="AD65" s="122">
        <v>7721</v>
      </c>
      <c r="AE65" s="122">
        <v>7744</v>
      </c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</row>
    <row r="66" spans="1:41" ht="12.75" x14ac:dyDescent="0.2">
      <c r="A66" s="122" t="s">
        <v>415</v>
      </c>
      <c r="B66" s="122">
        <v>507</v>
      </c>
      <c r="C66" s="122">
        <v>400.924499229584</v>
      </c>
      <c r="D66" s="122">
        <v>0</v>
      </c>
      <c r="E66" s="122">
        <v>105.630706533012</v>
      </c>
      <c r="F66" s="122">
        <v>0</v>
      </c>
      <c r="G66" s="122">
        <v>0</v>
      </c>
      <c r="H66" s="122"/>
      <c r="I66" s="122">
        <v>3894</v>
      </c>
      <c r="J66" s="122">
        <v>3660</v>
      </c>
      <c r="K66" s="122"/>
      <c r="L66" s="122">
        <v>183</v>
      </c>
      <c r="M66" s="122">
        <v>187</v>
      </c>
      <c r="N66" s="122"/>
      <c r="O66" s="122">
        <v>523</v>
      </c>
      <c r="P66" s="122">
        <v>473</v>
      </c>
      <c r="Q66" s="122"/>
      <c r="R66" s="212">
        <v>-6.8096736795575396E-4</v>
      </c>
      <c r="S66" s="212">
        <v>-3.81991814461119E-3</v>
      </c>
      <c r="T66" s="212">
        <v>1.00027210884354</v>
      </c>
      <c r="U66" s="212">
        <v>0.99047878128400402</v>
      </c>
      <c r="V66" s="212">
        <v>0.99230980499862698</v>
      </c>
      <c r="W66" s="212">
        <v>1.0143924716302199</v>
      </c>
      <c r="X66" s="212"/>
      <c r="Y66" s="122">
        <v>3675</v>
      </c>
      <c r="Z66" s="122">
        <v>3676</v>
      </c>
      <c r="AA66" s="122">
        <v>3641</v>
      </c>
      <c r="AB66" s="122">
        <v>3613</v>
      </c>
      <c r="AC66" s="122">
        <v>3665</v>
      </c>
      <c r="AD66" s="122">
        <v>3655</v>
      </c>
      <c r="AE66" s="122">
        <v>3651</v>
      </c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</row>
    <row r="67" spans="1:41" ht="12.75" x14ac:dyDescent="0.2">
      <c r="A67" s="122" t="s">
        <v>416</v>
      </c>
      <c r="B67" s="122">
        <v>262</v>
      </c>
      <c r="C67" s="122">
        <v>91.952272150292004</v>
      </c>
      <c r="D67" s="122">
        <v>0</v>
      </c>
      <c r="E67" s="122">
        <v>169.99874424030199</v>
      </c>
      <c r="F67" s="122">
        <v>0</v>
      </c>
      <c r="G67" s="122">
        <v>0</v>
      </c>
      <c r="H67" s="122"/>
      <c r="I67" s="122">
        <v>11817</v>
      </c>
      <c r="J67" s="122">
        <v>11472</v>
      </c>
      <c r="K67" s="122"/>
      <c r="L67" s="122">
        <v>601</v>
      </c>
      <c r="M67" s="122">
        <v>562</v>
      </c>
      <c r="N67" s="122"/>
      <c r="O67" s="122">
        <v>1787</v>
      </c>
      <c r="P67" s="122">
        <v>1565</v>
      </c>
      <c r="Q67" s="122"/>
      <c r="R67" s="212">
        <v>-1.30690760584362E-3</v>
      </c>
      <c r="S67" s="212">
        <v>6.9930069930069904E-3</v>
      </c>
      <c r="T67" s="212">
        <v>0.99904347826087003</v>
      </c>
      <c r="U67" s="212">
        <v>0.99773696579336801</v>
      </c>
      <c r="V67" s="212">
        <v>0.99930210241647</v>
      </c>
      <c r="W67" s="212">
        <v>0.99869052815364501</v>
      </c>
      <c r="X67" s="212"/>
      <c r="Y67" s="122">
        <v>11500</v>
      </c>
      <c r="Z67" s="122">
        <v>11489</v>
      </c>
      <c r="AA67" s="122">
        <v>11463</v>
      </c>
      <c r="AB67" s="122">
        <v>11455</v>
      </c>
      <c r="AC67" s="122">
        <v>11440</v>
      </c>
      <c r="AD67" s="122">
        <v>11468</v>
      </c>
      <c r="AE67" s="122">
        <v>11520</v>
      </c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</row>
    <row r="68" spans="1:41" ht="12.75" x14ac:dyDescent="0.2">
      <c r="A68" s="122" t="s">
        <v>417</v>
      </c>
      <c r="B68" s="122">
        <v>487</v>
      </c>
      <c r="C68" s="122">
        <v>307.24637681159402</v>
      </c>
      <c r="D68" s="122">
        <v>0</v>
      </c>
      <c r="E68" s="122">
        <v>179.38174166151501</v>
      </c>
      <c r="F68" s="122">
        <v>0</v>
      </c>
      <c r="G68" s="122">
        <v>0</v>
      </c>
      <c r="H68" s="122"/>
      <c r="I68" s="122">
        <v>5520</v>
      </c>
      <c r="J68" s="122">
        <v>5240</v>
      </c>
      <c r="K68" s="122"/>
      <c r="L68" s="122">
        <v>267</v>
      </c>
      <c r="M68" s="122">
        <v>244</v>
      </c>
      <c r="N68" s="122"/>
      <c r="O68" s="122">
        <v>805</v>
      </c>
      <c r="P68" s="122">
        <v>700</v>
      </c>
      <c r="Q68" s="122"/>
      <c r="R68" s="212">
        <v>-2.8958978554328701E-3</v>
      </c>
      <c r="S68" s="212">
        <v>9.5638867635807205E-4</v>
      </c>
      <c r="T68" s="212">
        <v>0.99035734543391896</v>
      </c>
      <c r="U68" s="212">
        <v>0.99675448644520803</v>
      </c>
      <c r="V68" s="212">
        <v>0.994062440145566</v>
      </c>
      <c r="W68" s="212">
        <v>1.0073217726396899</v>
      </c>
      <c r="X68" s="212"/>
      <c r="Y68" s="122">
        <v>5289</v>
      </c>
      <c r="Z68" s="122">
        <v>5238</v>
      </c>
      <c r="AA68" s="122">
        <v>5221</v>
      </c>
      <c r="AB68" s="122">
        <v>5190</v>
      </c>
      <c r="AC68" s="122">
        <v>5228</v>
      </c>
      <c r="AD68" s="122">
        <v>5225</v>
      </c>
      <c r="AE68" s="122">
        <v>5233</v>
      </c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</row>
    <row r="69" spans="1:41" ht="14.25" customHeight="1" x14ac:dyDescent="0.2">
      <c r="A69" s="19" t="s">
        <v>418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212"/>
      <c r="S69" s="212"/>
      <c r="T69" s="212"/>
      <c r="U69" s="212"/>
      <c r="V69" s="212"/>
      <c r="W69" s="212"/>
      <c r="X69" s="21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</row>
    <row r="70" spans="1:41" ht="12.75" x14ac:dyDescent="0.2">
      <c r="A70" s="122" t="s">
        <v>419</v>
      </c>
      <c r="B70" s="122">
        <v>430</v>
      </c>
      <c r="C70" s="122">
        <v>98.913043478260903</v>
      </c>
      <c r="D70" s="122">
        <v>29.531537679869899</v>
      </c>
      <c r="E70" s="122">
        <v>301.46354702389903</v>
      </c>
      <c r="F70" s="122">
        <v>0</v>
      </c>
      <c r="G70" s="122">
        <v>0</v>
      </c>
      <c r="H70" s="122"/>
      <c r="I70" s="122">
        <v>6624</v>
      </c>
      <c r="J70" s="122">
        <v>6426</v>
      </c>
      <c r="K70" s="122"/>
      <c r="L70" s="122">
        <v>318</v>
      </c>
      <c r="M70" s="122">
        <v>366</v>
      </c>
      <c r="N70" s="122"/>
      <c r="O70" s="122">
        <v>1000</v>
      </c>
      <c r="P70" s="122">
        <v>807</v>
      </c>
      <c r="Q70" s="122"/>
      <c r="R70" s="212">
        <v>1.8377758408232301E-3</v>
      </c>
      <c r="S70" s="212">
        <v>1.5880429705744999E-2</v>
      </c>
      <c r="T70" s="212">
        <v>1.0051756587202001</v>
      </c>
      <c r="U70" s="212">
        <v>0.99344671555624897</v>
      </c>
      <c r="V70" s="212">
        <v>0.99905764096120597</v>
      </c>
      <c r="W70" s="212">
        <v>1.0097468951422699</v>
      </c>
      <c r="X70" s="212"/>
      <c r="Y70" s="122">
        <v>6376</v>
      </c>
      <c r="Z70" s="122">
        <v>6409</v>
      </c>
      <c r="AA70" s="122">
        <v>6367</v>
      </c>
      <c r="AB70" s="122">
        <v>6361</v>
      </c>
      <c r="AC70" s="122">
        <v>6423</v>
      </c>
      <c r="AD70" s="122">
        <v>6496</v>
      </c>
      <c r="AE70" s="122">
        <v>6525</v>
      </c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</row>
    <row r="71" spans="1:41" ht="12.75" x14ac:dyDescent="0.2">
      <c r="A71" s="122" t="s">
        <v>420</v>
      </c>
      <c r="B71" s="122">
        <v>64</v>
      </c>
      <c r="C71" s="122">
        <v>0</v>
      </c>
      <c r="D71" s="122">
        <v>1.7041961368888201</v>
      </c>
      <c r="E71" s="122">
        <v>62.12448082121</v>
      </c>
      <c r="F71" s="122">
        <v>0</v>
      </c>
      <c r="G71" s="122">
        <v>0</v>
      </c>
      <c r="H71" s="122"/>
      <c r="I71" s="122">
        <v>16571</v>
      </c>
      <c r="J71" s="122">
        <v>16598</v>
      </c>
      <c r="K71" s="122"/>
      <c r="L71" s="122">
        <v>777</v>
      </c>
      <c r="M71" s="122">
        <v>858</v>
      </c>
      <c r="N71" s="122"/>
      <c r="O71" s="122">
        <v>2258</v>
      </c>
      <c r="P71" s="122">
        <v>2094</v>
      </c>
      <c r="Q71" s="122"/>
      <c r="R71" s="212">
        <v>5.29747275523862E-3</v>
      </c>
      <c r="S71" s="212">
        <v>8.1124932395889703E-3</v>
      </c>
      <c r="T71" s="212">
        <v>1.00184128153195</v>
      </c>
      <c r="U71" s="212">
        <v>1.0032469521534</v>
      </c>
      <c r="V71" s="212">
        <v>1.0054958475818301</v>
      </c>
      <c r="W71" s="212">
        <v>1.0106279606461801</v>
      </c>
      <c r="X71" s="212"/>
      <c r="Y71" s="122">
        <v>16293</v>
      </c>
      <c r="Z71" s="122">
        <v>16323</v>
      </c>
      <c r="AA71" s="122">
        <v>16376</v>
      </c>
      <c r="AB71" s="122">
        <v>16466</v>
      </c>
      <c r="AC71" s="122">
        <v>16641</v>
      </c>
      <c r="AD71" s="122">
        <v>16627</v>
      </c>
      <c r="AE71" s="122">
        <v>16776</v>
      </c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</row>
    <row r="72" spans="1:41" ht="12.75" x14ac:dyDescent="0.2">
      <c r="A72" s="122" t="s">
        <v>421</v>
      </c>
      <c r="B72" s="122">
        <v>264</v>
      </c>
      <c r="C72" s="122">
        <v>140.504201680672</v>
      </c>
      <c r="D72" s="122">
        <v>0</v>
      </c>
      <c r="E72" s="122">
        <v>123.71140993401001</v>
      </c>
      <c r="F72" s="122">
        <v>0</v>
      </c>
      <c r="G72" s="122">
        <v>0</v>
      </c>
      <c r="H72" s="122"/>
      <c r="I72" s="122">
        <v>29750</v>
      </c>
      <c r="J72" s="122">
        <v>28737</v>
      </c>
      <c r="K72" s="122"/>
      <c r="L72" s="122">
        <v>1681</v>
      </c>
      <c r="M72" s="122">
        <v>1606</v>
      </c>
      <c r="N72" s="122"/>
      <c r="O72" s="122">
        <v>4731</v>
      </c>
      <c r="P72" s="122">
        <v>4274</v>
      </c>
      <c r="Q72" s="122"/>
      <c r="R72" s="212">
        <v>-3.9998043036392197E-3</v>
      </c>
      <c r="S72" s="212">
        <v>1.63694622457509E-2</v>
      </c>
      <c r="T72" s="212">
        <v>0.99019742253907295</v>
      </c>
      <c r="U72" s="212">
        <v>0.99446175147109706</v>
      </c>
      <c r="V72" s="212">
        <v>0.99864253393665203</v>
      </c>
      <c r="W72" s="212">
        <v>1.0007319368443099</v>
      </c>
      <c r="X72" s="212"/>
      <c r="Y72" s="122">
        <v>29176</v>
      </c>
      <c r="Z72" s="122">
        <v>28890</v>
      </c>
      <c r="AA72" s="122">
        <v>28730</v>
      </c>
      <c r="AB72" s="122">
        <v>28691</v>
      </c>
      <c r="AC72" s="122">
        <v>28712</v>
      </c>
      <c r="AD72" s="122">
        <v>29077</v>
      </c>
      <c r="AE72" s="122">
        <v>29182</v>
      </c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</row>
    <row r="73" spans="1:41" ht="12.75" x14ac:dyDescent="0.2">
      <c r="A73" s="122" t="s">
        <v>422</v>
      </c>
      <c r="B73" s="122">
        <v>128</v>
      </c>
      <c r="C73" s="122">
        <v>106.82976554536199</v>
      </c>
      <c r="D73" s="122">
        <v>0</v>
      </c>
      <c r="E73" s="122">
        <v>21.077416945259699</v>
      </c>
      <c r="F73" s="122">
        <v>0</v>
      </c>
      <c r="G73" s="122">
        <v>0</v>
      </c>
      <c r="H73" s="122"/>
      <c r="I73" s="122">
        <v>9810</v>
      </c>
      <c r="J73" s="122">
        <v>9509</v>
      </c>
      <c r="K73" s="122"/>
      <c r="L73" s="122">
        <v>534</v>
      </c>
      <c r="M73" s="122">
        <v>521</v>
      </c>
      <c r="N73" s="122"/>
      <c r="O73" s="122">
        <v>1569</v>
      </c>
      <c r="P73" s="122">
        <v>1497</v>
      </c>
      <c r="Q73" s="122"/>
      <c r="R73" s="212">
        <v>-2.3892523825624901E-3</v>
      </c>
      <c r="S73" s="212">
        <v>4.6487057580560003E-3</v>
      </c>
      <c r="T73" s="212">
        <v>0.98733779824194201</v>
      </c>
      <c r="U73" s="212">
        <v>0.991838897721251</v>
      </c>
      <c r="V73" s="212">
        <v>1.00320581320795</v>
      </c>
      <c r="W73" s="212">
        <v>1.0082019599488701</v>
      </c>
      <c r="X73" s="212"/>
      <c r="Y73" s="122">
        <v>9556</v>
      </c>
      <c r="Z73" s="122">
        <v>9435</v>
      </c>
      <c r="AA73" s="122">
        <v>9358</v>
      </c>
      <c r="AB73" s="122">
        <v>9388</v>
      </c>
      <c r="AC73" s="122">
        <v>9465</v>
      </c>
      <c r="AD73" s="122">
        <v>9543</v>
      </c>
      <c r="AE73" s="122">
        <v>9509</v>
      </c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</row>
    <row r="74" spans="1:41" ht="12.75" x14ac:dyDescent="0.2">
      <c r="A74" s="122" t="s">
        <v>423</v>
      </c>
      <c r="B74" s="122">
        <v>101</v>
      </c>
      <c r="C74" s="122">
        <v>0</v>
      </c>
      <c r="D74" s="122">
        <v>0</v>
      </c>
      <c r="E74" s="122">
        <v>0</v>
      </c>
      <c r="F74" s="122">
        <v>100.774077407741</v>
      </c>
      <c r="G74" s="122">
        <v>0</v>
      </c>
      <c r="H74" s="122"/>
      <c r="I74" s="122">
        <v>9758</v>
      </c>
      <c r="J74" s="122">
        <v>11110</v>
      </c>
      <c r="K74" s="122"/>
      <c r="L74" s="122">
        <v>890</v>
      </c>
      <c r="M74" s="122">
        <v>910</v>
      </c>
      <c r="N74" s="122"/>
      <c r="O74" s="122">
        <v>1735</v>
      </c>
      <c r="P74" s="122">
        <v>1863</v>
      </c>
      <c r="Q74" s="122"/>
      <c r="R74" s="212">
        <v>9.0021393340486994E-3</v>
      </c>
      <c r="S74" s="212">
        <v>1.14373198847262E-2</v>
      </c>
      <c r="T74" s="212">
        <v>1.0111079996266199</v>
      </c>
      <c r="U74" s="212">
        <v>1.0030465288035499</v>
      </c>
      <c r="V74" s="212">
        <v>1.0076392084675601</v>
      </c>
      <c r="W74" s="212">
        <v>1.0142491779320399</v>
      </c>
      <c r="X74" s="212"/>
      <c r="Y74" s="122">
        <v>10713</v>
      </c>
      <c r="Z74" s="122">
        <v>10832</v>
      </c>
      <c r="AA74" s="122">
        <v>10865</v>
      </c>
      <c r="AB74" s="122">
        <v>10948</v>
      </c>
      <c r="AC74" s="122">
        <v>11104</v>
      </c>
      <c r="AD74" s="122">
        <v>11225</v>
      </c>
      <c r="AE74" s="122">
        <v>11231</v>
      </c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</row>
    <row r="75" spans="1:41" ht="12.75" x14ac:dyDescent="0.2">
      <c r="A75" s="122" t="s">
        <v>424</v>
      </c>
      <c r="B75" s="122">
        <v>9</v>
      </c>
      <c r="C75" s="122">
        <v>0</v>
      </c>
      <c r="D75" s="122">
        <v>9.03979176556164</v>
      </c>
      <c r="E75" s="122">
        <v>0</v>
      </c>
      <c r="F75" s="122">
        <v>0</v>
      </c>
      <c r="G75" s="122">
        <v>0</v>
      </c>
      <c r="H75" s="122"/>
      <c r="I75" s="122">
        <v>119927</v>
      </c>
      <c r="J75" s="122">
        <v>132140</v>
      </c>
      <c r="K75" s="122"/>
      <c r="L75" s="122">
        <v>7464</v>
      </c>
      <c r="M75" s="122">
        <v>8319</v>
      </c>
      <c r="N75" s="122"/>
      <c r="O75" s="122">
        <v>17663</v>
      </c>
      <c r="P75" s="122">
        <v>17255</v>
      </c>
      <c r="Q75" s="122"/>
      <c r="R75" s="212">
        <v>9.1752551633275097E-3</v>
      </c>
      <c r="S75" s="212">
        <v>9.0405233508995108E-3</v>
      </c>
      <c r="T75" s="212">
        <v>1.0073586002167501</v>
      </c>
      <c r="U75" s="212">
        <v>1.0084586539436</v>
      </c>
      <c r="V75" s="212">
        <v>1.0095782182504101</v>
      </c>
      <c r="W75" s="212">
        <v>1.0113097744936601</v>
      </c>
      <c r="X75" s="212"/>
      <c r="Y75" s="122">
        <v>127334</v>
      </c>
      <c r="Z75" s="122">
        <v>128271</v>
      </c>
      <c r="AA75" s="122">
        <v>129356</v>
      </c>
      <c r="AB75" s="122">
        <v>130595</v>
      </c>
      <c r="AC75" s="122">
        <v>132072</v>
      </c>
      <c r="AD75" s="122">
        <v>132322</v>
      </c>
      <c r="AE75" s="122">
        <v>133266</v>
      </c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</row>
    <row r="76" spans="1:41" ht="12.75" x14ac:dyDescent="0.2">
      <c r="A76" s="122" t="s">
        <v>425</v>
      </c>
      <c r="B76" s="122">
        <v>63</v>
      </c>
      <c r="C76" s="122">
        <v>0</v>
      </c>
      <c r="D76" s="122">
        <v>0</v>
      </c>
      <c r="E76" s="122">
        <v>62.756789816214102</v>
      </c>
      <c r="F76" s="122">
        <v>0</v>
      </c>
      <c r="G76" s="122">
        <v>0</v>
      </c>
      <c r="H76" s="122"/>
      <c r="I76" s="122">
        <v>7101</v>
      </c>
      <c r="J76" s="122">
        <v>7109</v>
      </c>
      <c r="K76" s="122"/>
      <c r="L76" s="122">
        <v>437</v>
      </c>
      <c r="M76" s="122">
        <v>436</v>
      </c>
      <c r="N76" s="122"/>
      <c r="O76" s="122">
        <v>1119</v>
      </c>
      <c r="P76" s="122">
        <v>1043</v>
      </c>
      <c r="Q76" s="122"/>
      <c r="R76" s="212">
        <v>2.6929589687216802E-3</v>
      </c>
      <c r="S76" s="212">
        <v>5.9129945093622403E-3</v>
      </c>
      <c r="T76" s="212">
        <v>0.99886153408282297</v>
      </c>
      <c r="U76" s="212">
        <v>1.0064111696822899</v>
      </c>
      <c r="V76" s="212">
        <v>0.99348810872027205</v>
      </c>
      <c r="W76" s="212">
        <v>1.0121117127386701</v>
      </c>
      <c r="X76" s="212"/>
      <c r="Y76" s="122">
        <v>7027</v>
      </c>
      <c r="Z76" s="122">
        <v>7019</v>
      </c>
      <c r="AA76" s="122">
        <v>7064</v>
      </c>
      <c r="AB76" s="122">
        <v>7018</v>
      </c>
      <c r="AC76" s="122">
        <v>7103</v>
      </c>
      <c r="AD76" s="122">
        <v>7142</v>
      </c>
      <c r="AE76" s="122">
        <v>7145</v>
      </c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</row>
    <row r="77" spans="1:41" ht="12.75" x14ac:dyDescent="0.2">
      <c r="A77" s="122" t="s">
        <v>426</v>
      </c>
      <c r="B77" s="122">
        <v>13</v>
      </c>
      <c r="C77" s="122">
        <v>0</v>
      </c>
      <c r="D77" s="122">
        <v>0</v>
      </c>
      <c r="E77" s="122">
        <v>13.3833744719854</v>
      </c>
      <c r="F77" s="122">
        <v>0</v>
      </c>
      <c r="G77" s="122">
        <v>0</v>
      </c>
      <c r="H77" s="122"/>
      <c r="I77" s="122">
        <v>29377</v>
      </c>
      <c r="J77" s="122">
        <v>29907</v>
      </c>
      <c r="K77" s="122"/>
      <c r="L77" s="122">
        <v>1603</v>
      </c>
      <c r="M77" s="122">
        <v>1693</v>
      </c>
      <c r="N77" s="122"/>
      <c r="O77" s="122">
        <v>4435</v>
      </c>
      <c r="P77" s="122">
        <v>4245</v>
      </c>
      <c r="Q77" s="122"/>
      <c r="R77" s="212">
        <v>4.2127609275497404E-3</v>
      </c>
      <c r="S77" s="212">
        <v>2.01979533635296E-2</v>
      </c>
      <c r="T77" s="212">
        <v>1.00228606523816</v>
      </c>
      <c r="U77" s="212">
        <v>0.99938723404255303</v>
      </c>
      <c r="V77" s="212">
        <v>1.00463262594952</v>
      </c>
      <c r="W77" s="212">
        <v>1.0105787814057601</v>
      </c>
      <c r="X77" s="212"/>
      <c r="Y77" s="122">
        <v>29308</v>
      </c>
      <c r="Z77" s="122">
        <v>29375</v>
      </c>
      <c r="AA77" s="122">
        <v>29357</v>
      </c>
      <c r="AB77" s="122">
        <v>29493</v>
      </c>
      <c r="AC77" s="122">
        <v>29805</v>
      </c>
      <c r="AD77" s="122">
        <v>30249</v>
      </c>
      <c r="AE77" s="122">
        <v>30407</v>
      </c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</row>
    <row r="78" spans="1:41" ht="12.75" x14ac:dyDescent="0.2">
      <c r="A78" s="122" t="s">
        <v>427</v>
      </c>
      <c r="B78" s="122">
        <v>46</v>
      </c>
      <c r="C78" s="122">
        <v>0</v>
      </c>
      <c r="D78" s="122">
        <v>8.3254928923355394</v>
      </c>
      <c r="E78" s="122">
        <v>38.152964767344798</v>
      </c>
      <c r="F78" s="122">
        <v>0</v>
      </c>
      <c r="G78" s="122">
        <v>0</v>
      </c>
      <c r="H78" s="122"/>
      <c r="I78" s="122">
        <v>10973</v>
      </c>
      <c r="J78" s="122">
        <v>11100</v>
      </c>
      <c r="K78" s="122"/>
      <c r="L78" s="122">
        <v>576</v>
      </c>
      <c r="M78" s="122">
        <v>642</v>
      </c>
      <c r="N78" s="122"/>
      <c r="O78" s="122">
        <v>1706</v>
      </c>
      <c r="P78" s="122">
        <v>1611</v>
      </c>
      <c r="Q78" s="122"/>
      <c r="R78" s="212">
        <v>5.7201408418867698E-3</v>
      </c>
      <c r="S78" s="212">
        <v>1.20003609131102E-2</v>
      </c>
      <c r="T78" s="212">
        <v>1.00295393704422</v>
      </c>
      <c r="U78" s="212">
        <v>1</v>
      </c>
      <c r="V78" s="212">
        <v>1.0074551311550899</v>
      </c>
      <c r="W78" s="212">
        <v>1.01251598757537</v>
      </c>
      <c r="X78" s="212"/>
      <c r="Y78" s="122">
        <v>10833</v>
      </c>
      <c r="Z78" s="122">
        <v>10865</v>
      </c>
      <c r="AA78" s="122">
        <v>10865</v>
      </c>
      <c r="AB78" s="122">
        <v>10946</v>
      </c>
      <c r="AC78" s="122">
        <v>11083</v>
      </c>
      <c r="AD78" s="122">
        <v>11209</v>
      </c>
      <c r="AE78" s="122">
        <v>11216</v>
      </c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</row>
    <row r="79" spans="1:41" ht="12.75" x14ac:dyDescent="0.2">
      <c r="A79" s="122" t="s">
        <v>428</v>
      </c>
      <c r="B79" s="122">
        <v>0</v>
      </c>
      <c r="C79" s="122">
        <v>0</v>
      </c>
      <c r="D79" s="122">
        <v>0</v>
      </c>
      <c r="E79" s="122">
        <v>0</v>
      </c>
      <c r="F79" s="122">
        <v>0</v>
      </c>
      <c r="G79" s="122">
        <v>0</v>
      </c>
      <c r="H79" s="122"/>
      <c r="I79" s="122">
        <v>17751</v>
      </c>
      <c r="J79" s="122">
        <v>18416</v>
      </c>
      <c r="K79" s="122"/>
      <c r="L79" s="122">
        <v>1001</v>
      </c>
      <c r="M79" s="122">
        <v>988</v>
      </c>
      <c r="N79" s="122"/>
      <c r="O79" s="122">
        <v>2634</v>
      </c>
      <c r="P79" s="122">
        <v>2549</v>
      </c>
      <c r="Q79" s="122"/>
      <c r="R79" s="212">
        <v>3.3991718170070001E-3</v>
      </c>
      <c r="S79" s="212">
        <v>5.4362598532209797E-3</v>
      </c>
      <c r="T79" s="212">
        <v>0.99713451259161301</v>
      </c>
      <c r="U79" s="212">
        <v>1.0018237082066901</v>
      </c>
      <c r="V79" s="212">
        <v>1.00115842894969</v>
      </c>
      <c r="W79" s="212">
        <v>1.01355446581079</v>
      </c>
      <c r="X79" s="212"/>
      <c r="Y79" s="122">
        <v>18147</v>
      </c>
      <c r="Z79" s="122">
        <v>18095</v>
      </c>
      <c r="AA79" s="122">
        <v>18128</v>
      </c>
      <c r="AB79" s="122">
        <v>18149</v>
      </c>
      <c r="AC79" s="122">
        <v>18395</v>
      </c>
      <c r="AD79" s="122">
        <v>18485</v>
      </c>
      <c r="AE79" s="122">
        <v>18495</v>
      </c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</row>
    <row r="80" spans="1:41" ht="12.75" x14ac:dyDescent="0.2">
      <c r="A80" s="122" t="s">
        <v>429</v>
      </c>
      <c r="B80" s="122">
        <v>0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/>
      <c r="I80" s="122">
        <v>12660</v>
      </c>
      <c r="J80" s="122">
        <v>13229</v>
      </c>
      <c r="K80" s="122"/>
      <c r="L80" s="122">
        <v>832</v>
      </c>
      <c r="M80" s="122">
        <v>874</v>
      </c>
      <c r="N80" s="122"/>
      <c r="O80" s="122">
        <v>2002</v>
      </c>
      <c r="P80" s="122">
        <v>1949</v>
      </c>
      <c r="Q80" s="122"/>
      <c r="R80" s="212">
        <v>3.9563102307353902E-3</v>
      </c>
      <c r="S80" s="212">
        <v>1.19606358819076E-2</v>
      </c>
      <c r="T80" s="212">
        <v>1.0129200953626101</v>
      </c>
      <c r="U80" s="212">
        <v>0.99886113431022705</v>
      </c>
      <c r="V80" s="212">
        <v>1.0038005472788101</v>
      </c>
      <c r="W80" s="212">
        <v>1.0003028926245601</v>
      </c>
      <c r="X80" s="212"/>
      <c r="Y80" s="122">
        <v>13003</v>
      </c>
      <c r="Z80" s="122">
        <v>13171</v>
      </c>
      <c r="AA80" s="122">
        <v>13156</v>
      </c>
      <c r="AB80" s="122">
        <v>13206</v>
      </c>
      <c r="AC80" s="122">
        <v>13210</v>
      </c>
      <c r="AD80" s="122">
        <v>13287</v>
      </c>
      <c r="AE80" s="122">
        <v>13368</v>
      </c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</row>
    <row r="81" spans="1:41" ht="12.75" x14ac:dyDescent="0.2">
      <c r="A81" s="122" t="s">
        <v>430</v>
      </c>
      <c r="B81" s="122">
        <v>158</v>
      </c>
      <c r="C81" s="122">
        <v>0</v>
      </c>
      <c r="D81" s="122">
        <v>16.455165923901198</v>
      </c>
      <c r="E81" s="122">
        <v>141.474755594839</v>
      </c>
      <c r="F81" s="122">
        <v>0</v>
      </c>
      <c r="G81" s="122">
        <v>0</v>
      </c>
      <c r="H81" s="122"/>
      <c r="I81" s="122">
        <v>26531</v>
      </c>
      <c r="J81" s="122">
        <v>26647</v>
      </c>
      <c r="K81" s="122"/>
      <c r="L81" s="122">
        <v>1368</v>
      </c>
      <c r="M81" s="122">
        <v>1543</v>
      </c>
      <c r="N81" s="122"/>
      <c r="O81" s="122">
        <v>4042</v>
      </c>
      <c r="P81" s="122">
        <v>3592</v>
      </c>
      <c r="Q81" s="122"/>
      <c r="R81" s="212">
        <v>3.5427621487260602E-3</v>
      </c>
      <c r="S81" s="212">
        <v>7.5490122436716002E-3</v>
      </c>
      <c r="T81" s="212">
        <v>1.00133323175377</v>
      </c>
      <c r="U81" s="212">
        <v>0.99980979191235198</v>
      </c>
      <c r="V81" s="212">
        <v>1.00388098318241</v>
      </c>
      <c r="W81" s="212">
        <v>1.0091722255912701</v>
      </c>
      <c r="X81" s="212"/>
      <c r="Y81" s="122">
        <v>26252</v>
      </c>
      <c r="Z81" s="122">
        <v>26287</v>
      </c>
      <c r="AA81" s="122">
        <v>26282</v>
      </c>
      <c r="AB81" s="122">
        <v>26384</v>
      </c>
      <c r="AC81" s="122">
        <v>26626</v>
      </c>
      <c r="AD81" s="122">
        <v>26790</v>
      </c>
      <c r="AE81" s="122">
        <v>26827</v>
      </c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</row>
    <row r="82" spans="1:41" ht="12.75" x14ac:dyDescent="0.2">
      <c r="A82" s="122" t="s">
        <v>431</v>
      </c>
      <c r="B82" s="122">
        <v>49</v>
      </c>
      <c r="C82" s="122">
        <v>0</v>
      </c>
      <c r="D82" s="122">
        <v>0</v>
      </c>
      <c r="E82" s="122">
        <v>48.777754569339201</v>
      </c>
      <c r="F82" s="122">
        <v>0</v>
      </c>
      <c r="G82" s="122">
        <v>0</v>
      </c>
      <c r="H82" s="122"/>
      <c r="I82" s="122">
        <v>32464</v>
      </c>
      <c r="J82" s="122">
        <v>33334</v>
      </c>
      <c r="K82" s="122"/>
      <c r="L82" s="122">
        <v>1831</v>
      </c>
      <c r="M82" s="122">
        <v>1930</v>
      </c>
      <c r="N82" s="122"/>
      <c r="O82" s="122">
        <v>4980</v>
      </c>
      <c r="P82" s="122">
        <v>4671</v>
      </c>
      <c r="Q82" s="122"/>
      <c r="R82" s="212">
        <v>3.60562742494563E-3</v>
      </c>
      <c r="S82" s="212">
        <v>5.2849678697976096E-3</v>
      </c>
      <c r="T82" s="212">
        <v>1.00191921038201</v>
      </c>
      <c r="U82" s="212">
        <v>1.00346620450607</v>
      </c>
      <c r="V82" s="212">
        <v>1.0031209284004501</v>
      </c>
      <c r="W82" s="212">
        <v>1.0059203769709399</v>
      </c>
      <c r="X82" s="212"/>
      <c r="Y82" s="122">
        <v>32826</v>
      </c>
      <c r="Z82" s="122">
        <v>32889</v>
      </c>
      <c r="AA82" s="122">
        <v>33003</v>
      </c>
      <c r="AB82" s="122">
        <v>33106</v>
      </c>
      <c r="AC82" s="122">
        <v>33302</v>
      </c>
      <c r="AD82" s="122">
        <v>33455</v>
      </c>
      <c r="AE82" s="122">
        <v>33478</v>
      </c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</row>
    <row r="83" spans="1:41" ht="14.25" customHeight="1" x14ac:dyDescent="0.2">
      <c r="A83" s="19" t="s">
        <v>432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212"/>
      <c r="S83" s="212"/>
      <c r="T83" s="212"/>
      <c r="U83" s="212"/>
      <c r="V83" s="212"/>
      <c r="W83" s="212"/>
      <c r="X83" s="21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</row>
    <row r="84" spans="1:41" ht="12.75" x14ac:dyDescent="0.2">
      <c r="A84" s="122" t="s">
        <v>433</v>
      </c>
      <c r="B84" s="122">
        <v>17</v>
      </c>
      <c r="C84" s="122">
        <v>0</v>
      </c>
      <c r="D84" s="122">
        <v>17.022155798628699</v>
      </c>
      <c r="E84" s="122">
        <v>0</v>
      </c>
      <c r="F84" s="122">
        <v>0</v>
      </c>
      <c r="G84" s="122">
        <v>0</v>
      </c>
      <c r="H84" s="122"/>
      <c r="I84" s="122">
        <v>18865</v>
      </c>
      <c r="J84" s="122">
        <v>19503</v>
      </c>
      <c r="K84" s="122"/>
      <c r="L84" s="122">
        <v>1100</v>
      </c>
      <c r="M84" s="122">
        <v>1239</v>
      </c>
      <c r="N84" s="122"/>
      <c r="O84" s="122">
        <v>2727</v>
      </c>
      <c r="P84" s="122">
        <v>2763</v>
      </c>
      <c r="Q84" s="122"/>
      <c r="R84" s="212">
        <v>9.1232958654541303E-3</v>
      </c>
      <c r="S84" s="212">
        <v>5.7491915199425099E-3</v>
      </c>
      <c r="T84" s="212">
        <v>1.0089960608964099</v>
      </c>
      <c r="U84" s="212">
        <v>1.00042205222896</v>
      </c>
      <c r="V84" s="212">
        <v>1.01466012761694</v>
      </c>
      <c r="W84" s="212">
        <v>1.0124733641702599</v>
      </c>
      <c r="X84" s="212"/>
      <c r="Y84" s="122">
        <v>18786</v>
      </c>
      <c r="Z84" s="122">
        <v>18955</v>
      </c>
      <c r="AA84" s="122">
        <v>18963</v>
      </c>
      <c r="AB84" s="122">
        <v>19241</v>
      </c>
      <c r="AC84" s="122">
        <v>19481</v>
      </c>
      <c r="AD84" s="122">
        <v>19502</v>
      </c>
      <c r="AE84" s="122">
        <v>19593</v>
      </c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</row>
    <row r="85" spans="1:41" ht="12.75" x14ac:dyDescent="0.2">
      <c r="A85" s="122" t="s">
        <v>434</v>
      </c>
      <c r="B85" s="122">
        <v>40</v>
      </c>
      <c r="C85" s="122">
        <v>0</v>
      </c>
      <c r="D85" s="122">
        <v>0</v>
      </c>
      <c r="E85" s="122">
        <v>39.994692239370799</v>
      </c>
      <c r="F85" s="122">
        <v>0</v>
      </c>
      <c r="G85" s="122">
        <v>0</v>
      </c>
      <c r="H85" s="122"/>
      <c r="I85" s="122">
        <v>8198</v>
      </c>
      <c r="J85" s="122">
        <v>8256</v>
      </c>
      <c r="K85" s="122"/>
      <c r="L85" s="122">
        <v>466</v>
      </c>
      <c r="M85" s="122">
        <v>462</v>
      </c>
      <c r="N85" s="122"/>
      <c r="O85" s="122">
        <v>1300</v>
      </c>
      <c r="P85" s="122">
        <v>1227</v>
      </c>
      <c r="Q85" s="122"/>
      <c r="R85" s="212">
        <v>2.72227884227294E-3</v>
      </c>
      <c r="S85" s="212">
        <v>2.3210596670312299E-2</v>
      </c>
      <c r="T85" s="212">
        <v>0.99226044226044197</v>
      </c>
      <c r="U85" s="212">
        <v>0.99244769097437202</v>
      </c>
      <c r="V85" s="212">
        <v>1.0001247504990001</v>
      </c>
      <c r="W85" s="212">
        <v>1.0264438069103199</v>
      </c>
      <c r="X85" s="212"/>
      <c r="Y85" s="122">
        <v>8140</v>
      </c>
      <c r="Z85" s="122">
        <v>8077</v>
      </c>
      <c r="AA85" s="122">
        <v>8016</v>
      </c>
      <c r="AB85" s="122">
        <v>8017</v>
      </c>
      <c r="AC85" s="122">
        <v>8229</v>
      </c>
      <c r="AD85" s="122">
        <v>8361</v>
      </c>
      <c r="AE85" s="122">
        <v>8420</v>
      </c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</row>
    <row r="86" spans="1:41" ht="12.75" x14ac:dyDescent="0.2">
      <c r="A86" s="122" t="s">
        <v>435</v>
      </c>
      <c r="B86" s="122">
        <v>55</v>
      </c>
      <c r="C86" s="122">
        <v>0</v>
      </c>
      <c r="D86" s="122">
        <v>0</v>
      </c>
      <c r="E86" s="122">
        <v>55.495569065750097</v>
      </c>
      <c r="F86" s="122">
        <v>0</v>
      </c>
      <c r="G86" s="122">
        <v>0</v>
      </c>
      <c r="H86" s="122"/>
      <c r="I86" s="122">
        <v>27004</v>
      </c>
      <c r="J86" s="122">
        <v>27522</v>
      </c>
      <c r="K86" s="122"/>
      <c r="L86" s="122">
        <v>1508</v>
      </c>
      <c r="M86" s="122">
        <v>1378</v>
      </c>
      <c r="N86" s="122"/>
      <c r="O86" s="122">
        <v>3882</v>
      </c>
      <c r="P86" s="122">
        <v>3620</v>
      </c>
      <c r="Q86" s="122"/>
      <c r="R86" s="212">
        <v>1.3249116464400001E-3</v>
      </c>
      <c r="S86" s="212">
        <v>5.4642818112272803E-3</v>
      </c>
      <c r="T86" s="212">
        <v>1.0004028418662601</v>
      </c>
      <c r="U86" s="212">
        <v>1.00369733133214</v>
      </c>
      <c r="V86" s="212">
        <v>0.99613392661755096</v>
      </c>
      <c r="W86" s="212">
        <v>1.00508933801992</v>
      </c>
      <c r="X86" s="212"/>
      <c r="Y86" s="122">
        <v>27306</v>
      </c>
      <c r="Z86" s="122">
        <v>27317</v>
      </c>
      <c r="AA86" s="122">
        <v>27418</v>
      </c>
      <c r="AB86" s="122">
        <v>27312</v>
      </c>
      <c r="AC86" s="122">
        <v>27451</v>
      </c>
      <c r="AD86" s="122">
        <v>27583</v>
      </c>
      <c r="AE86" s="122">
        <v>27601</v>
      </c>
      <c r="AF86" s="122"/>
      <c r="AG86" s="122"/>
      <c r="AH86" s="122"/>
      <c r="AI86" s="122"/>
      <c r="AJ86" s="122"/>
      <c r="AK86" s="122"/>
      <c r="AL86" s="122"/>
      <c r="AM86" s="122"/>
      <c r="AN86" s="122"/>
      <c r="AO86" s="122"/>
    </row>
    <row r="87" spans="1:41" ht="12.75" x14ac:dyDescent="0.2">
      <c r="A87" s="122" t="s">
        <v>436</v>
      </c>
      <c r="B87" s="122">
        <v>68</v>
      </c>
      <c r="C87" s="122">
        <v>0</v>
      </c>
      <c r="D87" s="122">
        <v>0</v>
      </c>
      <c r="E87" s="122">
        <v>67.703698518551604</v>
      </c>
      <c r="F87" s="122">
        <v>0</v>
      </c>
      <c r="G87" s="122">
        <v>0</v>
      </c>
      <c r="H87" s="122"/>
      <c r="I87" s="122">
        <v>9636</v>
      </c>
      <c r="J87" s="122">
        <v>9549</v>
      </c>
      <c r="K87" s="122"/>
      <c r="L87" s="122">
        <v>491</v>
      </c>
      <c r="M87" s="122">
        <v>467</v>
      </c>
      <c r="N87" s="122"/>
      <c r="O87" s="122">
        <v>1308</v>
      </c>
      <c r="P87" s="122">
        <v>1209</v>
      </c>
      <c r="Q87" s="122"/>
      <c r="R87" s="212">
        <v>-1.8543022354495799E-3</v>
      </c>
      <c r="S87" s="212">
        <v>2.5923593618807701E-2</v>
      </c>
      <c r="T87" s="212">
        <v>0.99260339618710303</v>
      </c>
      <c r="U87" s="212">
        <v>0.99821578505457598</v>
      </c>
      <c r="V87" s="212">
        <v>0.99873830301755895</v>
      </c>
      <c r="W87" s="212">
        <v>1.0030529529424199</v>
      </c>
      <c r="X87" s="212"/>
      <c r="Y87" s="122">
        <v>9599</v>
      </c>
      <c r="Z87" s="122">
        <v>9528</v>
      </c>
      <c r="AA87" s="122">
        <v>9511</v>
      </c>
      <c r="AB87" s="122">
        <v>9499</v>
      </c>
      <c r="AC87" s="122">
        <v>9528</v>
      </c>
      <c r="AD87" s="122">
        <v>9734</v>
      </c>
      <c r="AE87" s="122">
        <v>9775</v>
      </c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</row>
    <row r="88" spans="1:41" ht="12.75" x14ac:dyDescent="0.2">
      <c r="A88" s="122" t="s">
        <v>437</v>
      </c>
      <c r="B88" s="122">
        <v>485</v>
      </c>
      <c r="C88" s="122">
        <v>338.31833695314901</v>
      </c>
      <c r="D88" s="122">
        <v>0</v>
      </c>
      <c r="E88" s="122">
        <v>146.89742381089499</v>
      </c>
      <c r="F88" s="122">
        <v>0</v>
      </c>
      <c r="G88" s="122">
        <v>0</v>
      </c>
      <c r="H88" s="122"/>
      <c r="I88" s="122">
        <v>12892</v>
      </c>
      <c r="J88" s="122">
        <v>12198</v>
      </c>
      <c r="K88" s="122"/>
      <c r="L88" s="122">
        <v>547</v>
      </c>
      <c r="M88" s="122">
        <v>543</v>
      </c>
      <c r="N88" s="122"/>
      <c r="O88" s="122">
        <v>1699</v>
      </c>
      <c r="P88" s="122">
        <v>1493</v>
      </c>
      <c r="Q88" s="122"/>
      <c r="R88" s="212">
        <v>-1.80180912036354E-3</v>
      </c>
      <c r="S88" s="212">
        <v>1.01192924722336E-2</v>
      </c>
      <c r="T88" s="212">
        <v>0.99689618557543103</v>
      </c>
      <c r="U88" s="212">
        <v>0.996640721015977</v>
      </c>
      <c r="V88" s="212">
        <v>0.99810917461361404</v>
      </c>
      <c r="W88" s="212">
        <v>1.0011531175356201</v>
      </c>
      <c r="X88" s="212"/>
      <c r="Y88" s="122">
        <v>12243</v>
      </c>
      <c r="Z88" s="122">
        <v>12205</v>
      </c>
      <c r="AA88" s="122">
        <v>12164</v>
      </c>
      <c r="AB88" s="122">
        <v>12141</v>
      </c>
      <c r="AC88" s="122">
        <v>12155</v>
      </c>
      <c r="AD88" s="122">
        <v>12289</v>
      </c>
      <c r="AE88" s="122">
        <v>12278</v>
      </c>
      <c r="AF88" s="122"/>
      <c r="AG88" s="122"/>
      <c r="AH88" s="122"/>
      <c r="AI88" s="122"/>
      <c r="AJ88" s="122"/>
      <c r="AK88" s="122"/>
      <c r="AL88" s="122"/>
      <c r="AM88" s="122"/>
      <c r="AN88" s="122"/>
      <c r="AO88" s="122"/>
    </row>
    <row r="89" spans="1:41" ht="12.75" x14ac:dyDescent="0.2">
      <c r="A89" s="122" t="s">
        <v>438</v>
      </c>
      <c r="B89" s="122">
        <v>225</v>
      </c>
      <c r="C89" s="122">
        <v>106.916123607316</v>
      </c>
      <c r="D89" s="122">
        <v>0</v>
      </c>
      <c r="E89" s="122">
        <v>117.859471366238</v>
      </c>
      <c r="F89" s="122">
        <v>0</v>
      </c>
      <c r="G89" s="122">
        <v>0</v>
      </c>
      <c r="H89" s="122"/>
      <c r="I89" s="122">
        <v>9514</v>
      </c>
      <c r="J89" s="122">
        <v>9222</v>
      </c>
      <c r="K89" s="122"/>
      <c r="L89" s="122">
        <v>432</v>
      </c>
      <c r="M89" s="122">
        <v>473</v>
      </c>
      <c r="N89" s="122"/>
      <c r="O89" s="122">
        <v>1398</v>
      </c>
      <c r="P89" s="122">
        <v>1260</v>
      </c>
      <c r="Q89" s="122"/>
      <c r="R89" s="212">
        <v>-5.3998615723294097E-4</v>
      </c>
      <c r="S89" s="212">
        <v>6.4885908943441099E-3</v>
      </c>
      <c r="T89" s="212">
        <v>0.99039602891982303</v>
      </c>
      <c r="U89" s="212">
        <v>1.01111353235999</v>
      </c>
      <c r="V89" s="212">
        <v>0.995366379310345</v>
      </c>
      <c r="W89" s="212">
        <v>1.00108260257659</v>
      </c>
      <c r="X89" s="212"/>
      <c r="Y89" s="122">
        <v>9267</v>
      </c>
      <c r="Z89" s="122">
        <v>9178</v>
      </c>
      <c r="AA89" s="122">
        <v>9280</v>
      </c>
      <c r="AB89" s="122">
        <v>9237</v>
      </c>
      <c r="AC89" s="122">
        <v>9247</v>
      </c>
      <c r="AD89" s="122">
        <v>9267</v>
      </c>
      <c r="AE89" s="122">
        <v>9307</v>
      </c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</row>
    <row r="90" spans="1:41" ht="12.75" x14ac:dyDescent="0.2">
      <c r="A90" s="122" t="s">
        <v>439</v>
      </c>
      <c r="B90" s="122">
        <v>39</v>
      </c>
      <c r="C90" s="122">
        <v>0</v>
      </c>
      <c r="D90" s="122">
        <v>21.750582496710201</v>
      </c>
      <c r="E90" s="122">
        <v>0</v>
      </c>
      <c r="F90" s="122">
        <v>17.401862711279801</v>
      </c>
      <c r="G90" s="122">
        <v>0</v>
      </c>
      <c r="H90" s="122"/>
      <c r="I90" s="122">
        <v>76755</v>
      </c>
      <c r="J90" s="122">
        <v>86970</v>
      </c>
      <c r="K90" s="122"/>
      <c r="L90" s="122">
        <v>4914</v>
      </c>
      <c r="M90" s="122">
        <v>5569</v>
      </c>
      <c r="N90" s="122"/>
      <c r="O90" s="122">
        <v>11294</v>
      </c>
      <c r="P90" s="122">
        <v>11646</v>
      </c>
      <c r="Q90" s="122"/>
      <c r="R90" s="212">
        <v>1.16027727282701E-2</v>
      </c>
      <c r="S90" s="212">
        <v>1.3139409014486699E-2</v>
      </c>
      <c r="T90" s="212">
        <v>1.00908082294204</v>
      </c>
      <c r="U90" s="212">
        <v>1.01126979384523</v>
      </c>
      <c r="V90" s="212">
        <v>1.0138386631685901</v>
      </c>
      <c r="W90" s="212">
        <v>1.01222767487673</v>
      </c>
      <c r="X90" s="212"/>
      <c r="Y90" s="122">
        <v>82922</v>
      </c>
      <c r="Z90" s="122">
        <v>83675</v>
      </c>
      <c r="AA90" s="122">
        <v>84618</v>
      </c>
      <c r="AB90" s="122">
        <v>85789</v>
      </c>
      <c r="AC90" s="122">
        <v>86838</v>
      </c>
      <c r="AD90" s="122">
        <v>87300</v>
      </c>
      <c r="AE90" s="122">
        <v>87979</v>
      </c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</row>
    <row r="91" spans="1:41" ht="12.75" x14ac:dyDescent="0.2">
      <c r="A91" s="122" t="s">
        <v>440</v>
      </c>
      <c r="B91" s="122">
        <v>57</v>
      </c>
      <c r="C91" s="122">
        <v>0</v>
      </c>
      <c r="D91" s="122">
        <v>36.2425605096252</v>
      </c>
      <c r="E91" s="122">
        <v>20.554769043416702</v>
      </c>
      <c r="F91" s="122">
        <v>0</v>
      </c>
      <c r="G91" s="122">
        <v>0</v>
      </c>
      <c r="H91" s="122"/>
      <c r="I91" s="122">
        <v>15421</v>
      </c>
      <c r="J91" s="122">
        <v>15908</v>
      </c>
      <c r="K91" s="122"/>
      <c r="L91" s="122">
        <v>869</v>
      </c>
      <c r="M91" s="122">
        <v>1005</v>
      </c>
      <c r="N91" s="122"/>
      <c r="O91" s="122">
        <v>2265</v>
      </c>
      <c r="P91" s="122">
        <v>2158</v>
      </c>
      <c r="Q91" s="122"/>
      <c r="R91" s="212">
        <v>4.0593971828457604E-3</v>
      </c>
      <c r="S91" s="212">
        <v>1.5443772062531501E-2</v>
      </c>
      <c r="T91" s="212">
        <v>1.00128131206355</v>
      </c>
      <c r="U91" s="212">
        <v>1.00614242753855</v>
      </c>
      <c r="V91" s="212">
        <v>1.0027344992050899</v>
      </c>
      <c r="W91" s="212">
        <v>1.0060882800608799</v>
      </c>
      <c r="X91" s="212"/>
      <c r="Y91" s="122">
        <v>15609</v>
      </c>
      <c r="Z91" s="122">
        <v>15629</v>
      </c>
      <c r="AA91" s="122">
        <v>15725</v>
      </c>
      <c r="AB91" s="122">
        <v>15768</v>
      </c>
      <c r="AC91" s="122">
        <v>15864</v>
      </c>
      <c r="AD91" s="122">
        <v>16084</v>
      </c>
      <c r="AE91" s="122">
        <v>16109</v>
      </c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</row>
    <row r="92" spans="1:41" ht="14.25" customHeight="1" x14ac:dyDescent="0.2">
      <c r="A92" s="19" t="s">
        <v>441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212"/>
      <c r="S92" s="212"/>
      <c r="T92" s="212"/>
      <c r="U92" s="212"/>
      <c r="V92" s="212"/>
      <c r="W92" s="212"/>
      <c r="X92" s="21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</row>
    <row r="93" spans="1:41" ht="12.75" x14ac:dyDescent="0.2">
      <c r="A93" s="122" t="s">
        <v>442</v>
      </c>
      <c r="B93" s="122">
        <v>384</v>
      </c>
      <c r="C93" s="122">
        <v>206.000179646097</v>
      </c>
      <c r="D93" s="122">
        <v>0</v>
      </c>
      <c r="E93" s="122">
        <v>177.764258490727</v>
      </c>
      <c r="F93" s="122">
        <v>0</v>
      </c>
      <c r="G93" s="122">
        <v>0</v>
      </c>
      <c r="H93" s="122"/>
      <c r="I93" s="122">
        <v>11133</v>
      </c>
      <c r="J93" s="122">
        <v>10681</v>
      </c>
      <c r="K93" s="122"/>
      <c r="L93" s="122">
        <v>442</v>
      </c>
      <c r="M93" s="122">
        <v>393</v>
      </c>
      <c r="N93" s="122"/>
      <c r="O93" s="122">
        <v>1398</v>
      </c>
      <c r="P93" s="122">
        <v>1194</v>
      </c>
      <c r="Q93" s="122"/>
      <c r="R93" s="212">
        <v>-4.9078622350440205E-4</v>
      </c>
      <c r="S93" s="212">
        <v>-2.4335454885810598E-3</v>
      </c>
      <c r="T93" s="212">
        <v>0.99149929939280701</v>
      </c>
      <c r="U93" s="212">
        <v>1.0049934049368801</v>
      </c>
      <c r="V93" s="212">
        <v>0.99456266991656495</v>
      </c>
      <c r="W93" s="212">
        <v>1.0070694693185001</v>
      </c>
      <c r="X93" s="212"/>
      <c r="Y93" s="122">
        <v>10705</v>
      </c>
      <c r="Z93" s="122">
        <v>10614</v>
      </c>
      <c r="AA93" s="122">
        <v>10667</v>
      </c>
      <c r="AB93" s="122">
        <v>10609</v>
      </c>
      <c r="AC93" s="122">
        <v>10684</v>
      </c>
      <c r="AD93" s="122">
        <v>10690</v>
      </c>
      <c r="AE93" s="122">
        <v>10658</v>
      </c>
      <c r="AF93" s="122"/>
      <c r="AG93" s="122"/>
      <c r="AH93" s="122"/>
      <c r="AI93" s="122"/>
      <c r="AJ93" s="122"/>
      <c r="AK93" s="122"/>
      <c r="AL93" s="122"/>
      <c r="AM93" s="122"/>
      <c r="AN93" s="122"/>
      <c r="AO93" s="122"/>
    </row>
    <row r="94" spans="1:41" ht="12.75" x14ac:dyDescent="0.2">
      <c r="A94" s="122" t="s">
        <v>443</v>
      </c>
      <c r="B94" s="122">
        <v>660</v>
      </c>
      <c r="C94" s="122">
        <v>457.47174115938998</v>
      </c>
      <c r="D94" s="122">
        <v>0</v>
      </c>
      <c r="E94" s="122">
        <v>202.03911943907499</v>
      </c>
      <c r="F94" s="122">
        <v>0</v>
      </c>
      <c r="G94" s="122">
        <v>0</v>
      </c>
      <c r="H94" s="122"/>
      <c r="I94" s="122">
        <v>9643</v>
      </c>
      <c r="J94" s="122">
        <v>9009</v>
      </c>
      <c r="K94" s="122"/>
      <c r="L94" s="122">
        <v>398</v>
      </c>
      <c r="M94" s="122">
        <v>408</v>
      </c>
      <c r="N94" s="122"/>
      <c r="O94" s="122">
        <v>1268</v>
      </c>
      <c r="P94" s="122">
        <v>1075</v>
      </c>
      <c r="Q94" s="122"/>
      <c r="R94" s="212">
        <v>-4.4683747650464704E-3</v>
      </c>
      <c r="S94" s="212">
        <v>4.8791306276336202E-3</v>
      </c>
      <c r="T94" s="212">
        <v>0.98747413135824003</v>
      </c>
      <c r="U94" s="212">
        <v>0.99117582175159902</v>
      </c>
      <c r="V94" s="212">
        <v>0.99933229468061402</v>
      </c>
      <c r="W94" s="212">
        <v>1.00423162583519</v>
      </c>
      <c r="X94" s="212"/>
      <c r="Y94" s="122">
        <v>9181</v>
      </c>
      <c r="Z94" s="122">
        <v>9066</v>
      </c>
      <c r="AA94" s="122">
        <v>8986</v>
      </c>
      <c r="AB94" s="122">
        <v>8980</v>
      </c>
      <c r="AC94" s="122">
        <v>9018</v>
      </c>
      <c r="AD94" s="122">
        <v>9033</v>
      </c>
      <c r="AE94" s="122">
        <v>9062</v>
      </c>
      <c r="AF94" s="122"/>
      <c r="AG94" s="122"/>
      <c r="AH94" s="122"/>
      <c r="AI94" s="122"/>
      <c r="AJ94" s="122"/>
      <c r="AK94" s="122"/>
      <c r="AL94" s="122"/>
      <c r="AM94" s="122"/>
      <c r="AN94" s="122"/>
      <c r="AO94" s="122"/>
    </row>
    <row r="95" spans="1:41" ht="12.75" x14ac:dyDescent="0.2">
      <c r="A95" s="122" t="s">
        <v>444</v>
      </c>
      <c r="B95" s="122">
        <v>695</v>
      </c>
      <c r="C95" s="122">
        <v>384.60694948941102</v>
      </c>
      <c r="D95" s="122">
        <v>53.672421111145802</v>
      </c>
      <c r="E95" s="122">
        <v>257.06880340374198</v>
      </c>
      <c r="F95" s="122">
        <v>0</v>
      </c>
      <c r="G95" s="122">
        <v>0</v>
      </c>
      <c r="H95" s="122"/>
      <c r="I95" s="122">
        <v>14591</v>
      </c>
      <c r="J95" s="122">
        <v>13738</v>
      </c>
      <c r="K95" s="122"/>
      <c r="L95" s="122">
        <v>539</v>
      </c>
      <c r="M95" s="122">
        <v>655</v>
      </c>
      <c r="N95" s="122"/>
      <c r="O95" s="122">
        <v>1940</v>
      </c>
      <c r="P95" s="122">
        <v>1584</v>
      </c>
      <c r="Q95" s="122"/>
      <c r="R95" s="212">
        <v>-1.64034525671153E-4</v>
      </c>
      <c r="S95" s="212">
        <v>1.0502516227846301E-2</v>
      </c>
      <c r="T95" s="212">
        <v>0.98884839650145795</v>
      </c>
      <c r="U95" s="212">
        <v>0.99609346207709903</v>
      </c>
      <c r="V95" s="212">
        <v>1.0108036110700001</v>
      </c>
      <c r="W95" s="212">
        <v>1.00373352855051</v>
      </c>
      <c r="X95" s="212"/>
      <c r="Y95" s="122">
        <v>13720</v>
      </c>
      <c r="Z95" s="122">
        <v>13567</v>
      </c>
      <c r="AA95" s="122">
        <v>13514</v>
      </c>
      <c r="AB95" s="122">
        <v>13660</v>
      </c>
      <c r="AC95" s="122">
        <v>13711</v>
      </c>
      <c r="AD95" s="122">
        <v>13760</v>
      </c>
      <c r="AE95" s="122">
        <v>13855</v>
      </c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</row>
    <row r="96" spans="1:41" ht="12.75" x14ac:dyDescent="0.2">
      <c r="A96" s="122" t="s">
        <v>445</v>
      </c>
      <c r="B96" s="122">
        <v>795</v>
      </c>
      <c r="C96" s="122">
        <v>539.91031390134503</v>
      </c>
      <c r="D96" s="122">
        <v>71.034904330311505</v>
      </c>
      <c r="E96" s="122">
        <v>183.62552294271501</v>
      </c>
      <c r="F96" s="122">
        <v>0</v>
      </c>
      <c r="G96" s="122">
        <v>0</v>
      </c>
      <c r="H96" s="122"/>
      <c r="I96" s="122">
        <v>6244</v>
      </c>
      <c r="J96" s="122">
        <v>5782</v>
      </c>
      <c r="K96" s="122"/>
      <c r="L96" s="122">
        <v>225</v>
      </c>
      <c r="M96" s="122">
        <v>282</v>
      </c>
      <c r="N96" s="122"/>
      <c r="O96" s="122">
        <v>836</v>
      </c>
      <c r="P96" s="122">
        <v>720</v>
      </c>
      <c r="Q96" s="122"/>
      <c r="R96" s="212">
        <v>-9.9889377866957396E-4</v>
      </c>
      <c r="S96" s="212">
        <v>1.06234761407175E-2</v>
      </c>
      <c r="T96" s="212">
        <v>0.99566348655680803</v>
      </c>
      <c r="U96" s="212">
        <v>0.996689895470383</v>
      </c>
      <c r="V96" s="212">
        <v>0.997552875371439</v>
      </c>
      <c r="W96" s="212">
        <v>1.0061328193446599</v>
      </c>
      <c r="X96" s="212"/>
      <c r="Y96" s="122">
        <v>5765</v>
      </c>
      <c r="Z96" s="122">
        <v>5740</v>
      </c>
      <c r="AA96" s="122">
        <v>5721</v>
      </c>
      <c r="AB96" s="122">
        <v>5707</v>
      </c>
      <c r="AC96" s="122">
        <v>5742</v>
      </c>
      <c r="AD96" s="122">
        <v>5751</v>
      </c>
      <c r="AE96" s="122">
        <v>5803</v>
      </c>
      <c r="AF96" s="122"/>
      <c r="AG96" s="122"/>
      <c r="AH96" s="122"/>
      <c r="AI96" s="122"/>
      <c r="AJ96" s="122"/>
      <c r="AK96" s="122"/>
      <c r="AL96" s="122"/>
      <c r="AM96" s="122"/>
      <c r="AN96" s="122"/>
      <c r="AO96" s="122"/>
    </row>
    <row r="97" spans="1:41" ht="12.75" x14ac:dyDescent="0.2">
      <c r="A97" s="122" t="s">
        <v>441</v>
      </c>
      <c r="B97" s="122">
        <v>22</v>
      </c>
      <c r="C97" s="122">
        <v>0</v>
      </c>
      <c r="D97" s="122">
        <v>20.838311030438899</v>
      </c>
      <c r="E97" s="122">
        <v>1.05216189681185</v>
      </c>
      <c r="F97" s="122">
        <v>0</v>
      </c>
      <c r="G97" s="122">
        <v>0</v>
      </c>
      <c r="H97" s="122"/>
      <c r="I97" s="122">
        <v>60649</v>
      </c>
      <c r="J97" s="122">
        <v>64676</v>
      </c>
      <c r="K97" s="122"/>
      <c r="L97" s="122">
        <v>3287</v>
      </c>
      <c r="M97" s="122">
        <v>3732</v>
      </c>
      <c r="N97" s="122"/>
      <c r="O97" s="122">
        <v>8294</v>
      </c>
      <c r="P97" s="122">
        <v>7994</v>
      </c>
      <c r="Q97" s="122"/>
      <c r="R97" s="212">
        <v>7.12915791354662E-3</v>
      </c>
      <c r="S97" s="212">
        <v>1.456498521832E-2</v>
      </c>
      <c r="T97" s="212">
        <v>1.0028345303119599</v>
      </c>
      <c r="U97" s="212">
        <v>1.0097022628026999</v>
      </c>
      <c r="V97" s="212">
        <v>1.0067782216211101</v>
      </c>
      <c r="W97" s="212">
        <v>1.0092163019197999</v>
      </c>
      <c r="X97" s="212"/>
      <c r="Y97" s="122">
        <v>62797</v>
      </c>
      <c r="Z97" s="122">
        <v>62975</v>
      </c>
      <c r="AA97" s="122">
        <v>63586</v>
      </c>
      <c r="AB97" s="122">
        <v>64017</v>
      </c>
      <c r="AC97" s="122">
        <v>64607</v>
      </c>
      <c r="AD97" s="122">
        <v>65016</v>
      </c>
      <c r="AE97" s="122">
        <v>65548</v>
      </c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</row>
    <row r="98" spans="1:41" ht="12.75" x14ac:dyDescent="0.2">
      <c r="A98" s="122" t="s">
        <v>446</v>
      </c>
      <c r="B98" s="122">
        <v>142</v>
      </c>
      <c r="C98" s="122">
        <v>0</v>
      </c>
      <c r="D98" s="122">
        <v>11.814326428036599</v>
      </c>
      <c r="E98" s="122">
        <v>130.64454407757401</v>
      </c>
      <c r="F98" s="122">
        <v>0</v>
      </c>
      <c r="G98" s="122">
        <v>0</v>
      </c>
      <c r="H98" s="122"/>
      <c r="I98" s="122">
        <v>13226</v>
      </c>
      <c r="J98" s="122">
        <v>13057</v>
      </c>
      <c r="K98" s="122"/>
      <c r="L98" s="122">
        <v>614</v>
      </c>
      <c r="M98" s="122">
        <v>689</v>
      </c>
      <c r="N98" s="122"/>
      <c r="O98" s="122">
        <v>1896</v>
      </c>
      <c r="P98" s="122">
        <v>1690</v>
      </c>
      <c r="Q98" s="122"/>
      <c r="R98" s="212">
        <v>2.5422954640359498E-3</v>
      </c>
      <c r="S98" s="212">
        <v>3.3682921227895599E-3</v>
      </c>
      <c r="T98" s="212">
        <v>0.99435465161240399</v>
      </c>
      <c r="U98" s="212">
        <v>0.99564473479545801</v>
      </c>
      <c r="V98" s="212">
        <v>1.00820184346196</v>
      </c>
      <c r="W98" s="212">
        <v>1.0120864647090699</v>
      </c>
      <c r="X98" s="212"/>
      <c r="Y98" s="122">
        <v>12931</v>
      </c>
      <c r="Z98" s="122">
        <v>12858</v>
      </c>
      <c r="AA98" s="122">
        <v>12802</v>
      </c>
      <c r="AB98" s="122">
        <v>12907</v>
      </c>
      <c r="AC98" s="122">
        <v>13063</v>
      </c>
      <c r="AD98" s="122">
        <v>13084</v>
      </c>
      <c r="AE98" s="122">
        <v>13107</v>
      </c>
      <c r="AF98" s="122"/>
      <c r="AG98" s="122"/>
      <c r="AH98" s="122"/>
      <c r="AI98" s="122"/>
      <c r="AJ98" s="122"/>
      <c r="AK98" s="122"/>
      <c r="AL98" s="122"/>
      <c r="AM98" s="122"/>
      <c r="AN98" s="122"/>
      <c r="AO98" s="122"/>
    </row>
    <row r="99" spans="1:41" ht="12.75" x14ac:dyDescent="0.2">
      <c r="A99" s="122" t="s">
        <v>447</v>
      </c>
      <c r="B99" s="122">
        <v>54</v>
      </c>
      <c r="C99" s="122">
        <v>0</v>
      </c>
      <c r="D99" s="122">
        <v>36.201770896345501</v>
      </c>
      <c r="E99" s="122">
        <v>18.1413404653204</v>
      </c>
      <c r="F99" s="122">
        <v>0</v>
      </c>
      <c r="G99" s="122">
        <v>0</v>
      </c>
      <c r="H99" s="122"/>
      <c r="I99" s="122">
        <v>13403</v>
      </c>
      <c r="J99" s="122">
        <v>14498</v>
      </c>
      <c r="K99" s="122"/>
      <c r="L99" s="122">
        <v>793</v>
      </c>
      <c r="M99" s="122">
        <v>917</v>
      </c>
      <c r="N99" s="122"/>
      <c r="O99" s="122">
        <v>1989</v>
      </c>
      <c r="P99" s="122">
        <v>1897</v>
      </c>
      <c r="Q99" s="122"/>
      <c r="R99" s="212">
        <v>9.4001427537053796E-3</v>
      </c>
      <c r="S99" s="212">
        <v>6.6161268090971703E-3</v>
      </c>
      <c r="T99" s="212">
        <v>1.01266366172998</v>
      </c>
      <c r="U99" s="212">
        <v>1.00657058075456</v>
      </c>
      <c r="V99" s="212">
        <v>1.00617673896259</v>
      </c>
      <c r="W99" s="212">
        <v>1.0122078828043299</v>
      </c>
      <c r="X99" s="212"/>
      <c r="Y99" s="122">
        <v>13977</v>
      </c>
      <c r="Z99" s="122">
        <v>14154</v>
      </c>
      <c r="AA99" s="122">
        <v>14247</v>
      </c>
      <c r="AB99" s="122">
        <v>14335</v>
      </c>
      <c r="AC99" s="122">
        <v>14510</v>
      </c>
      <c r="AD99" s="122">
        <v>14516</v>
      </c>
      <c r="AE99" s="122">
        <v>14606</v>
      </c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</row>
    <row r="100" spans="1:41" ht="12.75" x14ac:dyDescent="0.2">
      <c r="A100" s="122" t="s">
        <v>448</v>
      </c>
      <c r="B100" s="122">
        <v>126</v>
      </c>
      <c r="C100" s="122">
        <v>0</v>
      </c>
      <c r="D100" s="122">
        <v>15.092578796634401</v>
      </c>
      <c r="E100" s="122">
        <v>110.66930273531401</v>
      </c>
      <c r="F100" s="122">
        <v>0</v>
      </c>
      <c r="G100" s="122">
        <v>0</v>
      </c>
      <c r="H100" s="122"/>
      <c r="I100" s="122">
        <v>19882</v>
      </c>
      <c r="J100" s="122">
        <v>19714</v>
      </c>
      <c r="K100" s="122"/>
      <c r="L100" s="122">
        <v>911</v>
      </c>
      <c r="M100" s="122">
        <v>1028</v>
      </c>
      <c r="N100" s="122"/>
      <c r="O100" s="122">
        <v>2637</v>
      </c>
      <c r="P100" s="122">
        <v>2366</v>
      </c>
      <c r="Q100" s="122"/>
      <c r="R100" s="212">
        <v>-7.8821302289833195E-4</v>
      </c>
      <c r="S100" s="212">
        <v>6.42005502904311E-3</v>
      </c>
      <c r="T100" s="212">
        <v>0.99791751320601396</v>
      </c>
      <c r="U100" s="212">
        <v>0.99139817783885598</v>
      </c>
      <c r="V100" s="212">
        <v>1.00010267994661</v>
      </c>
      <c r="W100" s="212">
        <v>1.0074948665297701</v>
      </c>
      <c r="X100" s="212"/>
      <c r="Y100" s="122">
        <v>19688</v>
      </c>
      <c r="Z100" s="122">
        <v>19647</v>
      </c>
      <c r="AA100" s="122">
        <v>19478</v>
      </c>
      <c r="AB100" s="122">
        <v>19480</v>
      </c>
      <c r="AC100" s="122">
        <v>19626</v>
      </c>
      <c r="AD100" s="122">
        <v>19787</v>
      </c>
      <c r="AE100" s="122">
        <v>19752</v>
      </c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</row>
    <row r="101" spans="1:41" ht="12.75" x14ac:dyDescent="0.2">
      <c r="A101" s="122" t="s">
        <v>449</v>
      </c>
      <c r="B101" s="122">
        <v>33</v>
      </c>
      <c r="C101" s="122">
        <v>0</v>
      </c>
      <c r="D101" s="122">
        <v>0</v>
      </c>
      <c r="E101" s="122">
        <v>32.809891231289903</v>
      </c>
      <c r="F101" s="122">
        <v>0</v>
      </c>
      <c r="G101" s="122">
        <v>0</v>
      </c>
      <c r="H101" s="122"/>
      <c r="I101" s="122">
        <v>26300</v>
      </c>
      <c r="J101" s="122">
        <v>26301</v>
      </c>
      <c r="K101" s="122"/>
      <c r="L101" s="122">
        <v>1342</v>
      </c>
      <c r="M101" s="122">
        <v>1383</v>
      </c>
      <c r="N101" s="122"/>
      <c r="O101" s="122">
        <v>3629</v>
      </c>
      <c r="P101" s="122">
        <v>3430</v>
      </c>
      <c r="Q101" s="122"/>
      <c r="R101" s="212">
        <v>1.2122680649719901E-3</v>
      </c>
      <c r="S101" s="212">
        <v>7.2325846973734301E-3</v>
      </c>
      <c r="T101" s="212">
        <v>1.00084152545615</v>
      </c>
      <c r="U101" s="212">
        <v>1.0003821899484</v>
      </c>
      <c r="V101" s="212">
        <v>1.00198662846227</v>
      </c>
      <c r="W101" s="212">
        <v>1.00163953178023</v>
      </c>
      <c r="X101" s="212"/>
      <c r="Y101" s="122">
        <v>26143</v>
      </c>
      <c r="Z101" s="122">
        <v>26165</v>
      </c>
      <c r="AA101" s="122">
        <v>26175</v>
      </c>
      <c r="AB101" s="122">
        <v>26227</v>
      </c>
      <c r="AC101" s="122">
        <v>26270</v>
      </c>
      <c r="AD101" s="122">
        <v>26397</v>
      </c>
      <c r="AE101" s="122">
        <v>26460</v>
      </c>
      <c r="AF101" s="122"/>
      <c r="AG101" s="122"/>
      <c r="AH101" s="122"/>
      <c r="AI101" s="122"/>
      <c r="AJ101" s="122"/>
      <c r="AK101" s="122"/>
      <c r="AL101" s="122"/>
      <c r="AM101" s="122"/>
      <c r="AN101" s="122"/>
      <c r="AO101" s="122"/>
    </row>
    <row r="102" spans="1:41" ht="12.75" x14ac:dyDescent="0.2">
      <c r="A102" s="122" t="s">
        <v>450</v>
      </c>
      <c r="B102" s="122">
        <v>448</v>
      </c>
      <c r="C102" s="122">
        <v>265.37243563265901</v>
      </c>
      <c r="D102" s="122">
        <v>0</v>
      </c>
      <c r="E102" s="122">
        <v>182.492652693624</v>
      </c>
      <c r="F102" s="122">
        <v>0</v>
      </c>
      <c r="G102" s="122">
        <v>0</v>
      </c>
      <c r="H102" s="122"/>
      <c r="I102" s="122">
        <v>7263</v>
      </c>
      <c r="J102" s="122">
        <v>6925</v>
      </c>
      <c r="K102" s="122"/>
      <c r="L102" s="122">
        <v>356</v>
      </c>
      <c r="M102" s="122">
        <v>304</v>
      </c>
      <c r="N102" s="122"/>
      <c r="O102" s="122">
        <v>993</v>
      </c>
      <c r="P102" s="122">
        <v>855</v>
      </c>
      <c r="Q102" s="122"/>
      <c r="R102" s="212">
        <v>-2.0853671165865801E-3</v>
      </c>
      <c r="S102" s="212">
        <v>6.9394246060430799E-3</v>
      </c>
      <c r="T102" s="212">
        <v>0.98967741935483899</v>
      </c>
      <c r="U102" s="212">
        <v>0.99623352165724999</v>
      </c>
      <c r="V102" s="212">
        <v>0.99941835102515597</v>
      </c>
      <c r="W102" s="212">
        <v>1.00640186235996</v>
      </c>
      <c r="X102" s="212"/>
      <c r="Y102" s="122">
        <v>6975</v>
      </c>
      <c r="Z102" s="122">
        <v>6903</v>
      </c>
      <c r="AA102" s="122">
        <v>6877</v>
      </c>
      <c r="AB102" s="122">
        <v>6873</v>
      </c>
      <c r="AC102" s="122">
        <v>6917</v>
      </c>
      <c r="AD102" s="122">
        <v>6953</v>
      </c>
      <c r="AE102" s="122">
        <v>6965</v>
      </c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</row>
    <row r="103" spans="1:41" ht="12.75" x14ac:dyDescent="0.2">
      <c r="A103" s="122" t="s">
        <v>451</v>
      </c>
      <c r="B103" s="122">
        <v>228</v>
      </c>
      <c r="C103" s="122">
        <v>0</v>
      </c>
      <c r="D103" s="122">
        <v>0</v>
      </c>
      <c r="E103" s="122">
        <v>228.176361924209</v>
      </c>
      <c r="F103" s="122">
        <v>0</v>
      </c>
      <c r="G103" s="122">
        <v>0</v>
      </c>
      <c r="H103" s="122"/>
      <c r="I103" s="122">
        <v>15596</v>
      </c>
      <c r="J103" s="122">
        <v>15297</v>
      </c>
      <c r="K103" s="122"/>
      <c r="L103" s="122">
        <v>764</v>
      </c>
      <c r="M103" s="122">
        <v>790</v>
      </c>
      <c r="N103" s="122"/>
      <c r="O103" s="122">
        <v>2316</v>
      </c>
      <c r="P103" s="122">
        <v>1950</v>
      </c>
      <c r="Q103" s="122"/>
      <c r="R103" s="212">
        <v>-2.7620533784297198E-3</v>
      </c>
      <c r="S103" s="212">
        <v>5.6933446763955198E-3</v>
      </c>
      <c r="T103" s="212">
        <v>0.99521066597631203</v>
      </c>
      <c r="U103" s="212">
        <v>1.00071535410028</v>
      </c>
      <c r="V103" s="212">
        <v>0.99395632960748603</v>
      </c>
      <c r="W103" s="212">
        <v>0.99908466819221997</v>
      </c>
      <c r="X103" s="212"/>
      <c r="Y103" s="122">
        <v>15451</v>
      </c>
      <c r="Z103" s="122">
        <v>15377</v>
      </c>
      <c r="AA103" s="122">
        <v>15388</v>
      </c>
      <c r="AB103" s="122">
        <v>15295</v>
      </c>
      <c r="AC103" s="122">
        <v>15281</v>
      </c>
      <c r="AD103" s="122">
        <v>15327</v>
      </c>
      <c r="AE103" s="122">
        <v>15368</v>
      </c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 ht="12.75" x14ac:dyDescent="0.2">
      <c r="A104" s="122" t="s">
        <v>452</v>
      </c>
      <c r="B104" s="122">
        <v>169</v>
      </c>
      <c r="C104" s="122">
        <v>0</v>
      </c>
      <c r="D104" s="122">
        <v>0</v>
      </c>
      <c r="E104" s="122">
        <v>168.941219765021</v>
      </c>
      <c r="F104" s="122">
        <v>0</v>
      </c>
      <c r="G104" s="122">
        <v>0</v>
      </c>
      <c r="H104" s="122"/>
      <c r="I104" s="122">
        <v>36566</v>
      </c>
      <c r="J104" s="122">
        <v>35920</v>
      </c>
      <c r="K104" s="122"/>
      <c r="L104" s="122">
        <v>1668</v>
      </c>
      <c r="M104" s="122">
        <v>1732</v>
      </c>
      <c r="N104" s="122"/>
      <c r="O104" s="122">
        <v>4947</v>
      </c>
      <c r="P104" s="122">
        <v>4278</v>
      </c>
      <c r="Q104" s="122"/>
      <c r="R104" s="212">
        <v>-2.38090335569197E-3</v>
      </c>
      <c r="S104" s="212">
        <v>2.8407508494402E-3</v>
      </c>
      <c r="T104" s="212">
        <v>0.99337931034482796</v>
      </c>
      <c r="U104" s="212">
        <v>0.996945292974174</v>
      </c>
      <c r="V104" s="212">
        <v>0.99766016713091898</v>
      </c>
      <c r="W104" s="212">
        <v>1.0025128434219299</v>
      </c>
      <c r="X104" s="212"/>
      <c r="Y104" s="122">
        <v>36250</v>
      </c>
      <c r="Z104" s="122">
        <v>36010</v>
      </c>
      <c r="AA104" s="122">
        <v>35900</v>
      </c>
      <c r="AB104" s="122">
        <v>35816</v>
      </c>
      <c r="AC104" s="122">
        <v>35906</v>
      </c>
      <c r="AD104" s="122">
        <v>36085</v>
      </c>
      <c r="AE104" s="122">
        <v>36008</v>
      </c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 ht="14.25" customHeight="1" x14ac:dyDescent="0.2">
      <c r="A105" s="19" t="s">
        <v>453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212"/>
      <c r="S105" s="212"/>
      <c r="T105" s="212"/>
      <c r="U105" s="212"/>
      <c r="V105" s="212"/>
      <c r="W105" s="212"/>
      <c r="X105" s="21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 ht="12.75" x14ac:dyDescent="0.2">
      <c r="A106" s="122" t="s">
        <v>454</v>
      </c>
      <c r="B106" s="122">
        <v>174</v>
      </c>
      <c r="C106" s="122">
        <v>0</v>
      </c>
      <c r="D106" s="122">
        <v>2.5920878763475002</v>
      </c>
      <c r="E106" s="122">
        <v>171.58947146064199</v>
      </c>
      <c r="F106" s="122">
        <v>0</v>
      </c>
      <c r="G106" s="122">
        <v>0</v>
      </c>
      <c r="H106" s="122"/>
      <c r="I106" s="122">
        <v>57661</v>
      </c>
      <c r="J106" s="122">
        <v>57255</v>
      </c>
      <c r="K106" s="122"/>
      <c r="L106" s="122">
        <v>2664</v>
      </c>
      <c r="M106" s="122">
        <v>2946</v>
      </c>
      <c r="N106" s="122"/>
      <c r="O106" s="122">
        <v>7866</v>
      </c>
      <c r="P106" s="122">
        <v>6788</v>
      </c>
      <c r="Q106" s="122"/>
      <c r="R106" s="212">
        <v>-2.5333154830731202E-4</v>
      </c>
      <c r="S106" s="212">
        <v>3.37406688694254E-3</v>
      </c>
      <c r="T106" s="212">
        <v>1.00118758623099</v>
      </c>
      <c r="U106" s="212">
        <v>0.99945924259075103</v>
      </c>
      <c r="V106" s="212">
        <v>0.99739946942194901</v>
      </c>
      <c r="W106" s="212">
        <v>1.0009449314924701</v>
      </c>
      <c r="X106" s="212"/>
      <c r="Y106" s="122">
        <v>57259</v>
      </c>
      <c r="Z106" s="122">
        <v>57327</v>
      </c>
      <c r="AA106" s="122">
        <v>57296</v>
      </c>
      <c r="AB106" s="122">
        <v>57147</v>
      </c>
      <c r="AC106" s="122">
        <v>57201</v>
      </c>
      <c r="AD106" s="122">
        <v>57316</v>
      </c>
      <c r="AE106" s="122">
        <v>57394</v>
      </c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 ht="14.25" customHeight="1" x14ac:dyDescent="0.2">
      <c r="A107" s="19" t="s">
        <v>455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212"/>
      <c r="S107" s="212"/>
      <c r="T107" s="212"/>
      <c r="U107" s="212"/>
      <c r="V107" s="212"/>
      <c r="W107" s="212"/>
      <c r="X107" s="21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</row>
    <row r="108" spans="1:41" ht="12.75" x14ac:dyDescent="0.2">
      <c r="A108" s="122" t="s">
        <v>456</v>
      </c>
      <c r="B108" s="122">
        <v>43</v>
      </c>
      <c r="C108" s="122">
        <v>0</v>
      </c>
      <c r="D108" s="122">
        <v>22.676207331806499</v>
      </c>
      <c r="E108" s="122">
        <v>20.413381261749699</v>
      </c>
      <c r="F108" s="122">
        <v>0</v>
      </c>
      <c r="G108" s="122">
        <v>0</v>
      </c>
      <c r="H108" s="122"/>
      <c r="I108" s="122">
        <v>30847</v>
      </c>
      <c r="J108" s="122">
        <v>31598</v>
      </c>
      <c r="K108" s="122"/>
      <c r="L108" s="122">
        <v>1475</v>
      </c>
      <c r="M108" s="122">
        <v>1684</v>
      </c>
      <c r="N108" s="122"/>
      <c r="O108" s="122">
        <v>4128</v>
      </c>
      <c r="P108" s="122">
        <v>3929</v>
      </c>
      <c r="Q108" s="122"/>
      <c r="R108" s="212">
        <v>3.5710716860923898E-3</v>
      </c>
      <c r="S108" s="212">
        <v>8.3932473949260393E-3</v>
      </c>
      <c r="T108" s="212">
        <v>1.0025380710659899</v>
      </c>
      <c r="U108" s="212">
        <v>0.99625060086524597</v>
      </c>
      <c r="V108" s="212">
        <v>1.0046641791044799</v>
      </c>
      <c r="W108" s="212">
        <v>1.01088592194154</v>
      </c>
      <c r="X108" s="212"/>
      <c r="Y108" s="122">
        <v>31126</v>
      </c>
      <c r="Z108" s="122">
        <v>31205</v>
      </c>
      <c r="AA108" s="122">
        <v>31088</v>
      </c>
      <c r="AB108" s="122">
        <v>31233</v>
      </c>
      <c r="AC108" s="122">
        <v>31573</v>
      </c>
      <c r="AD108" s="122">
        <v>31725</v>
      </c>
      <c r="AE108" s="122">
        <v>31838</v>
      </c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</row>
    <row r="109" spans="1:41" ht="12.75" x14ac:dyDescent="0.2">
      <c r="A109" s="122" t="s">
        <v>457</v>
      </c>
      <c r="B109" s="122">
        <v>0</v>
      </c>
      <c r="C109" s="122">
        <v>0</v>
      </c>
      <c r="D109" s="122">
        <v>0</v>
      </c>
      <c r="E109" s="122">
        <v>0</v>
      </c>
      <c r="F109" s="122">
        <v>0</v>
      </c>
      <c r="G109" s="122">
        <v>0</v>
      </c>
      <c r="H109" s="122"/>
      <c r="I109" s="122">
        <v>61137</v>
      </c>
      <c r="J109" s="122">
        <v>64348</v>
      </c>
      <c r="K109" s="122"/>
      <c r="L109" s="122">
        <v>3827</v>
      </c>
      <c r="M109" s="122">
        <v>3686</v>
      </c>
      <c r="N109" s="122"/>
      <c r="O109" s="122">
        <v>8563</v>
      </c>
      <c r="P109" s="122">
        <v>8638</v>
      </c>
      <c r="Q109" s="122"/>
      <c r="R109" s="212">
        <v>7.9123699399885595E-4</v>
      </c>
      <c r="S109" s="212">
        <v>1.51555230522663E-2</v>
      </c>
      <c r="T109" s="212">
        <v>1.00388673826174</v>
      </c>
      <c r="U109" s="212">
        <v>0.99210113040909298</v>
      </c>
      <c r="V109" s="212">
        <v>1.00307185957213</v>
      </c>
      <c r="W109" s="212">
        <v>1.0041561850596099</v>
      </c>
      <c r="X109" s="212"/>
      <c r="Y109" s="122">
        <v>64064</v>
      </c>
      <c r="Z109" s="122">
        <v>64313</v>
      </c>
      <c r="AA109" s="122">
        <v>63805</v>
      </c>
      <c r="AB109" s="122">
        <v>64001</v>
      </c>
      <c r="AC109" s="122">
        <v>64267</v>
      </c>
      <c r="AD109" s="122">
        <v>64869</v>
      </c>
      <c r="AE109" s="122">
        <v>65241</v>
      </c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 ht="12.75" x14ac:dyDescent="0.2">
      <c r="A110" s="122" t="s">
        <v>458</v>
      </c>
      <c r="B110" s="122">
        <v>364</v>
      </c>
      <c r="C110" s="122">
        <v>164.537119195504</v>
      </c>
      <c r="D110" s="122">
        <v>0</v>
      </c>
      <c r="E110" s="122">
        <v>199.525335797678</v>
      </c>
      <c r="F110" s="122">
        <v>0</v>
      </c>
      <c r="G110" s="122">
        <v>0</v>
      </c>
      <c r="H110" s="122"/>
      <c r="I110" s="122">
        <v>13524</v>
      </c>
      <c r="J110" s="122">
        <v>13031</v>
      </c>
      <c r="K110" s="122"/>
      <c r="L110" s="122">
        <v>581</v>
      </c>
      <c r="M110" s="122">
        <v>598</v>
      </c>
      <c r="N110" s="122"/>
      <c r="O110" s="122">
        <v>1820</v>
      </c>
      <c r="P110" s="122">
        <v>1544</v>
      </c>
      <c r="Q110" s="122"/>
      <c r="R110" s="212">
        <v>3.2631128676641202E-4</v>
      </c>
      <c r="S110" s="212">
        <v>7.9018028385117005E-3</v>
      </c>
      <c r="T110" s="212">
        <v>0.98939929328621901</v>
      </c>
      <c r="U110" s="212">
        <v>0.99984472049689399</v>
      </c>
      <c r="V110" s="212">
        <v>1.00186364342289</v>
      </c>
      <c r="W110" s="212">
        <v>1.0103084793055299</v>
      </c>
      <c r="X110" s="212"/>
      <c r="Y110" s="122">
        <v>13018</v>
      </c>
      <c r="Z110" s="122">
        <v>12880</v>
      </c>
      <c r="AA110" s="122">
        <v>12878</v>
      </c>
      <c r="AB110" s="122">
        <v>12902</v>
      </c>
      <c r="AC110" s="122">
        <v>13035</v>
      </c>
      <c r="AD110" s="122">
        <v>13058</v>
      </c>
      <c r="AE110" s="122">
        <v>13138</v>
      </c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 ht="12.75" x14ac:dyDescent="0.2">
      <c r="A111" s="122" t="s">
        <v>459</v>
      </c>
      <c r="B111" s="122">
        <v>0</v>
      </c>
      <c r="C111" s="122">
        <v>0</v>
      </c>
      <c r="D111" s="122">
        <v>0</v>
      </c>
      <c r="E111" s="122">
        <v>0</v>
      </c>
      <c r="F111" s="122">
        <v>0</v>
      </c>
      <c r="G111" s="122">
        <v>0</v>
      </c>
      <c r="H111" s="122"/>
      <c r="I111" s="122">
        <v>28283</v>
      </c>
      <c r="J111" s="122">
        <v>28221</v>
      </c>
      <c r="K111" s="122"/>
      <c r="L111" s="122">
        <v>1422</v>
      </c>
      <c r="M111" s="122">
        <v>1539</v>
      </c>
      <c r="N111" s="122"/>
      <c r="O111" s="122">
        <v>3709</v>
      </c>
      <c r="P111" s="122">
        <v>3595</v>
      </c>
      <c r="Q111" s="122"/>
      <c r="R111" s="212">
        <v>-1.81544400994482E-3</v>
      </c>
      <c r="S111" s="212">
        <v>1.84328517543235E-2</v>
      </c>
      <c r="T111" s="212">
        <v>0.98911929911329399</v>
      </c>
      <c r="U111" s="212">
        <v>0.99396407014536203</v>
      </c>
      <c r="V111" s="212">
        <v>1.0014372978799899</v>
      </c>
      <c r="W111" s="212">
        <v>1.0083243631144601</v>
      </c>
      <c r="X111" s="212"/>
      <c r="Y111" s="122">
        <v>28307</v>
      </c>
      <c r="Z111" s="122">
        <v>27999</v>
      </c>
      <c r="AA111" s="122">
        <v>27830</v>
      </c>
      <c r="AB111" s="122">
        <v>27870</v>
      </c>
      <c r="AC111" s="122">
        <v>28102</v>
      </c>
      <c r="AD111" s="122">
        <v>28479</v>
      </c>
      <c r="AE111" s="122">
        <v>28620</v>
      </c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 ht="12.75" x14ac:dyDescent="0.2">
      <c r="A112" s="122" t="s">
        <v>460</v>
      </c>
      <c r="B112" s="122">
        <v>6</v>
      </c>
      <c r="C112" s="122">
        <v>0</v>
      </c>
      <c r="D112" s="122">
        <v>0</v>
      </c>
      <c r="E112" s="122">
        <v>6.0928861736915501</v>
      </c>
      <c r="F112" s="122">
        <v>0</v>
      </c>
      <c r="G112" s="122">
        <v>0</v>
      </c>
      <c r="H112" s="122"/>
      <c r="I112" s="122">
        <v>16544</v>
      </c>
      <c r="J112" s="122">
        <v>16959</v>
      </c>
      <c r="K112" s="122"/>
      <c r="L112" s="122">
        <v>863</v>
      </c>
      <c r="M112" s="122">
        <v>901</v>
      </c>
      <c r="N112" s="122"/>
      <c r="O112" s="122">
        <v>2242</v>
      </c>
      <c r="P112" s="122">
        <v>2154</v>
      </c>
      <c r="Q112" s="122"/>
      <c r="R112" s="212">
        <v>2.3009303800523E-3</v>
      </c>
      <c r="S112" s="212">
        <v>1.0922186798913699E-2</v>
      </c>
      <c r="T112" s="212">
        <v>1.0011320979562699</v>
      </c>
      <c r="U112" s="212">
        <v>1.00291631948578</v>
      </c>
      <c r="V112" s="212">
        <v>0.99596463117915801</v>
      </c>
      <c r="W112" s="212">
        <v>1.0092355359590099</v>
      </c>
      <c r="X112" s="212"/>
      <c r="Y112" s="122">
        <v>16783</v>
      </c>
      <c r="Z112" s="122">
        <v>16802</v>
      </c>
      <c r="AA112" s="122">
        <v>16851</v>
      </c>
      <c r="AB112" s="122">
        <v>16783</v>
      </c>
      <c r="AC112" s="122">
        <v>16938</v>
      </c>
      <c r="AD112" s="122">
        <v>17018</v>
      </c>
      <c r="AE112" s="122">
        <v>17123</v>
      </c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</row>
    <row r="113" spans="1:41" ht="14.25" customHeight="1" x14ac:dyDescent="0.2">
      <c r="A113" s="19" t="s">
        <v>461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212"/>
      <c r="S113" s="212"/>
      <c r="T113" s="212"/>
      <c r="U113" s="212"/>
      <c r="V113" s="212"/>
      <c r="W113" s="212"/>
      <c r="X113" s="21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</row>
    <row r="114" spans="1:41" ht="12.75" x14ac:dyDescent="0.2">
      <c r="A114" s="122" t="s">
        <v>462</v>
      </c>
      <c r="B114" s="122">
        <v>35</v>
      </c>
      <c r="C114" s="122">
        <v>0</v>
      </c>
      <c r="D114" s="122">
        <v>0</v>
      </c>
      <c r="E114" s="122">
        <v>35.089314246007199</v>
      </c>
      <c r="F114" s="122">
        <v>0</v>
      </c>
      <c r="G114" s="122">
        <v>0</v>
      </c>
      <c r="H114" s="122"/>
      <c r="I114" s="122">
        <v>13892</v>
      </c>
      <c r="J114" s="122">
        <v>14894</v>
      </c>
      <c r="K114" s="122"/>
      <c r="L114" s="122">
        <v>920</v>
      </c>
      <c r="M114" s="122">
        <v>948</v>
      </c>
      <c r="N114" s="122"/>
      <c r="O114" s="122">
        <v>2324</v>
      </c>
      <c r="P114" s="122">
        <v>2199</v>
      </c>
      <c r="Q114" s="122"/>
      <c r="R114" s="212">
        <v>3.8661642273130103E-4</v>
      </c>
      <c r="S114" s="212">
        <v>4.7020890710015497E-3</v>
      </c>
      <c r="T114" s="212">
        <v>1.0013455328309999</v>
      </c>
      <c r="U114" s="212">
        <v>0.99993281375974197</v>
      </c>
      <c r="V114" s="212">
        <v>0.99475912114493004</v>
      </c>
      <c r="W114" s="212">
        <v>1.00553866936846</v>
      </c>
      <c r="X114" s="212"/>
      <c r="Y114" s="122">
        <v>14864</v>
      </c>
      <c r="Z114" s="122">
        <v>14884</v>
      </c>
      <c r="AA114" s="122">
        <v>14883</v>
      </c>
      <c r="AB114" s="122">
        <v>14805</v>
      </c>
      <c r="AC114" s="122">
        <v>14887</v>
      </c>
      <c r="AD114" s="122">
        <v>14911</v>
      </c>
      <c r="AE114" s="122">
        <v>14957</v>
      </c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 ht="12.75" x14ac:dyDescent="0.2">
      <c r="A115" s="122" t="s">
        <v>463</v>
      </c>
      <c r="B115" s="122">
        <v>0</v>
      </c>
      <c r="C115" s="122">
        <v>0</v>
      </c>
      <c r="D115" s="122">
        <v>0</v>
      </c>
      <c r="E115" s="122">
        <v>0</v>
      </c>
      <c r="F115" s="122">
        <v>0</v>
      </c>
      <c r="G115" s="122">
        <v>0</v>
      </c>
      <c r="H115" s="122"/>
      <c r="I115" s="122">
        <v>12080</v>
      </c>
      <c r="J115" s="122">
        <v>12400</v>
      </c>
      <c r="K115" s="122"/>
      <c r="L115" s="122">
        <v>713</v>
      </c>
      <c r="M115" s="122">
        <v>687</v>
      </c>
      <c r="N115" s="122"/>
      <c r="O115" s="122">
        <v>1744</v>
      </c>
      <c r="P115" s="122">
        <v>1716</v>
      </c>
      <c r="Q115" s="122"/>
      <c r="R115" s="212">
        <v>1.6043103814809001E-3</v>
      </c>
      <c r="S115" s="212">
        <v>1.15695792880259E-2</v>
      </c>
      <c r="T115" s="212">
        <v>1.0065955541079701</v>
      </c>
      <c r="U115" s="212">
        <v>0.99296230383433104</v>
      </c>
      <c r="V115" s="212">
        <v>1.00260692464358</v>
      </c>
      <c r="W115" s="212">
        <v>1.0043064922401901</v>
      </c>
      <c r="X115" s="212"/>
      <c r="Y115" s="122">
        <v>12281</v>
      </c>
      <c r="Z115" s="122">
        <v>12362</v>
      </c>
      <c r="AA115" s="122">
        <v>12275</v>
      </c>
      <c r="AB115" s="122">
        <v>12307</v>
      </c>
      <c r="AC115" s="122">
        <v>12360</v>
      </c>
      <c r="AD115" s="122">
        <v>12459</v>
      </c>
      <c r="AE115" s="122">
        <v>12503</v>
      </c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 ht="12.75" x14ac:dyDescent="0.2">
      <c r="A116" s="122" t="s">
        <v>464</v>
      </c>
      <c r="B116" s="122">
        <v>24</v>
      </c>
      <c r="C116" s="122">
        <v>0</v>
      </c>
      <c r="D116" s="122">
        <v>12.0598271864539</v>
      </c>
      <c r="E116" s="122">
        <v>0</v>
      </c>
      <c r="F116" s="122">
        <v>11.6716053686596</v>
      </c>
      <c r="G116" s="122">
        <v>0</v>
      </c>
      <c r="H116" s="122"/>
      <c r="I116" s="122">
        <v>15295</v>
      </c>
      <c r="J116" s="122">
        <v>17211</v>
      </c>
      <c r="K116" s="122"/>
      <c r="L116" s="122">
        <v>1074</v>
      </c>
      <c r="M116" s="122">
        <v>1200</v>
      </c>
      <c r="N116" s="122"/>
      <c r="O116" s="122">
        <v>2413</v>
      </c>
      <c r="P116" s="122">
        <v>2478</v>
      </c>
      <c r="Q116" s="122"/>
      <c r="R116" s="212">
        <v>7.0788821864620202E-3</v>
      </c>
      <c r="S116" s="212">
        <v>1.40853268145044E-2</v>
      </c>
      <c r="T116" s="212">
        <v>1.00676525175118</v>
      </c>
      <c r="U116" s="212">
        <v>1.0112987630827801</v>
      </c>
      <c r="V116" s="212">
        <v>1.00899682465012</v>
      </c>
      <c r="W116" s="212">
        <v>1.00128212599802</v>
      </c>
      <c r="X116" s="212"/>
      <c r="Y116" s="122">
        <v>16703</v>
      </c>
      <c r="Z116" s="122">
        <v>16816</v>
      </c>
      <c r="AA116" s="122">
        <v>17006</v>
      </c>
      <c r="AB116" s="122">
        <v>17159</v>
      </c>
      <c r="AC116" s="122">
        <v>17181</v>
      </c>
      <c r="AD116" s="122">
        <v>17291</v>
      </c>
      <c r="AE116" s="122">
        <v>17423</v>
      </c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 ht="12.75" x14ac:dyDescent="0.2">
      <c r="A117" s="122" t="s">
        <v>465</v>
      </c>
      <c r="B117" s="122">
        <v>62</v>
      </c>
      <c r="C117" s="122">
        <v>0</v>
      </c>
      <c r="D117" s="122">
        <v>0</v>
      </c>
      <c r="E117" s="122">
        <v>61.957938657834397</v>
      </c>
      <c r="F117" s="122">
        <v>0</v>
      </c>
      <c r="G117" s="122">
        <v>0</v>
      </c>
      <c r="H117" s="122"/>
      <c r="I117" s="122">
        <v>14022</v>
      </c>
      <c r="J117" s="122">
        <v>14419</v>
      </c>
      <c r="K117" s="122"/>
      <c r="L117" s="122">
        <v>636</v>
      </c>
      <c r="M117" s="122">
        <v>680</v>
      </c>
      <c r="N117" s="122"/>
      <c r="O117" s="122">
        <v>1813</v>
      </c>
      <c r="P117" s="122">
        <v>1676</v>
      </c>
      <c r="Q117" s="122"/>
      <c r="R117" s="212">
        <v>2.9976982316726199E-3</v>
      </c>
      <c r="S117" s="212">
        <v>-3.5289233324107402E-3</v>
      </c>
      <c r="T117" s="212">
        <v>0.99936974789916</v>
      </c>
      <c r="U117" s="212">
        <v>1.00084086609207</v>
      </c>
      <c r="V117" s="212">
        <v>0.99922985367219797</v>
      </c>
      <c r="W117" s="212">
        <v>1.0126121076233201</v>
      </c>
      <c r="X117" s="212"/>
      <c r="Y117" s="122">
        <v>14280</v>
      </c>
      <c r="Z117" s="122">
        <v>14271</v>
      </c>
      <c r="AA117" s="122">
        <v>14283</v>
      </c>
      <c r="AB117" s="122">
        <v>14272</v>
      </c>
      <c r="AC117" s="122">
        <v>14452</v>
      </c>
      <c r="AD117" s="122">
        <v>14464</v>
      </c>
      <c r="AE117" s="122">
        <v>14401</v>
      </c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</row>
    <row r="118" spans="1:41" ht="12.75" x14ac:dyDescent="0.2">
      <c r="A118" s="122" t="s">
        <v>466</v>
      </c>
      <c r="B118" s="122">
        <v>0</v>
      </c>
      <c r="C118" s="122">
        <v>0</v>
      </c>
      <c r="D118" s="122">
        <v>0</v>
      </c>
      <c r="E118" s="122">
        <v>0</v>
      </c>
      <c r="F118" s="122">
        <v>0</v>
      </c>
      <c r="G118" s="122">
        <v>0</v>
      </c>
      <c r="H118" s="122"/>
      <c r="I118" s="122">
        <v>29740</v>
      </c>
      <c r="J118" s="122">
        <v>32179</v>
      </c>
      <c r="K118" s="122"/>
      <c r="L118" s="122">
        <v>1980</v>
      </c>
      <c r="M118" s="122">
        <v>2058</v>
      </c>
      <c r="N118" s="122"/>
      <c r="O118" s="122">
        <v>4755</v>
      </c>
      <c r="P118" s="122">
        <v>4613</v>
      </c>
      <c r="Q118" s="122"/>
      <c r="R118" s="212">
        <v>5.1016649483008897E-3</v>
      </c>
      <c r="S118" s="212">
        <v>4.4085687674635197E-3</v>
      </c>
      <c r="T118" s="212">
        <v>1.00652704286936</v>
      </c>
      <c r="U118" s="212">
        <v>0.99915006138445595</v>
      </c>
      <c r="V118" s="212">
        <v>1.00270951480781</v>
      </c>
      <c r="W118" s="212">
        <v>1.01206560673663</v>
      </c>
      <c r="X118" s="212"/>
      <c r="Y118" s="122">
        <v>31561</v>
      </c>
      <c r="Z118" s="122">
        <v>31767</v>
      </c>
      <c r="AA118" s="122">
        <v>31740</v>
      </c>
      <c r="AB118" s="122">
        <v>31826</v>
      </c>
      <c r="AC118" s="122">
        <v>32210</v>
      </c>
      <c r="AD118" s="122">
        <v>32342</v>
      </c>
      <c r="AE118" s="122">
        <v>32352</v>
      </c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</row>
    <row r="119" spans="1:41" ht="12.75" x14ac:dyDescent="0.2">
      <c r="A119" s="122" t="s">
        <v>467</v>
      </c>
      <c r="B119" s="122">
        <v>21</v>
      </c>
      <c r="C119" s="122">
        <v>0</v>
      </c>
      <c r="D119" s="122">
        <v>20.633028415510601</v>
      </c>
      <c r="E119" s="122">
        <v>0</v>
      </c>
      <c r="F119" s="122">
        <v>0</v>
      </c>
      <c r="G119" s="122">
        <v>0</v>
      </c>
      <c r="H119" s="122"/>
      <c r="I119" s="122">
        <v>121179</v>
      </c>
      <c r="J119" s="122">
        <v>135344</v>
      </c>
      <c r="K119" s="122"/>
      <c r="L119" s="122">
        <v>7324</v>
      </c>
      <c r="M119" s="122">
        <v>8298</v>
      </c>
      <c r="N119" s="122"/>
      <c r="O119" s="122">
        <v>17205</v>
      </c>
      <c r="P119" s="122">
        <v>17241</v>
      </c>
      <c r="Q119" s="122"/>
      <c r="R119" s="212">
        <v>1.10621534577136E-2</v>
      </c>
      <c r="S119" s="212">
        <v>1.9099408792544001E-2</v>
      </c>
      <c r="T119" s="212">
        <v>1.00913546029559</v>
      </c>
      <c r="U119" s="212">
        <v>1.0110090757746599</v>
      </c>
      <c r="V119" s="212">
        <v>1.00760346633076</v>
      </c>
      <c r="W119" s="212">
        <v>1.01652307506929</v>
      </c>
      <c r="X119" s="212"/>
      <c r="Y119" s="122">
        <v>129167</v>
      </c>
      <c r="Z119" s="122">
        <v>130347</v>
      </c>
      <c r="AA119" s="122">
        <v>131782</v>
      </c>
      <c r="AB119" s="122">
        <v>132784</v>
      </c>
      <c r="AC119" s="122">
        <v>134978</v>
      </c>
      <c r="AD119" s="122">
        <v>136653</v>
      </c>
      <c r="AE119" s="122">
        <v>137556</v>
      </c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</row>
    <row r="120" spans="1:41" ht="12.75" x14ac:dyDescent="0.2">
      <c r="A120" s="122" t="s">
        <v>468</v>
      </c>
      <c r="B120" s="122">
        <v>101</v>
      </c>
      <c r="C120" s="122">
        <v>0</v>
      </c>
      <c r="D120" s="122">
        <v>0</v>
      </c>
      <c r="E120" s="122">
        <v>100.98254568009899</v>
      </c>
      <c r="F120" s="122">
        <v>0</v>
      </c>
      <c r="G120" s="122">
        <v>0</v>
      </c>
      <c r="H120" s="122"/>
      <c r="I120" s="122">
        <v>48945</v>
      </c>
      <c r="J120" s="122">
        <v>50565</v>
      </c>
      <c r="K120" s="122"/>
      <c r="L120" s="122">
        <v>2563</v>
      </c>
      <c r="M120" s="122">
        <v>2724</v>
      </c>
      <c r="N120" s="122"/>
      <c r="O120" s="122">
        <v>7263</v>
      </c>
      <c r="P120" s="122">
        <v>6590</v>
      </c>
      <c r="Q120" s="122"/>
      <c r="R120" s="212">
        <v>1.9853362685418002E-3</v>
      </c>
      <c r="S120" s="212">
        <v>9.2488067652941996E-3</v>
      </c>
      <c r="T120" s="212">
        <v>1.00177665987943</v>
      </c>
      <c r="U120" s="212">
        <v>0.99918299025566404</v>
      </c>
      <c r="V120" s="212">
        <v>1.0014359219815701</v>
      </c>
      <c r="W120" s="212">
        <v>1.0055562193810501</v>
      </c>
      <c r="X120" s="212"/>
      <c r="Y120" s="122">
        <v>50094</v>
      </c>
      <c r="Z120" s="122">
        <v>50183</v>
      </c>
      <c r="AA120" s="122">
        <v>50142</v>
      </c>
      <c r="AB120" s="122">
        <v>50214</v>
      </c>
      <c r="AC120" s="122">
        <v>50493</v>
      </c>
      <c r="AD120" s="122">
        <v>50769</v>
      </c>
      <c r="AE120" s="122">
        <v>50960</v>
      </c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</row>
    <row r="121" spans="1:41" ht="12.75" x14ac:dyDescent="0.2">
      <c r="A121" s="122" t="s">
        <v>469</v>
      </c>
      <c r="B121" s="122">
        <v>0</v>
      </c>
      <c r="C121" s="122">
        <v>0</v>
      </c>
      <c r="D121" s="122">
        <v>0</v>
      </c>
      <c r="E121" s="122">
        <v>0</v>
      </c>
      <c r="F121" s="122">
        <v>0</v>
      </c>
      <c r="G121" s="122">
        <v>0</v>
      </c>
      <c r="H121" s="122"/>
      <c r="I121" s="122">
        <v>23135</v>
      </c>
      <c r="J121" s="122">
        <v>25298</v>
      </c>
      <c r="K121" s="122"/>
      <c r="L121" s="122">
        <v>1375</v>
      </c>
      <c r="M121" s="122">
        <v>1439</v>
      </c>
      <c r="N121" s="122"/>
      <c r="O121" s="122">
        <v>3596</v>
      </c>
      <c r="P121" s="122">
        <v>3602</v>
      </c>
      <c r="Q121" s="122"/>
      <c r="R121" s="212">
        <v>6.3571899571088801E-3</v>
      </c>
      <c r="S121" s="212">
        <v>1.28316831683168E-2</v>
      </c>
      <c r="T121" s="212">
        <v>1.0021122755707199</v>
      </c>
      <c r="U121" s="212">
        <v>1.0085123631941599</v>
      </c>
      <c r="V121" s="212">
        <v>1.0060691318327999</v>
      </c>
      <c r="W121" s="212">
        <v>1.00874915105269</v>
      </c>
      <c r="X121" s="212"/>
      <c r="Y121" s="122">
        <v>24618</v>
      </c>
      <c r="Z121" s="122">
        <v>24670</v>
      </c>
      <c r="AA121" s="122">
        <v>24880</v>
      </c>
      <c r="AB121" s="122">
        <v>25031</v>
      </c>
      <c r="AC121" s="122">
        <v>25250</v>
      </c>
      <c r="AD121" s="122">
        <v>25475</v>
      </c>
      <c r="AE121" s="122">
        <v>25574</v>
      </c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</row>
    <row r="122" spans="1:41" ht="12.75" x14ac:dyDescent="0.2">
      <c r="A122" s="122" t="s">
        <v>470</v>
      </c>
      <c r="B122" s="122">
        <v>104</v>
      </c>
      <c r="C122" s="122">
        <v>0</v>
      </c>
      <c r="D122" s="122">
        <v>0</v>
      </c>
      <c r="E122" s="122">
        <v>104.306743662893</v>
      </c>
      <c r="F122" s="122">
        <v>0</v>
      </c>
      <c r="G122" s="122">
        <v>0</v>
      </c>
      <c r="H122" s="122"/>
      <c r="I122" s="122">
        <v>14216</v>
      </c>
      <c r="J122" s="122">
        <v>14927</v>
      </c>
      <c r="K122" s="122"/>
      <c r="L122" s="122">
        <v>831</v>
      </c>
      <c r="M122" s="122">
        <v>833</v>
      </c>
      <c r="N122" s="122"/>
      <c r="O122" s="122">
        <v>2096</v>
      </c>
      <c r="P122" s="122">
        <v>1895</v>
      </c>
      <c r="Q122" s="122"/>
      <c r="R122" s="212">
        <v>1.22653231722825E-3</v>
      </c>
      <c r="S122" s="212">
        <v>3.2160804020100499E-3</v>
      </c>
      <c r="T122" s="212">
        <v>1.0014812819822201</v>
      </c>
      <c r="U122" s="212">
        <v>1.0044372730939899</v>
      </c>
      <c r="V122" s="212">
        <v>0.99872824631860802</v>
      </c>
      <c r="W122" s="212">
        <v>1.0002680785470099</v>
      </c>
      <c r="X122" s="212"/>
      <c r="Y122" s="122">
        <v>14852</v>
      </c>
      <c r="Z122" s="122">
        <v>14874</v>
      </c>
      <c r="AA122" s="122">
        <v>14940</v>
      </c>
      <c r="AB122" s="122">
        <v>14921</v>
      </c>
      <c r="AC122" s="122">
        <v>14925</v>
      </c>
      <c r="AD122" s="122">
        <v>14963</v>
      </c>
      <c r="AE122" s="122">
        <v>14973</v>
      </c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</row>
    <row r="123" spans="1:41" ht="12.75" x14ac:dyDescent="0.2">
      <c r="A123" s="122" t="s">
        <v>471</v>
      </c>
      <c r="B123" s="122">
        <v>12</v>
      </c>
      <c r="C123" s="122">
        <v>0</v>
      </c>
      <c r="D123" s="122">
        <v>12.4900489170396</v>
      </c>
      <c r="E123" s="122">
        <v>0</v>
      </c>
      <c r="F123" s="122">
        <v>0</v>
      </c>
      <c r="G123" s="122">
        <v>0</v>
      </c>
      <c r="H123" s="122"/>
      <c r="I123" s="122">
        <v>14520</v>
      </c>
      <c r="J123" s="122">
        <v>15770</v>
      </c>
      <c r="K123" s="122"/>
      <c r="L123" s="122">
        <v>895</v>
      </c>
      <c r="M123" s="122">
        <v>1002</v>
      </c>
      <c r="N123" s="122"/>
      <c r="O123" s="122">
        <v>2309</v>
      </c>
      <c r="P123" s="122">
        <v>2256</v>
      </c>
      <c r="Q123" s="122"/>
      <c r="R123" s="212">
        <v>5.9383216867956402E-3</v>
      </c>
      <c r="S123" s="212">
        <v>1.3192946847646801E-2</v>
      </c>
      <c r="T123" s="212">
        <v>1.0053257128011901</v>
      </c>
      <c r="U123" s="212">
        <v>1.00232573163641</v>
      </c>
      <c r="V123" s="212">
        <v>1.00831453432162</v>
      </c>
      <c r="W123" s="212">
        <v>1.0077985170033199</v>
      </c>
      <c r="X123" s="212"/>
      <c r="Y123" s="122">
        <v>15397</v>
      </c>
      <c r="Z123" s="122">
        <v>15479</v>
      </c>
      <c r="AA123" s="122">
        <v>15515</v>
      </c>
      <c r="AB123" s="122">
        <v>15644</v>
      </c>
      <c r="AC123" s="122">
        <v>15766</v>
      </c>
      <c r="AD123" s="122">
        <v>15868</v>
      </c>
      <c r="AE123" s="122">
        <v>15974</v>
      </c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</row>
    <row r="124" spans="1:41" ht="12.75" x14ac:dyDescent="0.2">
      <c r="A124" s="122" t="s">
        <v>472</v>
      </c>
      <c r="B124" s="122">
        <v>36</v>
      </c>
      <c r="C124" s="122">
        <v>0</v>
      </c>
      <c r="D124" s="122">
        <v>6.5217883911596903</v>
      </c>
      <c r="E124" s="122">
        <v>29.192941136604901</v>
      </c>
      <c r="F124" s="122">
        <v>0</v>
      </c>
      <c r="G124" s="122">
        <v>0</v>
      </c>
      <c r="H124" s="122"/>
      <c r="I124" s="122">
        <v>15998</v>
      </c>
      <c r="J124" s="122">
        <v>16733</v>
      </c>
      <c r="K124" s="122"/>
      <c r="L124" s="122">
        <v>829</v>
      </c>
      <c r="M124" s="122">
        <v>922</v>
      </c>
      <c r="N124" s="122"/>
      <c r="O124" s="122">
        <v>2374</v>
      </c>
      <c r="P124" s="122">
        <v>2250</v>
      </c>
      <c r="Q124" s="122"/>
      <c r="R124" s="212">
        <v>3.7674532042413201E-3</v>
      </c>
      <c r="S124" s="212">
        <v>9.3156574704407E-3</v>
      </c>
      <c r="T124" s="212">
        <v>1.0052740058195899</v>
      </c>
      <c r="U124" s="212">
        <v>1.00410058493638</v>
      </c>
      <c r="V124" s="212">
        <v>1.00390366944928</v>
      </c>
      <c r="W124" s="212">
        <v>1.00179468772434</v>
      </c>
      <c r="X124" s="212"/>
      <c r="Y124" s="122">
        <v>16496</v>
      </c>
      <c r="Z124" s="122">
        <v>16583</v>
      </c>
      <c r="AA124" s="122">
        <v>16651</v>
      </c>
      <c r="AB124" s="122">
        <v>16716</v>
      </c>
      <c r="AC124" s="122">
        <v>16746</v>
      </c>
      <c r="AD124" s="122">
        <v>16842</v>
      </c>
      <c r="AE124" s="122">
        <v>16902</v>
      </c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</row>
    <row r="125" spans="1:41" ht="12.75" x14ac:dyDescent="0.2">
      <c r="A125" s="122" t="s">
        <v>473</v>
      </c>
      <c r="B125" s="122">
        <v>5</v>
      </c>
      <c r="C125" s="122">
        <v>0</v>
      </c>
      <c r="D125" s="122">
        <v>4.8248522989312104</v>
      </c>
      <c r="E125" s="122">
        <v>0</v>
      </c>
      <c r="F125" s="122">
        <v>0</v>
      </c>
      <c r="G125" s="122">
        <v>0</v>
      </c>
      <c r="H125" s="122"/>
      <c r="I125" s="122">
        <v>75592</v>
      </c>
      <c r="J125" s="122">
        <v>81826</v>
      </c>
      <c r="K125" s="122"/>
      <c r="L125" s="122">
        <v>4368</v>
      </c>
      <c r="M125" s="122">
        <v>4843</v>
      </c>
      <c r="N125" s="122"/>
      <c r="O125" s="122">
        <v>11193</v>
      </c>
      <c r="P125" s="122">
        <v>11001</v>
      </c>
      <c r="Q125" s="122"/>
      <c r="R125" s="212">
        <v>6.9596438163803702E-3</v>
      </c>
      <c r="S125" s="212">
        <v>8.3980118992238607E-3</v>
      </c>
      <c r="T125" s="212">
        <v>1.00543731356434</v>
      </c>
      <c r="U125" s="212">
        <v>1.00640937370905</v>
      </c>
      <c r="V125" s="212">
        <v>1.00743827352447</v>
      </c>
      <c r="W125" s="212">
        <v>1.0085562949884599</v>
      </c>
      <c r="X125" s="212"/>
      <c r="Y125" s="122">
        <v>79451</v>
      </c>
      <c r="Z125" s="122">
        <v>79883</v>
      </c>
      <c r="AA125" s="122">
        <v>80395</v>
      </c>
      <c r="AB125" s="122">
        <v>80993</v>
      </c>
      <c r="AC125" s="122">
        <v>81686</v>
      </c>
      <c r="AD125" s="122">
        <v>82107</v>
      </c>
      <c r="AE125" s="122">
        <v>82372</v>
      </c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</row>
    <row r="126" spans="1:41" ht="12.75" x14ac:dyDescent="0.2">
      <c r="A126" s="122" t="s">
        <v>474</v>
      </c>
      <c r="B126" s="122">
        <v>154</v>
      </c>
      <c r="C126" s="122">
        <v>0</v>
      </c>
      <c r="D126" s="122">
        <v>0</v>
      </c>
      <c r="E126" s="122">
        <v>0</v>
      </c>
      <c r="F126" s="122">
        <v>153.73590982286601</v>
      </c>
      <c r="G126" s="122">
        <v>0</v>
      </c>
      <c r="H126" s="122"/>
      <c r="I126" s="122">
        <v>26024</v>
      </c>
      <c r="J126" s="122">
        <v>29808</v>
      </c>
      <c r="K126" s="122"/>
      <c r="L126" s="122">
        <v>2260</v>
      </c>
      <c r="M126" s="122">
        <v>2087</v>
      </c>
      <c r="N126" s="122"/>
      <c r="O126" s="122">
        <v>4356</v>
      </c>
      <c r="P126" s="122">
        <v>4825</v>
      </c>
      <c r="Q126" s="122"/>
      <c r="R126" s="212">
        <v>7.19046873151186E-3</v>
      </c>
      <c r="S126" s="212">
        <v>9.1937053316780201E-3</v>
      </c>
      <c r="T126" s="212">
        <v>1.01098028382998</v>
      </c>
      <c r="U126" s="212">
        <v>1.0054646675091401</v>
      </c>
      <c r="V126" s="212">
        <v>1.0067257719351901</v>
      </c>
      <c r="W126" s="212">
        <v>1.0056011067246999</v>
      </c>
      <c r="X126" s="212"/>
      <c r="Y126" s="122">
        <v>28961</v>
      </c>
      <c r="Z126" s="122">
        <v>29279</v>
      </c>
      <c r="AA126" s="122">
        <v>29439</v>
      </c>
      <c r="AB126" s="122">
        <v>29637</v>
      </c>
      <c r="AC126" s="122">
        <v>29803</v>
      </c>
      <c r="AD126" s="122">
        <v>29889</v>
      </c>
      <c r="AE126" s="122">
        <v>30077</v>
      </c>
      <c r="AF126" s="122"/>
      <c r="AG126" s="122"/>
      <c r="AH126" s="122"/>
      <c r="AI126" s="122"/>
      <c r="AJ126" s="122"/>
      <c r="AK126" s="122"/>
      <c r="AL126" s="122"/>
      <c r="AM126" s="122"/>
      <c r="AN126" s="122"/>
      <c r="AO126" s="122"/>
    </row>
    <row r="127" spans="1:41" ht="12.75" x14ac:dyDescent="0.2">
      <c r="A127" s="122" t="s">
        <v>475</v>
      </c>
      <c r="B127" s="122">
        <v>92</v>
      </c>
      <c r="C127" s="122">
        <v>0</v>
      </c>
      <c r="D127" s="122">
        <v>86.489951216314793</v>
      </c>
      <c r="E127" s="122">
        <v>0</v>
      </c>
      <c r="F127" s="122">
        <v>5.4197457199247303</v>
      </c>
      <c r="G127" s="122">
        <v>0</v>
      </c>
      <c r="H127" s="122"/>
      <c r="I127" s="122">
        <v>39039</v>
      </c>
      <c r="J127" s="122">
        <v>43574</v>
      </c>
      <c r="K127" s="122"/>
      <c r="L127" s="122">
        <v>2341</v>
      </c>
      <c r="M127" s="122">
        <v>2892</v>
      </c>
      <c r="N127" s="122"/>
      <c r="O127" s="122">
        <v>5566</v>
      </c>
      <c r="P127" s="122">
        <v>5697</v>
      </c>
      <c r="Q127" s="122"/>
      <c r="R127" s="212">
        <v>1.1001988868589101E-2</v>
      </c>
      <c r="S127" s="212">
        <v>8.3440603162927493E-3</v>
      </c>
      <c r="T127" s="212">
        <v>1.01104680483178</v>
      </c>
      <c r="U127" s="212">
        <v>1.0094059523526799</v>
      </c>
      <c r="V127" s="212">
        <v>1.0103536720239099</v>
      </c>
      <c r="W127" s="212">
        <v>1.01320539394927</v>
      </c>
      <c r="X127" s="212"/>
      <c r="Y127" s="122">
        <v>41641</v>
      </c>
      <c r="Z127" s="122">
        <v>42101</v>
      </c>
      <c r="AA127" s="122">
        <v>42497</v>
      </c>
      <c r="AB127" s="122">
        <v>42937</v>
      </c>
      <c r="AC127" s="122">
        <v>43504</v>
      </c>
      <c r="AD127" s="122">
        <v>43787</v>
      </c>
      <c r="AE127" s="122">
        <v>43867</v>
      </c>
      <c r="AF127" s="122"/>
      <c r="AG127" s="122"/>
      <c r="AH127" s="122"/>
      <c r="AI127" s="122"/>
      <c r="AJ127" s="122"/>
      <c r="AK127" s="122"/>
      <c r="AL127" s="122"/>
      <c r="AM127" s="122"/>
      <c r="AN127" s="122"/>
      <c r="AO127" s="122"/>
    </row>
    <row r="128" spans="1:41" ht="12.75" x14ac:dyDescent="0.2">
      <c r="A128" s="122" t="s">
        <v>476</v>
      </c>
      <c r="B128" s="122">
        <v>382</v>
      </c>
      <c r="C128" s="122">
        <v>0</v>
      </c>
      <c r="D128" s="122">
        <v>0</v>
      </c>
      <c r="E128" s="122">
        <v>0</v>
      </c>
      <c r="F128" s="122">
        <v>161.87919463087201</v>
      </c>
      <c r="G128" s="122">
        <v>220.48492111914899</v>
      </c>
      <c r="H128" s="122"/>
      <c r="I128" s="122">
        <v>18595</v>
      </c>
      <c r="J128" s="122">
        <v>22946</v>
      </c>
      <c r="K128" s="122"/>
      <c r="L128" s="122">
        <v>1649</v>
      </c>
      <c r="M128" s="122">
        <v>1719</v>
      </c>
      <c r="N128" s="122"/>
      <c r="O128" s="122">
        <v>3423</v>
      </c>
      <c r="P128" s="122">
        <v>3801</v>
      </c>
      <c r="Q128" s="122"/>
      <c r="R128" s="212">
        <v>1.66375346645176E-2</v>
      </c>
      <c r="S128" s="212">
        <v>1.6884080101217201E-2</v>
      </c>
      <c r="T128" s="212">
        <v>1.0253064268070999</v>
      </c>
      <c r="U128" s="212">
        <v>1.0136818181818199</v>
      </c>
      <c r="V128" s="212">
        <v>1.0091475718577601</v>
      </c>
      <c r="W128" s="212">
        <v>1.0184847811597399</v>
      </c>
      <c r="X128" s="212"/>
      <c r="Y128" s="122">
        <v>21457</v>
      </c>
      <c r="Z128" s="122">
        <v>22000</v>
      </c>
      <c r="AA128" s="122">
        <v>22301</v>
      </c>
      <c r="AB128" s="122">
        <v>22505</v>
      </c>
      <c r="AC128" s="122">
        <v>22921</v>
      </c>
      <c r="AD128" s="122">
        <v>23192</v>
      </c>
      <c r="AE128" s="122">
        <v>23308</v>
      </c>
      <c r="AF128" s="122"/>
      <c r="AG128" s="122"/>
      <c r="AH128" s="122"/>
      <c r="AI128" s="122"/>
      <c r="AJ128" s="122"/>
      <c r="AK128" s="122"/>
      <c r="AL128" s="122"/>
      <c r="AM128" s="122"/>
      <c r="AN128" s="122"/>
      <c r="AO128" s="122"/>
    </row>
    <row r="129" spans="1:41" ht="12.75" x14ac:dyDescent="0.2">
      <c r="A129" s="122" t="s">
        <v>477</v>
      </c>
      <c r="B129" s="122">
        <v>55</v>
      </c>
      <c r="C129" s="122">
        <v>0</v>
      </c>
      <c r="D129" s="122">
        <v>0</v>
      </c>
      <c r="E129" s="122">
        <v>0</v>
      </c>
      <c r="F129" s="122">
        <v>54.861341059602601</v>
      </c>
      <c r="G129" s="122">
        <v>0</v>
      </c>
      <c r="H129" s="122"/>
      <c r="I129" s="122">
        <v>101423</v>
      </c>
      <c r="J129" s="122">
        <v>115968</v>
      </c>
      <c r="K129" s="122"/>
      <c r="L129" s="122">
        <v>6180</v>
      </c>
      <c r="M129" s="122">
        <v>6650</v>
      </c>
      <c r="N129" s="122"/>
      <c r="O129" s="122">
        <v>13341</v>
      </c>
      <c r="P129" s="122">
        <v>14138</v>
      </c>
      <c r="Q129" s="122"/>
      <c r="R129" s="212">
        <v>1.24238027621364E-2</v>
      </c>
      <c r="S129" s="212">
        <v>6.5908659569695804E-3</v>
      </c>
      <c r="T129" s="212">
        <v>1.0132327883116401</v>
      </c>
      <c r="U129" s="212">
        <v>1.0104658651781899</v>
      </c>
      <c r="V129" s="212">
        <v>1.01191551141092</v>
      </c>
      <c r="W129" s="212">
        <v>1.0140847534730699</v>
      </c>
      <c r="X129" s="212"/>
      <c r="Y129" s="122">
        <v>110332</v>
      </c>
      <c r="Z129" s="122">
        <v>111792</v>
      </c>
      <c r="AA129" s="122">
        <v>112962</v>
      </c>
      <c r="AB129" s="122">
        <v>114308</v>
      </c>
      <c r="AC129" s="122">
        <v>115918</v>
      </c>
      <c r="AD129" s="122">
        <v>115230</v>
      </c>
      <c r="AE129" s="122">
        <v>116682</v>
      </c>
      <c r="AF129" s="122"/>
      <c r="AG129" s="122"/>
      <c r="AH129" s="122"/>
      <c r="AI129" s="122"/>
      <c r="AJ129" s="122"/>
      <c r="AK129" s="122"/>
      <c r="AL129" s="122"/>
      <c r="AM129" s="122"/>
      <c r="AN129" s="122"/>
      <c r="AO129" s="122"/>
    </row>
    <row r="130" spans="1:41" ht="12.75" x14ac:dyDescent="0.2">
      <c r="A130" s="122" t="s">
        <v>478</v>
      </c>
      <c r="B130" s="122">
        <v>252</v>
      </c>
      <c r="C130" s="122">
        <v>0</v>
      </c>
      <c r="D130" s="122">
        <v>99.466222043627297</v>
      </c>
      <c r="E130" s="122">
        <v>0</v>
      </c>
      <c r="F130" s="122">
        <v>34.881847931670798</v>
      </c>
      <c r="G130" s="122">
        <v>117.413945622071</v>
      </c>
      <c r="H130" s="122"/>
      <c r="I130" s="122">
        <v>269142</v>
      </c>
      <c r="J130" s="122">
        <v>318107</v>
      </c>
      <c r="K130" s="122"/>
      <c r="L130" s="122">
        <v>18014</v>
      </c>
      <c r="M130" s="122">
        <v>22474</v>
      </c>
      <c r="N130" s="122"/>
      <c r="O130" s="122">
        <v>34116</v>
      </c>
      <c r="P130" s="122">
        <v>35723</v>
      </c>
      <c r="Q130" s="122"/>
      <c r="R130" s="212">
        <v>1.5444059889626599E-2</v>
      </c>
      <c r="S130" s="212">
        <v>1.44781410003939E-2</v>
      </c>
      <c r="T130" s="212">
        <v>1.01240523545827</v>
      </c>
      <c r="U130" s="212">
        <v>1.0165483147257199</v>
      </c>
      <c r="V130" s="212">
        <v>1.01589156497085</v>
      </c>
      <c r="W130" s="212">
        <v>1.01693747616866</v>
      </c>
      <c r="X130" s="212"/>
      <c r="Y130" s="122">
        <v>298503</v>
      </c>
      <c r="Z130" s="122">
        <v>302206</v>
      </c>
      <c r="AA130" s="122">
        <v>307207</v>
      </c>
      <c r="AB130" s="122">
        <v>312089</v>
      </c>
      <c r="AC130" s="122">
        <v>317375</v>
      </c>
      <c r="AD130" s="122">
        <v>320147</v>
      </c>
      <c r="AE130" s="122">
        <v>321970</v>
      </c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</row>
    <row r="131" spans="1:41" ht="12.75" x14ac:dyDescent="0.2">
      <c r="A131" s="122" t="s">
        <v>479</v>
      </c>
      <c r="B131" s="122">
        <v>60</v>
      </c>
      <c r="C131" s="122">
        <v>0</v>
      </c>
      <c r="D131" s="122">
        <v>21.6184058349609</v>
      </c>
      <c r="E131" s="122">
        <v>38.789214318147202</v>
      </c>
      <c r="F131" s="122">
        <v>0</v>
      </c>
      <c r="G131" s="122">
        <v>0</v>
      </c>
      <c r="H131" s="122"/>
      <c r="I131" s="122">
        <v>12625</v>
      </c>
      <c r="J131" s="122">
        <v>12828</v>
      </c>
      <c r="K131" s="122"/>
      <c r="L131" s="122">
        <v>651</v>
      </c>
      <c r="M131" s="122">
        <v>740</v>
      </c>
      <c r="N131" s="122"/>
      <c r="O131" s="122">
        <v>1818</v>
      </c>
      <c r="P131" s="122">
        <v>1713</v>
      </c>
      <c r="Q131" s="122"/>
      <c r="R131" s="212">
        <v>2.2371065437798402E-3</v>
      </c>
      <c r="S131" s="212">
        <v>8.1180235734915306E-3</v>
      </c>
      <c r="T131" s="212">
        <v>0.99795227219028104</v>
      </c>
      <c r="U131" s="212">
        <v>0.99810591113566405</v>
      </c>
      <c r="V131" s="212">
        <v>1.0030837352731901</v>
      </c>
      <c r="W131" s="212">
        <v>1.0098533816805899</v>
      </c>
      <c r="X131" s="212"/>
      <c r="Y131" s="122">
        <v>12697</v>
      </c>
      <c r="Z131" s="122">
        <v>12671</v>
      </c>
      <c r="AA131" s="122">
        <v>12647</v>
      </c>
      <c r="AB131" s="122">
        <v>12686</v>
      </c>
      <c r="AC131" s="122">
        <v>12811</v>
      </c>
      <c r="AD131" s="122">
        <v>12912</v>
      </c>
      <c r="AE131" s="122">
        <v>12915</v>
      </c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</row>
    <row r="132" spans="1:41" ht="12.75" x14ac:dyDescent="0.2">
      <c r="A132" s="122" t="s">
        <v>480</v>
      </c>
      <c r="B132" s="122">
        <v>54</v>
      </c>
      <c r="C132" s="122">
        <v>0</v>
      </c>
      <c r="D132" s="122">
        <v>0</v>
      </c>
      <c r="E132" s="122">
        <v>53.950458742356403</v>
      </c>
      <c r="F132" s="122">
        <v>0</v>
      </c>
      <c r="G132" s="122">
        <v>0</v>
      </c>
      <c r="H132" s="122"/>
      <c r="I132" s="122">
        <v>6893</v>
      </c>
      <c r="J132" s="122">
        <v>7174</v>
      </c>
      <c r="K132" s="122"/>
      <c r="L132" s="122">
        <v>406</v>
      </c>
      <c r="M132" s="122">
        <v>413</v>
      </c>
      <c r="N132" s="122"/>
      <c r="O132" s="122">
        <v>1029</v>
      </c>
      <c r="P132" s="122">
        <v>961</v>
      </c>
      <c r="Q132" s="122"/>
      <c r="R132" s="212">
        <v>4.9447011439169896E-3</v>
      </c>
      <c r="S132" s="212">
        <v>3.4886966229416699E-3</v>
      </c>
      <c r="T132" s="212">
        <v>1.0180757187589</v>
      </c>
      <c r="U132" s="212">
        <v>0.99384873479658897</v>
      </c>
      <c r="V132" s="212">
        <v>1.0023913349275599</v>
      </c>
      <c r="W132" s="212">
        <v>1.00561324726354</v>
      </c>
      <c r="X132" s="212"/>
      <c r="Y132" s="122">
        <v>7026</v>
      </c>
      <c r="Z132" s="122">
        <v>7153</v>
      </c>
      <c r="AA132" s="122">
        <v>7109</v>
      </c>
      <c r="AB132" s="122">
        <v>7126</v>
      </c>
      <c r="AC132" s="122">
        <v>7166</v>
      </c>
      <c r="AD132" s="122">
        <v>7146</v>
      </c>
      <c r="AE132" s="122">
        <v>7191</v>
      </c>
      <c r="AF132" s="122"/>
      <c r="AG132" s="122"/>
      <c r="AH132" s="122"/>
      <c r="AI132" s="122"/>
      <c r="AJ132" s="122"/>
      <c r="AK132" s="122"/>
      <c r="AL132" s="122"/>
      <c r="AM132" s="122"/>
      <c r="AN132" s="122"/>
      <c r="AO132" s="122"/>
    </row>
    <row r="133" spans="1:41" ht="12.75" x14ac:dyDescent="0.2">
      <c r="A133" s="122" t="s">
        <v>481</v>
      </c>
      <c r="B133" s="122">
        <v>326</v>
      </c>
      <c r="C133" s="122">
        <v>90.190035952747806</v>
      </c>
      <c r="D133" s="122">
        <v>0</v>
      </c>
      <c r="E133" s="122">
        <v>236.03583061725101</v>
      </c>
      <c r="F133" s="122">
        <v>0</v>
      </c>
      <c r="G133" s="122">
        <v>0</v>
      </c>
      <c r="H133" s="122"/>
      <c r="I133" s="122">
        <v>19470</v>
      </c>
      <c r="J133" s="122">
        <v>18905</v>
      </c>
      <c r="K133" s="122"/>
      <c r="L133" s="122">
        <v>774</v>
      </c>
      <c r="M133" s="122">
        <v>718</v>
      </c>
      <c r="N133" s="122"/>
      <c r="O133" s="122">
        <v>2541</v>
      </c>
      <c r="P133" s="122">
        <v>2088</v>
      </c>
      <c r="Q133" s="122"/>
      <c r="R133" s="212">
        <v>-5.8215616919179399E-3</v>
      </c>
      <c r="S133" s="212">
        <v>1.0807947019867601E-2</v>
      </c>
      <c r="T133" s="212">
        <v>0.99358211272708497</v>
      </c>
      <c r="U133" s="212">
        <v>0.99281137677762199</v>
      </c>
      <c r="V133" s="212">
        <v>0.99312660685240595</v>
      </c>
      <c r="W133" s="212">
        <v>0.99719991546914599</v>
      </c>
      <c r="X133" s="212"/>
      <c r="Y133" s="122">
        <v>19321</v>
      </c>
      <c r="Z133" s="122">
        <v>19197</v>
      </c>
      <c r="AA133" s="122">
        <v>19059</v>
      </c>
      <c r="AB133" s="122">
        <v>18928</v>
      </c>
      <c r="AC133" s="122">
        <v>18875</v>
      </c>
      <c r="AD133" s="122">
        <v>19026</v>
      </c>
      <c r="AE133" s="122">
        <v>19079</v>
      </c>
      <c r="AF133" s="122"/>
      <c r="AG133" s="122"/>
      <c r="AH133" s="122"/>
      <c r="AI133" s="122"/>
      <c r="AJ133" s="122"/>
      <c r="AK133" s="122"/>
      <c r="AL133" s="122"/>
      <c r="AM133" s="122"/>
      <c r="AN133" s="122"/>
      <c r="AO133" s="122"/>
    </row>
    <row r="134" spans="1:41" ht="12.75" x14ac:dyDescent="0.2">
      <c r="A134" s="122" t="s">
        <v>482</v>
      </c>
      <c r="B134" s="122">
        <v>113</v>
      </c>
      <c r="C134" s="122">
        <v>0</v>
      </c>
      <c r="D134" s="122">
        <v>0</v>
      </c>
      <c r="E134" s="122">
        <v>113.259010222605</v>
      </c>
      <c r="F134" s="122">
        <v>0</v>
      </c>
      <c r="G134" s="122">
        <v>0</v>
      </c>
      <c r="H134" s="122"/>
      <c r="I134" s="122">
        <v>17404</v>
      </c>
      <c r="J134" s="122">
        <v>18415</v>
      </c>
      <c r="K134" s="122"/>
      <c r="L134" s="122">
        <v>975</v>
      </c>
      <c r="M134" s="122">
        <v>1056</v>
      </c>
      <c r="N134" s="122"/>
      <c r="O134" s="122">
        <v>2519</v>
      </c>
      <c r="P134" s="122">
        <v>2260</v>
      </c>
      <c r="Q134" s="122"/>
      <c r="R134" s="212">
        <v>4.75137993171049E-3</v>
      </c>
      <c r="S134" s="212">
        <v>2.4427315166648598E-3</v>
      </c>
      <c r="T134" s="212">
        <v>1.0046470458065899</v>
      </c>
      <c r="U134" s="212">
        <v>1.0085352422907501</v>
      </c>
      <c r="V134" s="212">
        <v>1.0048048048047999</v>
      </c>
      <c r="W134" s="212">
        <v>1.00103244036298</v>
      </c>
      <c r="X134" s="212"/>
      <c r="Y134" s="122">
        <v>18076</v>
      </c>
      <c r="Z134" s="122">
        <v>18160</v>
      </c>
      <c r="AA134" s="122">
        <v>18315</v>
      </c>
      <c r="AB134" s="122">
        <v>18403</v>
      </c>
      <c r="AC134" s="122">
        <v>18422</v>
      </c>
      <c r="AD134" s="122">
        <v>18436</v>
      </c>
      <c r="AE134" s="122">
        <v>18467</v>
      </c>
      <c r="AF134" s="122"/>
      <c r="AG134" s="122"/>
      <c r="AH134" s="122"/>
      <c r="AI134" s="122"/>
      <c r="AJ134" s="122"/>
      <c r="AK134" s="122"/>
      <c r="AL134" s="122"/>
      <c r="AM134" s="122"/>
      <c r="AN134" s="122"/>
      <c r="AO134" s="122"/>
    </row>
    <row r="135" spans="1:41" ht="12.75" x14ac:dyDescent="0.2">
      <c r="A135" s="122" t="s">
        <v>483</v>
      </c>
      <c r="B135" s="122">
        <v>23</v>
      </c>
      <c r="C135" s="122">
        <v>0</v>
      </c>
      <c r="D135" s="122">
        <v>0</v>
      </c>
      <c r="E135" s="122">
        <v>23.2240759844561</v>
      </c>
      <c r="F135" s="122">
        <v>0</v>
      </c>
      <c r="G135" s="122">
        <v>0</v>
      </c>
      <c r="H135" s="122"/>
      <c r="I135" s="122">
        <v>14243</v>
      </c>
      <c r="J135" s="122">
        <v>15167</v>
      </c>
      <c r="K135" s="122"/>
      <c r="L135" s="122">
        <v>906</v>
      </c>
      <c r="M135" s="122">
        <v>845</v>
      </c>
      <c r="N135" s="122"/>
      <c r="O135" s="122">
        <v>2348</v>
      </c>
      <c r="P135" s="122">
        <v>2236</v>
      </c>
      <c r="Q135" s="122"/>
      <c r="R135" s="212">
        <v>3.4921958212854598E-3</v>
      </c>
      <c r="S135" s="212">
        <v>0</v>
      </c>
      <c r="T135" s="212">
        <v>0.99832831828819801</v>
      </c>
      <c r="U135" s="212">
        <v>1.0020763563295401</v>
      </c>
      <c r="V135" s="212">
        <v>1.0046788316288999</v>
      </c>
      <c r="W135" s="212">
        <v>1.0089149091876799</v>
      </c>
      <c r="X135" s="212"/>
      <c r="Y135" s="122">
        <v>14955</v>
      </c>
      <c r="Z135" s="122">
        <v>14930</v>
      </c>
      <c r="AA135" s="122">
        <v>14961</v>
      </c>
      <c r="AB135" s="122">
        <v>15031</v>
      </c>
      <c r="AC135" s="122">
        <v>15165</v>
      </c>
      <c r="AD135" s="122">
        <v>15124</v>
      </c>
      <c r="AE135" s="122">
        <v>15165</v>
      </c>
      <c r="AF135" s="122"/>
      <c r="AG135" s="122"/>
      <c r="AH135" s="122"/>
      <c r="AI135" s="122"/>
      <c r="AJ135" s="122"/>
      <c r="AK135" s="122"/>
      <c r="AL135" s="122"/>
      <c r="AM135" s="122"/>
      <c r="AN135" s="122"/>
      <c r="AO135" s="122"/>
    </row>
    <row r="136" spans="1:41" ht="12.75" x14ac:dyDescent="0.2">
      <c r="A136" s="122" t="s">
        <v>484</v>
      </c>
      <c r="B136" s="122">
        <v>0</v>
      </c>
      <c r="C136" s="122">
        <v>0</v>
      </c>
      <c r="D136" s="122">
        <v>0</v>
      </c>
      <c r="E136" s="122">
        <v>0</v>
      </c>
      <c r="F136" s="122">
        <v>0</v>
      </c>
      <c r="G136" s="122">
        <v>0</v>
      </c>
      <c r="H136" s="122"/>
      <c r="I136" s="122">
        <v>20394</v>
      </c>
      <c r="J136" s="122">
        <v>22994</v>
      </c>
      <c r="K136" s="122"/>
      <c r="L136" s="122">
        <v>1539</v>
      </c>
      <c r="M136" s="122">
        <v>1637</v>
      </c>
      <c r="N136" s="122"/>
      <c r="O136" s="122">
        <v>3722</v>
      </c>
      <c r="P136" s="122">
        <v>3768</v>
      </c>
      <c r="Q136" s="122"/>
      <c r="R136" s="212">
        <v>8.8086831625266999E-3</v>
      </c>
      <c r="S136" s="212">
        <v>4.9121891844896501E-3</v>
      </c>
      <c r="T136" s="212">
        <v>1.00427715996578</v>
      </c>
      <c r="U136" s="212">
        <v>1.0097283242177</v>
      </c>
      <c r="V136" s="212">
        <v>1.00563868045997</v>
      </c>
      <c r="W136" s="212">
        <v>1.01562913907285</v>
      </c>
      <c r="X136" s="212"/>
      <c r="Y136" s="122">
        <v>22211</v>
      </c>
      <c r="Z136" s="122">
        <v>22306</v>
      </c>
      <c r="AA136" s="122">
        <v>22523</v>
      </c>
      <c r="AB136" s="122">
        <v>22650</v>
      </c>
      <c r="AC136" s="122">
        <v>23004</v>
      </c>
      <c r="AD136" s="122">
        <v>23046</v>
      </c>
      <c r="AE136" s="122">
        <v>23117</v>
      </c>
      <c r="AF136" s="122"/>
      <c r="AG136" s="122"/>
      <c r="AH136" s="122"/>
      <c r="AI136" s="122"/>
      <c r="AJ136" s="122"/>
      <c r="AK136" s="122"/>
      <c r="AL136" s="122"/>
      <c r="AM136" s="122"/>
      <c r="AN136" s="122"/>
      <c r="AO136" s="122"/>
    </row>
    <row r="137" spans="1:41" ht="12.75" x14ac:dyDescent="0.2">
      <c r="A137" s="122" t="s">
        <v>485</v>
      </c>
      <c r="B137" s="122">
        <v>67</v>
      </c>
      <c r="C137" s="122">
        <v>0</v>
      </c>
      <c r="D137" s="122">
        <v>0</v>
      </c>
      <c r="E137" s="122">
        <v>67.269756672653003</v>
      </c>
      <c r="F137" s="122">
        <v>0</v>
      </c>
      <c r="G137" s="122">
        <v>0</v>
      </c>
      <c r="H137" s="122"/>
      <c r="I137" s="122">
        <v>12973</v>
      </c>
      <c r="J137" s="122">
        <v>13460</v>
      </c>
      <c r="K137" s="122"/>
      <c r="L137" s="122">
        <v>820</v>
      </c>
      <c r="M137" s="122">
        <v>790</v>
      </c>
      <c r="N137" s="122"/>
      <c r="O137" s="122">
        <v>2067</v>
      </c>
      <c r="P137" s="122">
        <v>1920</v>
      </c>
      <c r="Q137" s="122"/>
      <c r="R137" s="212">
        <v>4.4426793049685597E-3</v>
      </c>
      <c r="S137" s="212">
        <v>9.9369670003707795E-3</v>
      </c>
      <c r="T137" s="212">
        <v>0.99879227053140096</v>
      </c>
      <c r="U137" s="212">
        <v>1.0025695284159599</v>
      </c>
      <c r="V137" s="212">
        <v>1.00309060756822</v>
      </c>
      <c r="W137" s="212">
        <v>1.01337641842639</v>
      </c>
      <c r="X137" s="212"/>
      <c r="Y137" s="122">
        <v>13248</v>
      </c>
      <c r="Z137" s="122">
        <v>13232</v>
      </c>
      <c r="AA137" s="122">
        <v>13266</v>
      </c>
      <c r="AB137" s="122">
        <v>13307</v>
      </c>
      <c r="AC137" s="122">
        <v>13485</v>
      </c>
      <c r="AD137" s="122">
        <v>13454</v>
      </c>
      <c r="AE137" s="122">
        <v>13619</v>
      </c>
      <c r="AF137" s="122"/>
      <c r="AG137" s="122"/>
      <c r="AH137" s="122"/>
      <c r="AI137" s="122"/>
      <c r="AJ137" s="122"/>
      <c r="AK137" s="122"/>
      <c r="AL137" s="122"/>
      <c r="AM137" s="122"/>
      <c r="AN137" s="122"/>
      <c r="AO137" s="122"/>
    </row>
    <row r="138" spans="1:41" ht="12.75" x14ac:dyDescent="0.2">
      <c r="A138" s="122" t="s">
        <v>486</v>
      </c>
      <c r="B138" s="122">
        <v>18</v>
      </c>
      <c r="C138" s="122">
        <v>0</v>
      </c>
      <c r="D138" s="122">
        <v>0</v>
      </c>
      <c r="E138" s="122">
        <v>0</v>
      </c>
      <c r="F138" s="122">
        <v>17.637297510865299</v>
      </c>
      <c r="G138" s="122">
        <v>0</v>
      </c>
      <c r="H138" s="122"/>
      <c r="I138" s="122">
        <v>18541</v>
      </c>
      <c r="J138" s="122">
        <v>20248</v>
      </c>
      <c r="K138" s="122"/>
      <c r="L138" s="122">
        <v>1458</v>
      </c>
      <c r="M138" s="122">
        <v>1483</v>
      </c>
      <c r="N138" s="122"/>
      <c r="O138" s="122">
        <v>3162</v>
      </c>
      <c r="P138" s="122">
        <v>3255</v>
      </c>
      <c r="Q138" s="122"/>
      <c r="R138" s="212">
        <v>4.72506402961681E-3</v>
      </c>
      <c r="S138" s="212">
        <v>1.20398355051281E-2</v>
      </c>
      <c r="T138" s="212">
        <v>0.99934363324245201</v>
      </c>
      <c r="U138" s="212">
        <v>1.00682059313899</v>
      </c>
      <c r="V138" s="212">
        <v>1.00642312324368</v>
      </c>
      <c r="W138" s="212">
        <v>1.0063322696449899</v>
      </c>
      <c r="X138" s="212"/>
      <c r="Y138" s="122">
        <v>19806</v>
      </c>
      <c r="Z138" s="122">
        <v>19793</v>
      </c>
      <c r="AA138" s="122">
        <v>19928</v>
      </c>
      <c r="AB138" s="122">
        <v>20056</v>
      </c>
      <c r="AC138" s="122">
        <v>20183</v>
      </c>
      <c r="AD138" s="122">
        <v>20376</v>
      </c>
      <c r="AE138" s="122">
        <v>20426</v>
      </c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s="122"/>
    </row>
    <row r="139" spans="1:41" ht="12.75" x14ac:dyDescent="0.2">
      <c r="A139" s="122" t="s">
        <v>487</v>
      </c>
      <c r="B139" s="122">
        <v>0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/>
      <c r="I139" s="122">
        <v>12561</v>
      </c>
      <c r="J139" s="122">
        <v>13007</v>
      </c>
      <c r="K139" s="122"/>
      <c r="L139" s="122">
        <v>729</v>
      </c>
      <c r="M139" s="122">
        <v>762</v>
      </c>
      <c r="N139" s="122"/>
      <c r="O139" s="122">
        <v>1711</v>
      </c>
      <c r="P139" s="122">
        <v>1658</v>
      </c>
      <c r="Q139" s="122"/>
      <c r="R139" s="212">
        <v>1.48558718661507E-3</v>
      </c>
      <c r="S139" s="212">
        <v>1.0687375057665699E-2</v>
      </c>
      <c r="T139" s="212">
        <v>1.00030938200944</v>
      </c>
      <c r="U139" s="212">
        <v>0.99768035258640697</v>
      </c>
      <c r="V139" s="212">
        <v>0.99635743625513495</v>
      </c>
      <c r="W139" s="212">
        <v>1.0116677037958901</v>
      </c>
      <c r="X139" s="212"/>
      <c r="Y139" s="122">
        <v>12929</v>
      </c>
      <c r="Z139" s="122">
        <v>12933</v>
      </c>
      <c r="AA139" s="122">
        <v>12903</v>
      </c>
      <c r="AB139" s="122">
        <v>12856</v>
      </c>
      <c r="AC139" s="122">
        <v>13006</v>
      </c>
      <c r="AD139" s="122">
        <v>13089</v>
      </c>
      <c r="AE139" s="122">
        <v>13145</v>
      </c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</row>
    <row r="140" spans="1:41" ht="12.75" x14ac:dyDescent="0.2">
      <c r="A140" s="122" t="s">
        <v>488</v>
      </c>
      <c r="B140" s="122">
        <v>0</v>
      </c>
      <c r="C140" s="122">
        <v>0</v>
      </c>
      <c r="D140" s="122">
        <v>0</v>
      </c>
      <c r="E140" s="122">
        <v>0</v>
      </c>
      <c r="F140" s="122">
        <v>0</v>
      </c>
      <c r="G140" s="122">
        <v>0</v>
      </c>
      <c r="H140" s="122"/>
      <c r="I140" s="122">
        <v>39477</v>
      </c>
      <c r="J140" s="122">
        <v>42973</v>
      </c>
      <c r="K140" s="122"/>
      <c r="L140" s="122">
        <v>2502</v>
      </c>
      <c r="M140" s="122">
        <v>2516</v>
      </c>
      <c r="N140" s="122"/>
      <c r="O140" s="122">
        <v>5881</v>
      </c>
      <c r="P140" s="122">
        <v>5727</v>
      </c>
      <c r="Q140" s="122"/>
      <c r="R140" s="212">
        <v>4.3699252247408902E-3</v>
      </c>
      <c r="S140" s="212">
        <v>9.5306892855478408E-3</v>
      </c>
      <c r="T140" s="212">
        <v>1.00789623446837</v>
      </c>
      <c r="U140" s="212">
        <v>1.0002587930831699</v>
      </c>
      <c r="V140" s="212">
        <v>1.0060918242543999</v>
      </c>
      <c r="W140" s="212">
        <v>1.00324956165985</v>
      </c>
      <c r="X140" s="212"/>
      <c r="Y140" s="122">
        <v>42172</v>
      </c>
      <c r="Z140" s="122">
        <v>42505</v>
      </c>
      <c r="AA140" s="122">
        <v>42516</v>
      </c>
      <c r="AB140" s="122">
        <v>42775</v>
      </c>
      <c r="AC140" s="122">
        <v>42914</v>
      </c>
      <c r="AD140" s="122">
        <v>43182</v>
      </c>
      <c r="AE140" s="122">
        <v>43323</v>
      </c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</row>
    <row r="141" spans="1:41" ht="12.75" x14ac:dyDescent="0.2">
      <c r="A141" s="122" t="s">
        <v>489</v>
      </c>
      <c r="B141" s="122">
        <v>0</v>
      </c>
      <c r="C141" s="122">
        <v>0</v>
      </c>
      <c r="D141" s="122">
        <v>0</v>
      </c>
      <c r="E141" s="122">
        <v>0</v>
      </c>
      <c r="F141" s="122">
        <v>0</v>
      </c>
      <c r="G141" s="122">
        <v>0</v>
      </c>
      <c r="H141" s="122"/>
      <c r="I141" s="122">
        <v>31596</v>
      </c>
      <c r="J141" s="122">
        <v>34110</v>
      </c>
      <c r="K141" s="122"/>
      <c r="L141" s="122">
        <v>2149</v>
      </c>
      <c r="M141" s="122">
        <v>1996</v>
      </c>
      <c r="N141" s="122"/>
      <c r="O141" s="122">
        <v>5485</v>
      </c>
      <c r="P141" s="122">
        <v>5550</v>
      </c>
      <c r="Q141" s="122"/>
      <c r="R141" s="212">
        <v>5.9940366431874299E-3</v>
      </c>
      <c r="S141" s="212">
        <v>1.41843971631206E-2</v>
      </c>
      <c r="T141" s="212">
        <v>1.0064833713531001</v>
      </c>
      <c r="U141" s="212">
        <v>1.00292258141477</v>
      </c>
      <c r="V141" s="212">
        <v>1.0060362771335101</v>
      </c>
      <c r="W141" s="212">
        <v>1.0085419560783899</v>
      </c>
      <c r="X141" s="212"/>
      <c r="Y141" s="122">
        <v>33316</v>
      </c>
      <c r="Z141" s="122">
        <v>33532</v>
      </c>
      <c r="AA141" s="122">
        <v>33630</v>
      </c>
      <c r="AB141" s="122">
        <v>33833</v>
      </c>
      <c r="AC141" s="122">
        <v>34122</v>
      </c>
      <c r="AD141" s="122">
        <v>34313</v>
      </c>
      <c r="AE141" s="122">
        <v>34606</v>
      </c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</row>
    <row r="142" spans="1:41" ht="12.75" x14ac:dyDescent="0.2">
      <c r="A142" s="122" t="s">
        <v>490</v>
      </c>
      <c r="B142" s="122">
        <v>6</v>
      </c>
      <c r="C142" s="122">
        <v>0</v>
      </c>
      <c r="D142" s="122">
        <v>0</v>
      </c>
      <c r="E142" s="122">
        <v>6.2724889197376896</v>
      </c>
      <c r="F142" s="122">
        <v>0</v>
      </c>
      <c r="G142" s="122">
        <v>0</v>
      </c>
      <c r="H142" s="122"/>
      <c r="I142" s="122">
        <v>26898</v>
      </c>
      <c r="J142" s="122">
        <v>28771</v>
      </c>
      <c r="K142" s="122"/>
      <c r="L142" s="122">
        <v>1377</v>
      </c>
      <c r="M142" s="122">
        <v>1409</v>
      </c>
      <c r="N142" s="122"/>
      <c r="O142" s="122">
        <v>3530</v>
      </c>
      <c r="P142" s="122">
        <v>3390</v>
      </c>
      <c r="Q142" s="122"/>
      <c r="R142" s="212">
        <v>4.10599781020671E-3</v>
      </c>
      <c r="S142" s="212">
        <v>6.0094483812699702E-3</v>
      </c>
      <c r="T142" s="212">
        <v>1.0034957627118599</v>
      </c>
      <c r="U142" s="212">
        <v>1.0028502058482001</v>
      </c>
      <c r="V142" s="212">
        <v>1.00315789473684</v>
      </c>
      <c r="W142" s="212">
        <v>1.0069254984260201</v>
      </c>
      <c r="X142" s="212"/>
      <c r="Y142" s="122">
        <v>28320</v>
      </c>
      <c r="Z142" s="122">
        <v>28419</v>
      </c>
      <c r="AA142" s="122">
        <v>28500</v>
      </c>
      <c r="AB142" s="122">
        <v>28590</v>
      </c>
      <c r="AC142" s="122">
        <v>28788</v>
      </c>
      <c r="AD142" s="122">
        <v>28886</v>
      </c>
      <c r="AE142" s="122">
        <v>28961</v>
      </c>
      <c r="AF142" s="122"/>
      <c r="AG142" s="122"/>
      <c r="AH142" s="122"/>
      <c r="AI142" s="122"/>
      <c r="AJ142" s="122"/>
      <c r="AK142" s="122"/>
      <c r="AL142" s="122"/>
      <c r="AM142" s="122"/>
      <c r="AN142" s="122"/>
      <c r="AO142" s="122"/>
    </row>
    <row r="143" spans="1:41" ht="12.75" x14ac:dyDescent="0.2">
      <c r="A143" s="122" t="s">
        <v>491</v>
      </c>
      <c r="B143" s="122">
        <v>0</v>
      </c>
      <c r="C143" s="122">
        <v>0</v>
      </c>
      <c r="D143" s="122">
        <v>0</v>
      </c>
      <c r="E143" s="122">
        <v>0</v>
      </c>
      <c r="F143" s="122">
        <v>0</v>
      </c>
      <c r="G143" s="122">
        <v>0</v>
      </c>
      <c r="H143" s="122"/>
      <c r="I143" s="122">
        <v>13389</v>
      </c>
      <c r="J143" s="122">
        <v>15061</v>
      </c>
      <c r="K143" s="122"/>
      <c r="L143" s="122">
        <v>1002</v>
      </c>
      <c r="M143" s="122">
        <v>977</v>
      </c>
      <c r="N143" s="122"/>
      <c r="O143" s="122">
        <v>2339</v>
      </c>
      <c r="P143" s="122">
        <v>2320</v>
      </c>
      <c r="Q143" s="122"/>
      <c r="R143" s="212">
        <v>5.9792891541077297E-3</v>
      </c>
      <c r="S143" s="212">
        <v>9.5853025361112999E-3</v>
      </c>
      <c r="T143" s="212">
        <v>1.0116572363487599</v>
      </c>
      <c r="U143" s="212">
        <v>0.99649595687331505</v>
      </c>
      <c r="V143" s="212">
        <v>1.00743846361915</v>
      </c>
      <c r="W143" s="212">
        <v>1.0083903879715399</v>
      </c>
      <c r="X143" s="212"/>
      <c r="Y143" s="122">
        <v>14669</v>
      </c>
      <c r="Z143" s="122">
        <v>14840</v>
      </c>
      <c r="AA143" s="122">
        <v>14788</v>
      </c>
      <c r="AB143" s="122">
        <v>14898</v>
      </c>
      <c r="AC143" s="122">
        <v>15023</v>
      </c>
      <c r="AD143" s="122">
        <v>15142</v>
      </c>
      <c r="AE143" s="122">
        <v>15167</v>
      </c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</row>
    <row r="144" spans="1:41" ht="12.75" x14ac:dyDescent="0.2">
      <c r="A144" s="122" t="s">
        <v>492</v>
      </c>
      <c r="B144" s="122">
        <v>43</v>
      </c>
      <c r="C144" s="122">
        <v>0</v>
      </c>
      <c r="D144" s="122">
        <v>0</v>
      </c>
      <c r="E144" s="122">
        <v>42.503410585404701</v>
      </c>
      <c r="F144" s="122">
        <v>0</v>
      </c>
      <c r="G144" s="122">
        <v>0</v>
      </c>
      <c r="H144" s="122"/>
      <c r="I144" s="122">
        <v>38140</v>
      </c>
      <c r="J144" s="122">
        <v>40229</v>
      </c>
      <c r="K144" s="122"/>
      <c r="L144" s="122">
        <v>2056</v>
      </c>
      <c r="M144" s="122">
        <v>2181</v>
      </c>
      <c r="N144" s="122"/>
      <c r="O144" s="122">
        <v>5492</v>
      </c>
      <c r="P144" s="122">
        <v>5158</v>
      </c>
      <c r="Q144" s="122"/>
      <c r="R144" s="212">
        <v>4.814745371722E-3</v>
      </c>
      <c r="S144" s="212">
        <v>1.1293251411656401E-2</v>
      </c>
      <c r="T144" s="212">
        <v>1.0047925753119</v>
      </c>
      <c r="U144" s="212">
        <v>1.0033059936908499</v>
      </c>
      <c r="V144" s="212">
        <v>1.00251534359594</v>
      </c>
      <c r="W144" s="212">
        <v>1.0086561621838599</v>
      </c>
      <c r="X144" s="212"/>
      <c r="Y144" s="122">
        <v>39436</v>
      </c>
      <c r="Z144" s="122">
        <v>39625</v>
      </c>
      <c r="AA144" s="122">
        <v>39756</v>
      </c>
      <c r="AB144" s="122">
        <v>39856</v>
      </c>
      <c r="AC144" s="122">
        <v>40201</v>
      </c>
      <c r="AD144" s="122">
        <v>40448</v>
      </c>
      <c r="AE144" s="122">
        <v>40655</v>
      </c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</row>
    <row r="145" spans="1:41" ht="12.75" x14ac:dyDescent="0.2">
      <c r="A145" s="122" t="s">
        <v>493</v>
      </c>
      <c r="B145" s="122">
        <v>77</v>
      </c>
      <c r="C145" s="122">
        <v>0</v>
      </c>
      <c r="D145" s="122">
        <v>0</v>
      </c>
      <c r="E145" s="122">
        <v>77.139346001142002</v>
      </c>
      <c r="F145" s="122">
        <v>0</v>
      </c>
      <c r="G145" s="122">
        <v>0</v>
      </c>
      <c r="H145" s="122"/>
      <c r="I145" s="122">
        <v>9500</v>
      </c>
      <c r="J145" s="122">
        <v>9733</v>
      </c>
      <c r="K145" s="122"/>
      <c r="L145" s="122">
        <v>523</v>
      </c>
      <c r="M145" s="122">
        <v>517</v>
      </c>
      <c r="N145" s="122"/>
      <c r="O145" s="122">
        <v>1379</v>
      </c>
      <c r="P145" s="122">
        <v>1269</v>
      </c>
      <c r="Q145" s="122"/>
      <c r="R145" s="212">
        <v>1.62915423497423E-3</v>
      </c>
      <c r="S145" s="212">
        <v>1.2980323477902501E-2</v>
      </c>
      <c r="T145" s="212">
        <v>0.99854832019908801</v>
      </c>
      <c r="U145" s="212">
        <v>1.0011422637590901</v>
      </c>
      <c r="V145" s="212">
        <v>1</v>
      </c>
      <c r="W145" s="212">
        <v>1.0068457628876699</v>
      </c>
      <c r="X145" s="212"/>
      <c r="Y145" s="122">
        <v>9644</v>
      </c>
      <c r="Z145" s="122">
        <v>9630</v>
      </c>
      <c r="AA145" s="122">
        <v>9641</v>
      </c>
      <c r="AB145" s="122">
        <v>9641</v>
      </c>
      <c r="AC145" s="122">
        <v>9707</v>
      </c>
      <c r="AD145" s="122">
        <v>9810</v>
      </c>
      <c r="AE145" s="122">
        <v>9833</v>
      </c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</row>
    <row r="146" spans="1:41" ht="12.75" x14ac:dyDescent="0.2">
      <c r="A146" s="122" t="s">
        <v>494</v>
      </c>
      <c r="B146" s="122">
        <v>66</v>
      </c>
      <c r="C146" s="122">
        <v>0</v>
      </c>
      <c r="D146" s="122">
        <v>0</v>
      </c>
      <c r="E146" s="122">
        <v>65.556257479774203</v>
      </c>
      <c r="F146" s="122">
        <v>0</v>
      </c>
      <c r="G146" s="122">
        <v>0</v>
      </c>
      <c r="H146" s="122"/>
      <c r="I146" s="122">
        <v>13978</v>
      </c>
      <c r="J146" s="122">
        <v>13864</v>
      </c>
      <c r="K146" s="122"/>
      <c r="L146" s="122">
        <v>706</v>
      </c>
      <c r="M146" s="122">
        <v>751</v>
      </c>
      <c r="N146" s="122"/>
      <c r="O146" s="122">
        <v>2031</v>
      </c>
      <c r="P146" s="122">
        <v>1885</v>
      </c>
      <c r="Q146" s="122"/>
      <c r="R146" s="212">
        <v>4.4933458973010999E-3</v>
      </c>
      <c r="S146" s="212">
        <v>1.51723141391518E-2</v>
      </c>
      <c r="T146" s="212">
        <v>0.99764619345347505</v>
      </c>
      <c r="U146" s="212">
        <v>1.0047924500479199</v>
      </c>
      <c r="V146" s="212">
        <v>1.0016143234517201</v>
      </c>
      <c r="W146" s="212">
        <v>1.0139926739926699</v>
      </c>
      <c r="X146" s="212"/>
      <c r="Y146" s="122">
        <v>13595</v>
      </c>
      <c r="Z146" s="122">
        <v>13563</v>
      </c>
      <c r="AA146" s="122">
        <v>13628</v>
      </c>
      <c r="AB146" s="122">
        <v>13650</v>
      </c>
      <c r="AC146" s="122">
        <v>13841</v>
      </c>
      <c r="AD146" s="122">
        <v>13908</v>
      </c>
      <c r="AE146" s="122">
        <v>14051</v>
      </c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</row>
    <row r="147" spans="1:41" ht="14.25" customHeight="1" x14ac:dyDescent="0.2">
      <c r="A147" s="19" t="s">
        <v>495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212"/>
      <c r="S147" s="212"/>
      <c r="T147" s="212"/>
      <c r="U147" s="212"/>
      <c r="V147" s="212"/>
      <c r="W147" s="212"/>
      <c r="X147" s="21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  <c r="AO147" s="122"/>
    </row>
    <row r="148" spans="1:41" ht="12.75" x14ac:dyDescent="0.2">
      <c r="A148" s="122" t="s">
        <v>496</v>
      </c>
      <c r="B148" s="122">
        <v>107</v>
      </c>
      <c r="C148" s="122">
        <v>0</v>
      </c>
      <c r="D148" s="122">
        <v>18.137605163528399</v>
      </c>
      <c r="E148" s="122">
        <v>88.429276949870001</v>
      </c>
      <c r="F148" s="122">
        <v>0</v>
      </c>
      <c r="G148" s="122">
        <v>0</v>
      </c>
      <c r="H148" s="122"/>
      <c r="I148" s="122">
        <v>39438</v>
      </c>
      <c r="J148" s="122">
        <v>42433</v>
      </c>
      <c r="K148" s="122"/>
      <c r="L148" s="122">
        <v>2113</v>
      </c>
      <c r="M148" s="122">
        <v>2391</v>
      </c>
      <c r="N148" s="122"/>
      <c r="O148" s="122">
        <v>6082</v>
      </c>
      <c r="P148" s="122">
        <v>5561</v>
      </c>
      <c r="Q148" s="122"/>
      <c r="R148" s="212">
        <v>8.5159170362032501E-3</v>
      </c>
      <c r="S148" s="212">
        <v>1.06372942119911E-2</v>
      </c>
      <c r="T148" s="212">
        <v>1.0081251219988301</v>
      </c>
      <c r="U148" s="212">
        <v>1.00258973303967</v>
      </c>
      <c r="V148" s="212">
        <v>1.00758014677482</v>
      </c>
      <c r="W148" s="212">
        <v>1.01581292826681</v>
      </c>
      <c r="X148" s="212"/>
      <c r="Y148" s="122">
        <v>40984</v>
      </c>
      <c r="Z148" s="122">
        <v>41317</v>
      </c>
      <c r="AA148" s="122">
        <v>41424</v>
      </c>
      <c r="AB148" s="122">
        <v>41738</v>
      </c>
      <c r="AC148" s="122">
        <v>42398</v>
      </c>
      <c r="AD148" s="122">
        <v>42754</v>
      </c>
      <c r="AE148" s="122">
        <v>42849</v>
      </c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s="122"/>
    </row>
    <row r="149" spans="1:41" ht="12.75" x14ac:dyDescent="0.2">
      <c r="A149" s="122" t="s">
        <v>497</v>
      </c>
      <c r="B149" s="122">
        <v>2</v>
      </c>
      <c r="C149" s="122">
        <v>0</v>
      </c>
      <c r="D149" s="122">
        <v>2.2785532287410999</v>
      </c>
      <c r="E149" s="122">
        <v>0</v>
      </c>
      <c r="F149" s="122">
        <v>0</v>
      </c>
      <c r="G149" s="122">
        <v>0</v>
      </c>
      <c r="H149" s="122"/>
      <c r="I149" s="122">
        <v>87929</v>
      </c>
      <c r="J149" s="122">
        <v>95532</v>
      </c>
      <c r="K149" s="122"/>
      <c r="L149" s="122">
        <v>5077</v>
      </c>
      <c r="M149" s="122">
        <v>5609</v>
      </c>
      <c r="N149" s="122"/>
      <c r="O149" s="122">
        <v>12245</v>
      </c>
      <c r="P149" s="122">
        <v>12052</v>
      </c>
      <c r="Q149" s="122"/>
      <c r="R149" s="212">
        <v>9.3879029411938503E-3</v>
      </c>
      <c r="S149" s="212">
        <v>1.3847945363560999E-2</v>
      </c>
      <c r="T149" s="212">
        <v>1.0049769123540699</v>
      </c>
      <c r="U149" s="212">
        <v>1.00914597804532</v>
      </c>
      <c r="V149" s="212">
        <v>1.0094604026845599</v>
      </c>
      <c r="W149" s="212">
        <v>1.01398846882114</v>
      </c>
      <c r="X149" s="212"/>
      <c r="Y149" s="122">
        <v>91824</v>
      </c>
      <c r="Z149" s="122">
        <v>92281</v>
      </c>
      <c r="AA149" s="122">
        <v>93125</v>
      </c>
      <c r="AB149" s="122">
        <v>94006</v>
      </c>
      <c r="AC149" s="122">
        <v>95321</v>
      </c>
      <c r="AD149" s="122">
        <v>96097</v>
      </c>
      <c r="AE149" s="122">
        <v>96641</v>
      </c>
      <c r="AF149" s="122"/>
      <c r="AG149" s="122"/>
      <c r="AH149" s="122"/>
      <c r="AI149" s="122"/>
      <c r="AJ149" s="122"/>
      <c r="AK149" s="122"/>
      <c r="AL149" s="122"/>
      <c r="AM149" s="122"/>
      <c r="AN149" s="122"/>
      <c r="AO149" s="122"/>
    </row>
    <row r="150" spans="1:41" ht="12.75" x14ac:dyDescent="0.2">
      <c r="A150" s="122" t="s">
        <v>498</v>
      </c>
      <c r="B150" s="122">
        <v>76</v>
      </c>
      <c r="C150" s="122">
        <v>0</v>
      </c>
      <c r="D150" s="122">
        <v>0</v>
      </c>
      <c r="E150" s="122">
        <v>75.753813078555197</v>
      </c>
      <c r="F150" s="122">
        <v>0</v>
      </c>
      <c r="G150" s="122">
        <v>0</v>
      </c>
      <c r="H150" s="122"/>
      <c r="I150" s="122">
        <v>10432</v>
      </c>
      <c r="J150" s="122">
        <v>10278</v>
      </c>
      <c r="K150" s="122"/>
      <c r="L150" s="122">
        <v>592</v>
      </c>
      <c r="M150" s="122">
        <v>577</v>
      </c>
      <c r="N150" s="122"/>
      <c r="O150" s="122">
        <v>1597</v>
      </c>
      <c r="P150" s="122">
        <v>1477</v>
      </c>
      <c r="Q150" s="122"/>
      <c r="R150" s="212">
        <v>1.0032925465774899E-3</v>
      </c>
      <c r="S150" s="212">
        <v>2.5288029681702798E-2</v>
      </c>
      <c r="T150" s="212">
        <v>0.99205960199980403</v>
      </c>
      <c r="U150" s="212">
        <v>0.99318181818181805</v>
      </c>
      <c r="V150" s="212">
        <v>0.99502537060989005</v>
      </c>
      <c r="W150" s="212">
        <v>1.0240975902409799</v>
      </c>
      <c r="X150" s="212"/>
      <c r="Y150" s="122">
        <v>10201</v>
      </c>
      <c r="Z150" s="122">
        <v>10120</v>
      </c>
      <c r="AA150" s="122">
        <v>10051</v>
      </c>
      <c r="AB150" s="122">
        <v>10001</v>
      </c>
      <c r="AC150" s="122">
        <v>10242</v>
      </c>
      <c r="AD150" s="122">
        <v>10477</v>
      </c>
      <c r="AE150" s="122">
        <v>10501</v>
      </c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</row>
    <row r="151" spans="1:41" ht="12.75" x14ac:dyDescent="0.2">
      <c r="A151" s="122" t="s">
        <v>499</v>
      </c>
      <c r="B151" s="122">
        <v>0</v>
      </c>
      <c r="C151" s="122">
        <v>0</v>
      </c>
      <c r="D151" s="122">
        <v>0</v>
      </c>
      <c r="E151" s="122">
        <v>0</v>
      </c>
      <c r="F151" s="122">
        <v>0</v>
      </c>
      <c r="G151" s="122">
        <v>0</v>
      </c>
      <c r="H151" s="122"/>
      <c r="I151" s="122">
        <v>68696</v>
      </c>
      <c r="J151" s="122">
        <v>78219</v>
      </c>
      <c r="K151" s="122"/>
      <c r="L151" s="122">
        <v>5085</v>
      </c>
      <c r="M151" s="122">
        <v>5137</v>
      </c>
      <c r="N151" s="122"/>
      <c r="O151" s="122">
        <v>12679</v>
      </c>
      <c r="P151" s="122">
        <v>12833</v>
      </c>
      <c r="Q151" s="122"/>
      <c r="R151" s="212">
        <v>1.08921274278091E-2</v>
      </c>
      <c r="S151" s="212">
        <v>1.1417892298042799E-2</v>
      </c>
      <c r="T151" s="212">
        <v>1.0118567036492401</v>
      </c>
      <c r="U151" s="212">
        <v>1.0130784575346401</v>
      </c>
      <c r="V151" s="212">
        <v>1.00755017147626</v>
      </c>
      <c r="W151" s="212">
        <v>1.0110915538529199</v>
      </c>
      <c r="X151" s="212"/>
      <c r="Y151" s="122">
        <v>74810</v>
      </c>
      <c r="Z151" s="122">
        <v>75697</v>
      </c>
      <c r="AA151" s="122">
        <v>76687</v>
      </c>
      <c r="AB151" s="122">
        <v>77266</v>
      </c>
      <c r="AC151" s="122">
        <v>78123</v>
      </c>
      <c r="AD151" s="122">
        <v>78710</v>
      </c>
      <c r="AE151" s="122">
        <v>79015</v>
      </c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</row>
    <row r="152" spans="1:41" ht="12.75" x14ac:dyDescent="0.2">
      <c r="A152" s="122" t="s">
        <v>500</v>
      </c>
      <c r="B152" s="122">
        <v>67</v>
      </c>
      <c r="C152" s="122">
        <v>0</v>
      </c>
      <c r="D152" s="122">
        <v>0</v>
      </c>
      <c r="E152" s="122">
        <v>66.775163007186904</v>
      </c>
      <c r="F152" s="122">
        <v>0</v>
      </c>
      <c r="G152" s="122">
        <v>0</v>
      </c>
      <c r="H152" s="122"/>
      <c r="I152" s="122">
        <v>22955</v>
      </c>
      <c r="J152" s="122">
        <v>23781</v>
      </c>
      <c r="K152" s="122"/>
      <c r="L152" s="122">
        <v>1186</v>
      </c>
      <c r="M152" s="122">
        <v>1282</v>
      </c>
      <c r="N152" s="122"/>
      <c r="O152" s="122">
        <v>3377</v>
      </c>
      <c r="P152" s="122">
        <v>3128</v>
      </c>
      <c r="Q152" s="122"/>
      <c r="R152" s="212">
        <v>4.0392837259013402E-3</v>
      </c>
      <c r="S152" s="212">
        <v>1.6710864166351001E-2</v>
      </c>
      <c r="T152" s="212">
        <v>1.00286606493562</v>
      </c>
      <c r="U152" s="212">
        <v>1.00085309674117</v>
      </c>
      <c r="V152" s="212">
        <v>1.00029832935561</v>
      </c>
      <c r="W152" s="212">
        <v>1.0121852498828301</v>
      </c>
      <c r="X152" s="212"/>
      <c r="Y152" s="122">
        <v>23377</v>
      </c>
      <c r="Z152" s="122">
        <v>23444</v>
      </c>
      <c r="AA152" s="122">
        <v>23464</v>
      </c>
      <c r="AB152" s="122">
        <v>23471</v>
      </c>
      <c r="AC152" s="122">
        <v>23757</v>
      </c>
      <c r="AD152" s="122">
        <v>23904</v>
      </c>
      <c r="AE152" s="122">
        <v>24154</v>
      </c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</row>
    <row r="153" spans="1:41" ht="12.75" x14ac:dyDescent="0.2">
      <c r="A153" s="122" t="s">
        <v>501</v>
      </c>
      <c r="B153" s="122">
        <v>0</v>
      </c>
      <c r="C153" s="122">
        <v>0</v>
      </c>
      <c r="D153" s="122">
        <v>0</v>
      </c>
      <c r="E153" s="122">
        <v>0</v>
      </c>
      <c r="F153" s="122">
        <v>0</v>
      </c>
      <c r="G153" s="122">
        <v>0</v>
      </c>
      <c r="H153" s="122"/>
      <c r="I153" s="122">
        <v>54338</v>
      </c>
      <c r="J153" s="122">
        <v>60422</v>
      </c>
      <c r="K153" s="122"/>
      <c r="L153" s="122">
        <v>3329</v>
      </c>
      <c r="M153" s="122">
        <v>3617</v>
      </c>
      <c r="N153" s="122"/>
      <c r="O153" s="122">
        <v>8054</v>
      </c>
      <c r="P153" s="122">
        <v>7852</v>
      </c>
      <c r="Q153" s="122"/>
      <c r="R153" s="212">
        <v>9.9735235322932995E-3</v>
      </c>
      <c r="S153" s="212">
        <v>7.7175317147494303E-3</v>
      </c>
      <c r="T153" s="212">
        <v>1.0071684587813601</v>
      </c>
      <c r="U153" s="212">
        <v>1.01113810566658</v>
      </c>
      <c r="V153" s="212">
        <v>1.01260596626</v>
      </c>
      <c r="W153" s="212">
        <v>1.00899004077268</v>
      </c>
      <c r="X153" s="212"/>
      <c r="Y153" s="122">
        <v>58032</v>
      </c>
      <c r="Z153" s="122">
        <v>58448</v>
      </c>
      <c r="AA153" s="122">
        <v>59099</v>
      </c>
      <c r="AB153" s="122">
        <v>59844</v>
      </c>
      <c r="AC153" s="122">
        <v>60382</v>
      </c>
      <c r="AD153" s="122">
        <v>60657</v>
      </c>
      <c r="AE153" s="122">
        <v>60848</v>
      </c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</row>
    <row r="154" spans="1:41" ht="14.25" customHeight="1" x14ac:dyDescent="0.2">
      <c r="A154" s="19" t="s">
        <v>502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212"/>
      <c r="S154" s="212"/>
      <c r="T154" s="212"/>
      <c r="U154" s="212"/>
      <c r="V154" s="212"/>
      <c r="W154" s="212"/>
      <c r="X154" s="21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</row>
    <row r="155" spans="1:41" ht="12.75" x14ac:dyDescent="0.2">
      <c r="A155" s="122" t="s">
        <v>503</v>
      </c>
      <c r="B155" s="122">
        <v>12</v>
      </c>
      <c r="C155" s="122">
        <v>0</v>
      </c>
      <c r="D155" s="122">
        <v>0</v>
      </c>
      <c r="E155" s="122">
        <v>11.524032301096399</v>
      </c>
      <c r="F155" s="122">
        <v>0</v>
      </c>
      <c r="G155" s="122">
        <v>0</v>
      </c>
      <c r="H155" s="122"/>
      <c r="I155" s="122">
        <v>26288</v>
      </c>
      <c r="J155" s="122">
        <v>28423</v>
      </c>
      <c r="K155" s="122"/>
      <c r="L155" s="122">
        <v>1781</v>
      </c>
      <c r="M155" s="122">
        <v>1886</v>
      </c>
      <c r="N155" s="122"/>
      <c r="O155" s="122">
        <v>4517</v>
      </c>
      <c r="P155" s="122">
        <v>4330</v>
      </c>
      <c r="Q155" s="122"/>
      <c r="R155" s="212">
        <v>7.9449510757201303E-3</v>
      </c>
      <c r="S155" s="212">
        <v>1.3514944070009499E-2</v>
      </c>
      <c r="T155" s="212">
        <v>1.00396998834499</v>
      </c>
      <c r="U155" s="212">
        <v>1.0090694721567199</v>
      </c>
      <c r="V155" s="212">
        <v>1.0062556174725901</v>
      </c>
      <c r="W155" s="212">
        <v>1.01250491264425</v>
      </c>
      <c r="X155" s="212"/>
      <c r="Y155" s="122">
        <v>27456</v>
      </c>
      <c r="Z155" s="122">
        <v>27565</v>
      </c>
      <c r="AA155" s="122">
        <v>27815</v>
      </c>
      <c r="AB155" s="122">
        <v>27989</v>
      </c>
      <c r="AC155" s="122">
        <v>28339</v>
      </c>
      <c r="AD155" s="122">
        <v>28553</v>
      </c>
      <c r="AE155" s="122">
        <v>28722</v>
      </c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</row>
    <row r="156" spans="1:41" ht="12.75" x14ac:dyDescent="0.2">
      <c r="A156" s="122" t="s">
        <v>504</v>
      </c>
      <c r="B156" s="122">
        <v>0</v>
      </c>
      <c r="C156" s="122">
        <v>0</v>
      </c>
      <c r="D156" s="122">
        <v>0</v>
      </c>
      <c r="E156" s="122">
        <v>0</v>
      </c>
      <c r="F156" s="122">
        <v>0</v>
      </c>
      <c r="G156" s="122">
        <v>0</v>
      </c>
      <c r="H156" s="122"/>
      <c r="I156" s="122">
        <v>35761</v>
      </c>
      <c r="J156" s="122">
        <v>39188</v>
      </c>
      <c r="K156" s="122"/>
      <c r="L156" s="122">
        <v>2336</v>
      </c>
      <c r="M156" s="122">
        <v>2404</v>
      </c>
      <c r="N156" s="122"/>
      <c r="O156" s="122">
        <v>5427</v>
      </c>
      <c r="P156" s="122">
        <v>5319</v>
      </c>
      <c r="Q156" s="122"/>
      <c r="R156" s="212">
        <v>8.5615819564968092E-3</v>
      </c>
      <c r="S156" s="212">
        <v>1.0034725768562999E-2</v>
      </c>
      <c r="T156" s="212">
        <v>1.00356661646984</v>
      </c>
      <c r="U156" s="212">
        <v>1.0082135523614</v>
      </c>
      <c r="V156" s="212">
        <v>1.0069716434278599</v>
      </c>
      <c r="W156" s="212">
        <v>1.01553221833269</v>
      </c>
      <c r="X156" s="212"/>
      <c r="Y156" s="122">
        <v>37851</v>
      </c>
      <c r="Z156" s="122">
        <v>37986</v>
      </c>
      <c r="AA156" s="122">
        <v>38298</v>
      </c>
      <c r="AB156" s="122">
        <v>38565</v>
      </c>
      <c r="AC156" s="122">
        <v>39164</v>
      </c>
      <c r="AD156" s="122">
        <v>39455</v>
      </c>
      <c r="AE156" s="122">
        <v>39557</v>
      </c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</row>
    <row r="157" spans="1:41" ht="12.75" x14ac:dyDescent="0.2">
      <c r="A157" s="122" t="s">
        <v>505</v>
      </c>
      <c r="B157" s="122">
        <v>734</v>
      </c>
      <c r="C157" s="122">
        <v>553.74939525882905</v>
      </c>
      <c r="D157" s="122">
        <v>0</v>
      </c>
      <c r="E157" s="122">
        <v>180.03980130663001</v>
      </c>
      <c r="F157" s="122">
        <v>0</v>
      </c>
      <c r="G157" s="122">
        <v>0</v>
      </c>
      <c r="H157" s="122"/>
      <c r="I157" s="122">
        <v>10335</v>
      </c>
      <c r="J157" s="122">
        <v>9556</v>
      </c>
      <c r="K157" s="122"/>
      <c r="L157" s="122">
        <v>392</v>
      </c>
      <c r="M157" s="122">
        <v>422</v>
      </c>
      <c r="N157" s="122"/>
      <c r="O157" s="122">
        <v>1271</v>
      </c>
      <c r="P157" s="122">
        <v>1086</v>
      </c>
      <c r="Q157" s="122"/>
      <c r="R157" s="212">
        <v>-5.8513838380709303E-3</v>
      </c>
      <c r="S157" s="212">
        <v>9.4587493431424093E-3</v>
      </c>
      <c r="T157" s="212">
        <v>0.99332717380145796</v>
      </c>
      <c r="U157" s="212">
        <v>0.99297230260438196</v>
      </c>
      <c r="V157" s="212">
        <v>0.99385928393005796</v>
      </c>
      <c r="W157" s="212">
        <v>0.99643941774007705</v>
      </c>
      <c r="X157" s="212"/>
      <c r="Y157" s="122">
        <v>9741</v>
      </c>
      <c r="Z157" s="122">
        <v>9676</v>
      </c>
      <c r="AA157" s="122">
        <v>9608</v>
      </c>
      <c r="AB157" s="122">
        <v>9549</v>
      </c>
      <c r="AC157" s="122">
        <v>9515</v>
      </c>
      <c r="AD157" s="122">
        <v>9589</v>
      </c>
      <c r="AE157" s="122">
        <v>9605</v>
      </c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</row>
    <row r="158" spans="1:41" ht="12.75" x14ac:dyDescent="0.2">
      <c r="A158" s="122" t="s">
        <v>506</v>
      </c>
      <c r="B158" s="122">
        <v>1</v>
      </c>
      <c r="C158" s="122">
        <v>0</v>
      </c>
      <c r="D158" s="122">
        <v>0.77576169434978104</v>
      </c>
      <c r="E158" s="122">
        <v>0</v>
      </c>
      <c r="F158" s="122">
        <v>0</v>
      </c>
      <c r="G158" s="122">
        <v>0</v>
      </c>
      <c r="H158" s="122"/>
      <c r="I158" s="122">
        <v>7973</v>
      </c>
      <c r="J158" s="122">
        <v>8652</v>
      </c>
      <c r="K158" s="122"/>
      <c r="L158" s="122">
        <v>528</v>
      </c>
      <c r="M158" s="122">
        <v>582</v>
      </c>
      <c r="N158" s="122"/>
      <c r="O158" s="122">
        <v>1308</v>
      </c>
      <c r="P158" s="122">
        <v>1269</v>
      </c>
      <c r="Q158" s="122"/>
      <c r="R158" s="212">
        <v>8.2768940144302104E-3</v>
      </c>
      <c r="S158" s="212">
        <v>1.3668481408548599E-2</v>
      </c>
      <c r="T158" s="212">
        <v>1.00011971746678</v>
      </c>
      <c r="U158" s="212">
        <v>1.0153220014364399</v>
      </c>
      <c r="V158" s="212">
        <v>1.00966753124263</v>
      </c>
      <c r="W158" s="212">
        <v>1.0080569827183601</v>
      </c>
      <c r="X158" s="212"/>
      <c r="Y158" s="122">
        <v>8353</v>
      </c>
      <c r="Z158" s="122">
        <v>8354</v>
      </c>
      <c r="AA158" s="122">
        <v>8482</v>
      </c>
      <c r="AB158" s="122">
        <v>8564</v>
      </c>
      <c r="AC158" s="122">
        <v>8633</v>
      </c>
      <c r="AD158" s="122">
        <v>8705</v>
      </c>
      <c r="AE158" s="122">
        <v>8751</v>
      </c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s="122"/>
    </row>
    <row r="159" spans="1:41" ht="12.75" x14ac:dyDescent="0.2">
      <c r="A159" s="122" t="s">
        <v>507</v>
      </c>
      <c r="B159" s="122">
        <v>23</v>
      </c>
      <c r="C159" s="122">
        <v>0</v>
      </c>
      <c r="D159" s="122">
        <v>22.521843337566398</v>
      </c>
      <c r="E159" s="122">
        <v>0</v>
      </c>
      <c r="F159" s="122">
        <v>0</v>
      </c>
      <c r="G159" s="122">
        <v>0</v>
      </c>
      <c r="H159" s="122"/>
      <c r="I159" s="122">
        <v>98886</v>
      </c>
      <c r="J159" s="122">
        <v>107022</v>
      </c>
      <c r="K159" s="122"/>
      <c r="L159" s="122">
        <v>5801</v>
      </c>
      <c r="M159" s="122">
        <v>6589</v>
      </c>
      <c r="N159" s="122"/>
      <c r="O159" s="122">
        <v>14376</v>
      </c>
      <c r="P159" s="122">
        <v>14028</v>
      </c>
      <c r="Q159" s="122"/>
      <c r="R159" s="212">
        <v>8.9568169924743E-3</v>
      </c>
      <c r="S159" s="212">
        <v>1.1854234055681199E-2</v>
      </c>
      <c r="T159" s="212">
        <v>1.0073921215291901</v>
      </c>
      <c r="U159" s="212">
        <v>1.00643386772583</v>
      </c>
      <c r="V159" s="212">
        <v>1.01082656473961</v>
      </c>
      <c r="W159" s="212">
        <v>1.01118327141412</v>
      </c>
      <c r="X159" s="212"/>
      <c r="Y159" s="122">
        <v>103218</v>
      </c>
      <c r="Z159" s="122">
        <v>103981</v>
      </c>
      <c r="AA159" s="122">
        <v>104650</v>
      </c>
      <c r="AB159" s="122">
        <v>105783</v>
      </c>
      <c r="AC159" s="122">
        <v>106966</v>
      </c>
      <c r="AD159" s="122">
        <v>107604</v>
      </c>
      <c r="AE159" s="122">
        <v>108234</v>
      </c>
      <c r="AF159" s="122"/>
      <c r="AG159" s="122"/>
      <c r="AH159" s="122"/>
      <c r="AI159" s="122"/>
      <c r="AJ159" s="122"/>
      <c r="AK159" s="122"/>
      <c r="AL159" s="122"/>
      <c r="AM159" s="122"/>
      <c r="AN159" s="122"/>
      <c r="AO159" s="122"/>
    </row>
    <row r="160" spans="1:41" ht="12.75" x14ac:dyDescent="0.2">
      <c r="A160" s="122" t="s">
        <v>508</v>
      </c>
      <c r="B160" s="122">
        <v>180</v>
      </c>
      <c r="C160" s="122">
        <v>158.22707953855499</v>
      </c>
      <c r="D160" s="122">
        <v>9.6275343370372308</v>
      </c>
      <c r="E160" s="122">
        <v>12.3276187002327</v>
      </c>
      <c r="F160" s="122">
        <v>0</v>
      </c>
      <c r="G160" s="122">
        <v>0</v>
      </c>
      <c r="H160" s="122"/>
      <c r="I160" s="122">
        <v>4941</v>
      </c>
      <c r="J160" s="122">
        <v>4764</v>
      </c>
      <c r="K160" s="122"/>
      <c r="L160" s="122">
        <v>229</v>
      </c>
      <c r="M160" s="122">
        <v>256</v>
      </c>
      <c r="N160" s="122"/>
      <c r="O160" s="122">
        <v>626</v>
      </c>
      <c r="P160" s="122">
        <v>599</v>
      </c>
      <c r="Q160" s="122"/>
      <c r="R160" s="212">
        <v>2.4854108809162501E-3</v>
      </c>
      <c r="S160" s="212">
        <v>5.2554130754677297E-3</v>
      </c>
      <c r="T160" s="212">
        <v>0.98853503184713398</v>
      </c>
      <c r="U160" s="212">
        <v>0.99914089347079005</v>
      </c>
      <c r="V160" s="212">
        <v>1.0212811693895101</v>
      </c>
      <c r="W160" s="212">
        <v>1.00126289202273</v>
      </c>
      <c r="X160" s="212"/>
      <c r="Y160" s="122">
        <v>4710</v>
      </c>
      <c r="Z160" s="122">
        <v>4656</v>
      </c>
      <c r="AA160" s="122">
        <v>4652</v>
      </c>
      <c r="AB160" s="122">
        <v>4751</v>
      </c>
      <c r="AC160" s="122">
        <v>4757</v>
      </c>
      <c r="AD160" s="122">
        <v>4776</v>
      </c>
      <c r="AE160" s="122">
        <v>4782</v>
      </c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</row>
    <row r="161" spans="1:41" ht="12.75" x14ac:dyDescent="0.2">
      <c r="A161" s="122" t="s">
        <v>509</v>
      </c>
      <c r="B161" s="122">
        <v>363</v>
      </c>
      <c r="C161" s="122">
        <v>168.695652173913</v>
      </c>
      <c r="D161" s="122">
        <v>19.888296185573001</v>
      </c>
      <c r="E161" s="122">
        <v>174.026628548502</v>
      </c>
      <c r="F161" s="122">
        <v>0</v>
      </c>
      <c r="G161" s="122">
        <v>0</v>
      </c>
      <c r="H161" s="122"/>
      <c r="I161" s="122">
        <v>5750</v>
      </c>
      <c r="J161" s="122">
        <v>5538</v>
      </c>
      <c r="K161" s="122"/>
      <c r="L161" s="122">
        <v>265</v>
      </c>
      <c r="M161" s="122">
        <v>301</v>
      </c>
      <c r="N161" s="122"/>
      <c r="O161" s="122">
        <v>835</v>
      </c>
      <c r="P161" s="122">
        <v>727</v>
      </c>
      <c r="Q161" s="122"/>
      <c r="R161" s="212">
        <v>-2.51800559278625E-3</v>
      </c>
      <c r="S161" s="212">
        <v>1.19457013574661E-2</v>
      </c>
      <c r="T161" s="212">
        <v>0.98709908618527098</v>
      </c>
      <c r="U161" s="212">
        <v>0.99709566164458197</v>
      </c>
      <c r="V161" s="212">
        <v>1.00709994538504</v>
      </c>
      <c r="W161" s="212">
        <v>0.99873463485177205</v>
      </c>
      <c r="X161" s="212"/>
      <c r="Y161" s="122">
        <v>5581</v>
      </c>
      <c r="Z161" s="122">
        <v>5509</v>
      </c>
      <c r="AA161" s="122">
        <v>5493</v>
      </c>
      <c r="AB161" s="122">
        <v>5532</v>
      </c>
      <c r="AC161" s="122">
        <v>5525</v>
      </c>
      <c r="AD161" s="122">
        <v>5559</v>
      </c>
      <c r="AE161" s="122">
        <v>5591</v>
      </c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</row>
    <row r="162" spans="1:41" ht="12.75" x14ac:dyDescent="0.2">
      <c r="A162" s="122" t="s">
        <v>510</v>
      </c>
      <c r="B162" s="122">
        <v>10</v>
      </c>
      <c r="C162" s="122">
        <v>0</v>
      </c>
      <c r="D162" s="122">
        <v>10.260766341821601</v>
      </c>
      <c r="E162" s="122">
        <v>0</v>
      </c>
      <c r="F162" s="122">
        <v>0</v>
      </c>
      <c r="G162" s="122">
        <v>0</v>
      </c>
      <c r="H162" s="122"/>
      <c r="I162" s="122">
        <v>31148</v>
      </c>
      <c r="J162" s="122">
        <v>32185</v>
      </c>
      <c r="K162" s="122"/>
      <c r="L162" s="122">
        <v>1714</v>
      </c>
      <c r="M162" s="122">
        <v>1915</v>
      </c>
      <c r="N162" s="122"/>
      <c r="O162" s="122">
        <v>4536</v>
      </c>
      <c r="P162" s="122">
        <v>4499</v>
      </c>
      <c r="Q162" s="122"/>
      <c r="R162" s="212">
        <v>5.40581530192474E-3</v>
      </c>
      <c r="S162" s="212">
        <v>9.5164049136992699E-3</v>
      </c>
      <c r="T162" s="212">
        <v>1.00530680987639</v>
      </c>
      <c r="U162" s="212">
        <v>0.99962068529523296</v>
      </c>
      <c r="V162" s="212">
        <v>1.0110675436377401</v>
      </c>
      <c r="W162" s="212">
        <v>1.00566084944017</v>
      </c>
      <c r="X162" s="212"/>
      <c r="Y162" s="122">
        <v>31469</v>
      </c>
      <c r="Z162" s="122">
        <v>31636</v>
      </c>
      <c r="AA162" s="122">
        <v>31624</v>
      </c>
      <c r="AB162" s="122">
        <v>31974</v>
      </c>
      <c r="AC162" s="122">
        <v>32155</v>
      </c>
      <c r="AD162" s="122">
        <v>32354</v>
      </c>
      <c r="AE162" s="122">
        <v>32461</v>
      </c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</row>
    <row r="163" spans="1:41" ht="12.75" x14ac:dyDescent="0.2">
      <c r="A163" s="122" t="s">
        <v>511</v>
      </c>
      <c r="B163" s="122">
        <v>608</v>
      </c>
      <c r="C163" s="122">
        <v>357.65320941039801</v>
      </c>
      <c r="D163" s="122">
        <v>0</v>
      </c>
      <c r="E163" s="122">
        <v>250.72500484640301</v>
      </c>
      <c r="F163" s="122">
        <v>0</v>
      </c>
      <c r="G163" s="122">
        <v>0</v>
      </c>
      <c r="H163" s="122"/>
      <c r="I163" s="122">
        <v>6886</v>
      </c>
      <c r="J163" s="122">
        <v>6502</v>
      </c>
      <c r="K163" s="122"/>
      <c r="L163" s="122">
        <v>333</v>
      </c>
      <c r="M163" s="122">
        <v>335</v>
      </c>
      <c r="N163" s="122"/>
      <c r="O163" s="122">
        <v>1027</v>
      </c>
      <c r="P163" s="122">
        <v>858</v>
      </c>
      <c r="Q163" s="122"/>
      <c r="R163" s="212">
        <v>-6.4148452693045801E-3</v>
      </c>
      <c r="S163" s="212">
        <v>2.0058632927017401E-3</v>
      </c>
      <c r="T163" s="212">
        <v>0.99203007518797004</v>
      </c>
      <c r="U163" s="212">
        <v>0.99348188570562401</v>
      </c>
      <c r="V163" s="212">
        <v>0.99801647848642105</v>
      </c>
      <c r="W163" s="212">
        <v>0.99082709065892105</v>
      </c>
      <c r="X163" s="212"/>
      <c r="Y163" s="122">
        <v>6650</v>
      </c>
      <c r="Z163" s="122">
        <v>6597</v>
      </c>
      <c r="AA163" s="122">
        <v>6554</v>
      </c>
      <c r="AB163" s="122">
        <v>6541</v>
      </c>
      <c r="AC163" s="122">
        <v>6481</v>
      </c>
      <c r="AD163" s="122">
        <v>6515</v>
      </c>
      <c r="AE163" s="122">
        <v>6494</v>
      </c>
      <c r="AF163" s="122"/>
      <c r="AG163" s="122"/>
      <c r="AH163" s="122"/>
      <c r="AI163" s="122"/>
      <c r="AJ163" s="122"/>
      <c r="AK163" s="122"/>
      <c r="AL163" s="122"/>
      <c r="AM163" s="122"/>
      <c r="AN163" s="122"/>
      <c r="AO163" s="122"/>
    </row>
    <row r="164" spans="1:41" ht="12.75" x14ac:dyDescent="0.2">
      <c r="A164" s="122" t="s">
        <v>512</v>
      </c>
      <c r="B164" s="122">
        <v>376</v>
      </c>
      <c r="C164" s="122">
        <v>83.051432516396304</v>
      </c>
      <c r="D164" s="122">
        <v>0</v>
      </c>
      <c r="E164" s="122">
        <v>292.85511152007399</v>
      </c>
      <c r="F164" s="122">
        <v>0</v>
      </c>
      <c r="G164" s="122">
        <v>0</v>
      </c>
      <c r="H164" s="122"/>
      <c r="I164" s="122">
        <v>5794</v>
      </c>
      <c r="J164" s="122">
        <v>5630</v>
      </c>
      <c r="K164" s="122"/>
      <c r="L164" s="122">
        <v>315</v>
      </c>
      <c r="M164" s="122">
        <v>281</v>
      </c>
      <c r="N164" s="122"/>
      <c r="O164" s="122">
        <v>900</v>
      </c>
      <c r="P164" s="122">
        <v>734</v>
      </c>
      <c r="Q164" s="122"/>
      <c r="R164" s="212">
        <v>-6.5090277004911101E-3</v>
      </c>
      <c r="S164" s="212">
        <v>2.1314387211367699E-3</v>
      </c>
      <c r="T164" s="212">
        <v>0.98183076656861001</v>
      </c>
      <c r="U164" s="212">
        <v>0.99453648219950697</v>
      </c>
      <c r="V164" s="212">
        <v>0.99574694311536405</v>
      </c>
      <c r="W164" s="212">
        <v>1.00195764370884</v>
      </c>
      <c r="X164" s="212"/>
      <c r="Y164" s="122">
        <v>5779</v>
      </c>
      <c r="Z164" s="122">
        <v>5674</v>
      </c>
      <c r="AA164" s="122">
        <v>5643</v>
      </c>
      <c r="AB164" s="122">
        <v>5619</v>
      </c>
      <c r="AC164" s="122">
        <v>5630</v>
      </c>
      <c r="AD164" s="122">
        <v>5632</v>
      </c>
      <c r="AE164" s="122">
        <v>5642</v>
      </c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</row>
    <row r="165" spans="1:41" ht="12.75" x14ac:dyDescent="0.2">
      <c r="A165" s="122" t="s">
        <v>513</v>
      </c>
      <c r="B165" s="122">
        <v>699</v>
      </c>
      <c r="C165" s="122">
        <v>530.58552980718196</v>
      </c>
      <c r="D165" s="122">
        <v>0</v>
      </c>
      <c r="E165" s="122">
        <v>167.93692901276401</v>
      </c>
      <c r="F165" s="122">
        <v>0</v>
      </c>
      <c r="G165" s="122">
        <v>0</v>
      </c>
      <c r="H165" s="122"/>
      <c r="I165" s="122">
        <v>5653</v>
      </c>
      <c r="J165" s="122">
        <v>5240</v>
      </c>
      <c r="K165" s="122"/>
      <c r="L165" s="122">
        <v>210</v>
      </c>
      <c r="M165" s="122">
        <v>218</v>
      </c>
      <c r="N165" s="122"/>
      <c r="O165" s="122">
        <v>717</v>
      </c>
      <c r="P165" s="122">
        <v>620</v>
      </c>
      <c r="Q165" s="122"/>
      <c r="R165" s="212">
        <v>-3.1700618846329802E-3</v>
      </c>
      <c r="S165" s="212">
        <v>-7.6306753147653604E-4</v>
      </c>
      <c r="T165" s="212">
        <v>0.99227726502166103</v>
      </c>
      <c r="U165" s="212">
        <v>0.99145785876993198</v>
      </c>
      <c r="V165" s="212">
        <v>0.991192801072181</v>
      </c>
      <c r="W165" s="212">
        <v>1.0125555340931001</v>
      </c>
      <c r="X165" s="212"/>
      <c r="Y165" s="122">
        <v>5309</v>
      </c>
      <c r="Z165" s="122">
        <v>5268</v>
      </c>
      <c r="AA165" s="122">
        <v>5223</v>
      </c>
      <c r="AB165" s="122">
        <v>5177</v>
      </c>
      <c r="AC165" s="122">
        <v>5242</v>
      </c>
      <c r="AD165" s="122">
        <v>5231</v>
      </c>
      <c r="AE165" s="122">
        <v>5238</v>
      </c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</row>
    <row r="166" spans="1:41" ht="12.75" x14ac:dyDescent="0.2">
      <c r="A166" s="122" t="s">
        <v>514</v>
      </c>
      <c r="B166" s="122">
        <v>83</v>
      </c>
      <c r="C166" s="122">
        <v>0</v>
      </c>
      <c r="D166" s="122">
        <v>23.3220822161495</v>
      </c>
      <c r="E166" s="122">
        <v>0</v>
      </c>
      <c r="F166" s="122">
        <v>36.229845974738801</v>
      </c>
      <c r="G166" s="122">
        <v>23.4638959982999</v>
      </c>
      <c r="H166" s="122"/>
      <c r="I166" s="122">
        <v>481410</v>
      </c>
      <c r="J166" s="122">
        <v>541145</v>
      </c>
      <c r="K166" s="122"/>
      <c r="L166" s="122">
        <v>29653</v>
      </c>
      <c r="M166" s="122">
        <v>33706</v>
      </c>
      <c r="N166" s="122"/>
      <c r="O166" s="122">
        <v>59610</v>
      </c>
      <c r="P166" s="122">
        <v>62436</v>
      </c>
      <c r="Q166" s="122"/>
      <c r="R166" s="212">
        <v>1.31074440081504E-2</v>
      </c>
      <c r="S166" s="212">
        <v>1.25225135266076E-2</v>
      </c>
      <c r="T166" s="212">
        <v>1.0129174150364899</v>
      </c>
      <c r="U166" s="212">
        <v>1.0105256274893299</v>
      </c>
      <c r="V166" s="212">
        <v>1.0141119286239</v>
      </c>
      <c r="W166" s="212">
        <v>1.0148801648472301</v>
      </c>
      <c r="X166" s="212"/>
      <c r="Y166" s="122">
        <v>513338</v>
      </c>
      <c r="Z166" s="122">
        <v>519969</v>
      </c>
      <c r="AA166" s="122">
        <v>525442</v>
      </c>
      <c r="AB166" s="122">
        <v>532857</v>
      </c>
      <c r="AC166" s="122">
        <v>540786</v>
      </c>
      <c r="AD166" s="122">
        <v>544285</v>
      </c>
      <c r="AE166" s="122">
        <v>547558</v>
      </c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</row>
    <row r="167" spans="1:41" ht="12.75" x14ac:dyDescent="0.2">
      <c r="A167" s="122" t="s">
        <v>515</v>
      </c>
      <c r="B167" s="122">
        <v>180</v>
      </c>
      <c r="C167" s="122">
        <v>0</v>
      </c>
      <c r="D167" s="122">
        <v>0</v>
      </c>
      <c r="E167" s="122">
        <v>180.087220112648</v>
      </c>
      <c r="F167" s="122">
        <v>0</v>
      </c>
      <c r="G167" s="122">
        <v>0</v>
      </c>
      <c r="H167" s="122"/>
      <c r="I167" s="122">
        <v>12950</v>
      </c>
      <c r="J167" s="122">
        <v>13080</v>
      </c>
      <c r="K167" s="122"/>
      <c r="L167" s="122">
        <v>706</v>
      </c>
      <c r="M167" s="122">
        <v>761</v>
      </c>
      <c r="N167" s="122"/>
      <c r="O167" s="122">
        <v>2070</v>
      </c>
      <c r="P167" s="122">
        <v>1805</v>
      </c>
      <c r="Q167" s="122"/>
      <c r="R167" s="212">
        <v>-2.5836082108965401E-3</v>
      </c>
      <c r="S167" s="212">
        <v>4.3594646271510502E-3</v>
      </c>
      <c r="T167" s="212">
        <v>0.99417152373022499</v>
      </c>
      <c r="U167" s="212">
        <v>0.99611694837825504</v>
      </c>
      <c r="V167" s="212">
        <v>0.99885347397385904</v>
      </c>
      <c r="W167" s="212">
        <v>1.00053565962657</v>
      </c>
      <c r="X167" s="212"/>
      <c r="Y167" s="122">
        <v>13211</v>
      </c>
      <c r="Z167" s="122">
        <v>13134</v>
      </c>
      <c r="AA167" s="122">
        <v>13083</v>
      </c>
      <c r="AB167" s="122">
        <v>13068</v>
      </c>
      <c r="AC167" s="122">
        <v>13075</v>
      </c>
      <c r="AD167" s="122">
        <v>13128</v>
      </c>
      <c r="AE167" s="122">
        <v>13132</v>
      </c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</row>
    <row r="168" spans="1:41" ht="12.75" x14ac:dyDescent="0.2">
      <c r="A168" s="122" t="s">
        <v>516</v>
      </c>
      <c r="B168" s="122">
        <v>180</v>
      </c>
      <c r="C168" s="122">
        <v>0</v>
      </c>
      <c r="D168" s="122">
        <v>21.545932236653101</v>
      </c>
      <c r="E168" s="122">
        <v>158.423232267858</v>
      </c>
      <c r="F168" s="122">
        <v>0</v>
      </c>
      <c r="G168" s="122">
        <v>0</v>
      </c>
      <c r="H168" s="122"/>
      <c r="I168" s="122">
        <v>9417</v>
      </c>
      <c r="J168" s="122">
        <v>9376</v>
      </c>
      <c r="K168" s="122"/>
      <c r="L168" s="122">
        <v>466</v>
      </c>
      <c r="M168" s="122">
        <v>530</v>
      </c>
      <c r="N168" s="122"/>
      <c r="O168" s="122">
        <v>1415</v>
      </c>
      <c r="P168" s="122">
        <v>1244</v>
      </c>
      <c r="Q168" s="122"/>
      <c r="R168" s="212">
        <v>1.2317602674305501E-3</v>
      </c>
      <c r="S168" s="212">
        <v>-3.2034169781099798E-4</v>
      </c>
      <c r="T168" s="212">
        <v>0.99506384805236603</v>
      </c>
      <c r="U168" s="212">
        <v>0.999352960207053</v>
      </c>
      <c r="V168" s="212">
        <v>0.99924463148807596</v>
      </c>
      <c r="W168" s="212">
        <v>1.0113390928725701</v>
      </c>
      <c r="X168" s="212"/>
      <c r="Y168" s="122">
        <v>9319</v>
      </c>
      <c r="Z168" s="122">
        <v>9273</v>
      </c>
      <c r="AA168" s="122">
        <v>9267</v>
      </c>
      <c r="AB168" s="122">
        <v>9260</v>
      </c>
      <c r="AC168" s="122">
        <v>9365</v>
      </c>
      <c r="AD168" s="122">
        <v>9359</v>
      </c>
      <c r="AE168" s="122">
        <v>9362</v>
      </c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</row>
    <row r="169" spans="1:41" ht="12.75" x14ac:dyDescent="0.2">
      <c r="A169" s="122" t="s">
        <v>517</v>
      </c>
      <c r="B169" s="122">
        <v>201</v>
      </c>
      <c r="C169" s="122">
        <v>0</v>
      </c>
      <c r="D169" s="122">
        <v>19.537787486354699</v>
      </c>
      <c r="E169" s="122">
        <v>181.92271278305401</v>
      </c>
      <c r="F169" s="122">
        <v>0</v>
      </c>
      <c r="G169" s="122">
        <v>0</v>
      </c>
      <c r="H169" s="122"/>
      <c r="I169" s="122">
        <v>8822</v>
      </c>
      <c r="J169" s="122">
        <v>8885</v>
      </c>
      <c r="K169" s="122"/>
      <c r="L169" s="122">
        <v>440</v>
      </c>
      <c r="M169" s="122">
        <v>499</v>
      </c>
      <c r="N169" s="122"/>
      <c r="O169" s="122">
        <v>1284</v>
      </c>
      <c r="P169" s="122">
        <v>1107</v>
      </c>
      <c r="Q169" s="122"/>
      <c r="R169" s="212">
        <v>1.1009967975701401E-3</v>
      </c>
      <c r="S169" s="212">
        <v>1.00225225225225E-2</v>
      </c>
      <c r="T169" s="212">
        <v>0.99626739056667801</v>
      </c>
      <c r="U169" s="212">
        <v>1.0011353315167999</v>
      </c>
      <c r="V169" s="212">
        <v>0.998752551599002</v>
      </c>
      <c r="W169" s="212">
        <v>1.0082888611331899</v>
      </c>
      <c r="X169" s="212"/>
      <c r="Y169" s="122">
        <v>8841</v>
      </c>
      <c r="Z169" s="122">
        <v>8808</v>
      </c>
      <c r="AA169" s="122">
        <v>8818</v>
      </c>
      <c r="AB169" s="122">
        <v>8807</v>
      </c>
      <c r="AC169" s="122">
        <v>8880</v>
      </c>
      <c r="AD169" s="122">
        <v>8884</v>
      </c>
      <c r="AE169" s="122">
        <v>8969</v>
      </c>
      <c r="AF169" s="122"/>
      <c r="AG169" s="122"/>
      <c r="AH169" s="122"/>
      <c r="AI169" s="122"/>
      <c r="AJ169" s="122"/>
      <c r="AK169" s="122"/>
      <c r="AL169" s="122"/>
      <c r="AM169" s="122"/>
      <c r="AN169" s="122"/>
      <c r="AO169" s="122"/>
    </row>
    <row r="170" spans="1:41" ht="12.75" x14ac:dyDescent="0.2">
      <c r="A170" s="122" t="s">
        <v>518</v>
      </c>
      <c r="B170" s="122">
        <v>0</v>
      </c>
      <c r="C170" s="122">
        <v>0</v>
      </c>
      <c r="D170" s="122">
        <v>0</v>
      </c>
      <c r="E170" s="122">
        <v>0</v>
      </c>
      <c r="F170" s="122">
        <v>0</v>
      </c>
      <c r="G170" s="122">
        <v>0</v>
      </c>
      <c r="H170" s="122"/>
      <c r="I170" s="122">
        <v>31676</v>
      </c>
      <c r="J170" s="122">
        <v>36291</v>
      </c>
      <c r="K170" s="122"/>
      <c r="L170" s="122">
        <v>2657</v>
      </c>
      <c r="M170" s="122">
        <v>2814</v>
      </c>
      <c r="N170" s="122"/>
      <c r="O170" s="122">
        <v>5900</v>
      </c>
      <c r="P170" s="122">
        <v>5990</v>
      </c>
      <c r="Q170" s="122"/>
      <c r="R170" s="212">
        <v>1.30143391159077E-2</v>
      </c>
      <c r="S170" s="212">
        <v>7.0039983455121996E-3</v>
      </c>
      <c r="T170" s="212">
        <v>1.0099021401399699</v>
      </c>
      <c r="U170" s="212">
        <v>1.0111852320432499</v>
      </c>
      <c r="V170" s="212">
        <v>1.01339323797879</v>
      </c>
      <c r="W170" s="212">
        <v>1.01759357988664</v>
      </c>
      <c r="X170" s="212"/>
      <c r="Y170" s="122">
        <v>34437</v>
      </c>
      <c r="Z170" s="122">
        <v>34778</v>
      </c>
      <c r="AA170" s="122">
        <v>35167</v>
      </c>
      <c r="AB170" s="122">
        <v>35638</v>
      </c>
      <c r="AC170" s="122">
        <v>36265</v>
      </c>
      <c r="AD170" s="122">
        <v>36556</v>
      </c>
      <c r="AE170" s="122">
        <v>36519</v>
      </c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</row>
    <row r="171" spans="1:41" ht="12.75" x14ac:dyDescent="0.2">
      <c r="A171" s="122" t="s">
        <v>519</v>
      </c>
      <c r="B171" s="122">
        <v>103</v>
      </c>
      <c r="C171" s="122">
        <v>0</v>
      </c>
      <c r="D171" s="122">
        <v>0</v>
      </c>
      <c r="E171" s="122">
        <v>103.325235709148</v>
      </c>
      <c r="F171" s="122">
        <v>0</v>
      </c>
      <c r="G171" s="122">
        <v>0</v>
      </c>
      <c r="H171" s="122"/>
      <c r="I171" s="122">
        <v>6905</v>
      </c>
      <c r="J171" s="122">
        <v>6786</v>
      </c>
      <c r="K171" s="122"/>
      <c r="L171" s="122">
        <v>317</v>
      </c>
      <c r="M171" s="122">
        <v>282</v>
      </c>
      <c r="N171" s="122"/>
      <c r="O171" s="122">
        <v>873</v>
      </c>
      <c r="P171" s="122">
        <v>785</v>
      </c>
      <c r="Q171" s="122"/>
      <c r="R171" s="212">
        <v>9.2218692943979398E-4</v>
      </c>
      <c r="S171" s="212">
        <v>-4.85794199911674E-3</v>
      </c>
      <c r="T171" s="212">
        <v>0.99364657210401897</v>
      </c>
      <c r="U171" s="212">
        <v>0.99821561338289999</v>
      </c>
      <c r="V171" s="212">
        <v>1.00178757634441</v>
      </c>
      <c r="W171" s="212">
        <v>1.0101115241635701</v>
      </c>
      <c r="X171" s="212"/>
      <c r="Y171" s="122">
        <v>6768</v>
      </c>
      <c r="Z171" s="122">
        <v>6725</v>
      </c>
      <c r="AA171" s="122">
        <v>6713</v>
      </c>
      <c r="AB171" s="122">
        <v>6725</v>
      </c>
      <c r="AC171" s="122">
        <v>6793</v>
      </c>
      <c r="AD171" s="122">
        <v>6726</v>
      </c>
      <c r="AE171" s="122">
        <v>6760</v>
      </c>
      <c r="AF171" s="122"/>
      <c r="AG171" s="122"/>
      <c r="AH171" s="122"/>
      <c r="AI171" s="122"/>
      <c r="AJ171" s="122"/>
      <c r="AK171" s="122"/>
      <c r="AL171" s="122"/>
      <c r="AM171" s="122"/>
      <c r="AN171" s="122"/>
      <c r="AO171" s="122"/>
    </row>
    <row r="172" spans="1:41" ht="12.75" x14ac:dyDescent="0.2">
      <c r="A172" s="122" t="s">
        <v>520</v>
      </c>
      <c r="B172" s="122">
        <v>0</v>
      </c>
      <c r="C172" s="122">
        <v>0</v>
      </c>
      <c r="D172" s="122">
        <v>0</v>
      </c>
      <c r="E172" s="122">
        <v>0</v>
      </c>
      <c r="F172" s="122">
        <v>0</v>
      </c>
      <c r="G172" s="122">
        <v>0</v>
      </c>
      <c r="H172" s="122"/>
      <c r="I172" s="122">
        <v>38257</v>
      </c>
      <c r="J172" s="122">
        <v>42334</v>
      </c>
      <c r="K172" s="122"/>
      <c r="L172" s="122">
        <v>2633</v>
      </c>
      <c r="M172" s="122">
        <v>2732</v>
      </c>
      <c r="N172" s="122"/>
      <c r="O172" s="122">
        <v>6083</v>
      </c>
      <c r="P172" s="122">
        <v>5895</v>
      </c>
      <c r="Q172" s="122"/>
      <c r="R172" s="212">
        <v>6.9012141048590001E-3</v>
      </c>
      <c r="S172" s="212">
        <v>8.7295954577714698E-3</v>
      </c>
      <c r="T172" s="212">
        <v>1.01072392578362</v>
      </c>
      <c r="U172" s="212">
        <v>1.0031277066692299</v>
      </c>
      <c r="V172" s="212">
        <v>1.0097855806590901</v>
      </c>
      <c r="W172" s="212">
        <v>1.0039903092489699</v>
      </c>
      <c r="X172" s="212"/>
      <c r="Y172" s="122">
        <v>41123</v>
      </c>
      <c r="Z172" s="122">
        <v>41564</v>
      </c>
      <c r="AA172" s="122">
        <v>41694</v>
      </c>
      <c r="AB172" s="122">
        <v>42102</v>
      </c>
      <c r="AC172" s="122">
        <v>42270</v>
      </c>
      <c r="AD172" s="122">
        <v>42538</v>
      </c>
      <c r="AE172" s="122">
        <v>42639</v>
      </c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</row>
    <row r="173" spans="1:41" ht="12.75" x14ac:dyDescent="0.2">
      <c r="A173" s="122" t="s">
        <v>521</v>
      </c>
      <c r="B173" s="122">
        <v>0</v>
      </c>
      <c r="C173" s="122">
        <v>0</v>
      </c>
      <c r="D173" s="122">
        <v>0</v>
      </c>
      <c r="E173" s="122">
        <v>0</v>
      </c>
      <c r="F173" s="122">
        <v>0</v>
      </c>
      <c r="G173" s="122">
        <v>0</v>
      </c>
      <c r="H173" s="122"/>
      <c r="I173" s="122">
        <v>36224</v>
      </c>
      <c r="J173" s="122">
        <v>39771</v>
      </c>
      <c r="K173" s="122"/>
      <c r="L173" s="122">
        <v>2804</v>
      </c>
      <c r="M173" s="122">
        <v>2847</v>
      </c>
      <c r="N173" s="122"/>
      <c r="O173" s="122">
        <v>6811</v>
      </c>
      <c r="P173" s="122">
        <v>6577</v>
      </c>
      <c r="Q173" s="122"/>
      <c r="R173" s="212">
        <v>7.4215760227960299E-3</v>
      </c>
      <c r="S173" s="212">
        <v>1.0251889168765699E-2</v>
      </c>
      <c r="T173" s="212">
        <v>1.00646031704849</v>
      </c>
      <c r="U173" s="212">
        <v>1.00564549391627</v>
      </c>
      <c r="V173" s="212">
        <v>1.0061264771474701</v>
      </c>
      <c r="W173" s="212">
        <v>1.01146496815287</v>
      </c>
      <c r="X173" s="212"/>
      <c r="Y173" s="122">
        <v>38543</v>
      </c>
      <c r="Z173" s="122">
        <v>38792</v>
      </c>
      <c r="AA173" s="122">
        <v>39011</v>
      </c>
      <c r="AB173" s="122">
        <v>39250</v>
      </c>
      <c r="AC173" s="122">
        <v>39700</v>
      </c>
      <c r="AD173" s="122">
        <v>39861</v>
      </c>
      <c r="AE173" s="122">
        <v>40107</v>
      </c>
      <c r="AF173" s="122"/>
      <c r="AG173" s="122"/>
      <c r="AH173" s="122"/>
      <c r="AI173" s="122"/>
      <c r="AJ173" s="122"/>
      <c r="AK173" s="122"/>
      <c r="AL173" s="122"/>
      <c r="AM173" s="122"/>
      <c r="AN173" s="122"/>
      <c r="AO173" s="122"/>
    </row>
    <row r="174" spans="1:41" ht="12.75" x14ac:dyDescent="0.2">
      <c r="A174" s="122" t="s">
        <v>522</v>
      </c>
      <c r="B174" s="122">
        <v>77</v>
      </c>
      <c r="C174" s="122">
        <v>0</v>
      </c>
      <c r="D174" s="122">
        <v>0</v>
      </c>
      <c r="E174" s="122">
        <v>76.9595341728444</v>
      </c>
      <c r="F174" s="122">
        <v>0</v>
      </c>
      <c r="G174" s="122">
        <v>0</v>
      </c>
      <c r="H174" s="122"/>
      <c r="I174" s="122">
        <v>37241</v>
      </c>
      <c r="J174" s="122">
        <v>38761</v>
      </c>
      <c r="K174" s="122"/>
      <c r="L174" s="122">
        <v>2043</v>
      </c>
      <c r="M174" s="122">
        <v>2144</v>
      </c>
      <c r="N174" s="122"/>
      <c r="O174" s="122">
        <v>5534</v>
      </c>
      <c r="P174" s="122">
        <v>5095</v>
      </c>
      <c r="Q174" s="122"/>
      <c r="R174" s="212">
        <v>4.3923249994555196E-3</v>
      </c>
      <c r="S174" s="212">
        <v>5.06106850517727E-3</v>
      </c>
      <c r="T174" s="212">
        <v>1.00436222210543</v>
      </c>
      <c r="U174" s="212">
        <v>1.00034013605442</v>
      </c>
      <c r="V174" s="212">
        <v>1.00329558235033</v>
      </c>
      <c r="W174" s="212">
        <v>1.00959357647488</v>
      </c>
      <c r="X174" s="212"/>
      <c r="Y174" s="122">
        <v>38054</v>
      </c>
      <c r="Z174" s="122">
        <v>38220</v>
      </c>
      <c r="AA174" s="122">
        <v>38233</v>
      </c>
      <c r="AB174" s="122">
        <v>38359</v>
      </c>
      <c r="AC174" s="122">
        <v>38727</v>
      </c>
      <c r="AD174" s="122">
        <v>38896</v>
      </c>
      <c r="AE174" s="122">
        <v>38923</v>
      </c>
      <c r="AF174" s="122"/>
      <c r="AG174" s="122"/>
      <c r="AH174" s="122"/>
      <c r="AI174" s="122"/>
      <c r="AJ174" s="122"/>
      <c r="AK174" s="122"/>
      <c r="AL174" s="122"/>
      <c r="AM174" s="122"/>
      <c r="AN174" s="122"/>
      <c r="AO174" s="122"/>
    </row>
    <row r="175" spans="1:41" ht="12.75" x14ac:dyDescent="0.2">
      <c r="A175" s="122" t="s">
        <v>523</v>
      </c>
      <c r="B175" s="122">
        <v>201</v>
      </c>
      <c r="C175" s="122">
        <v>0</v>
      </c>
      <c r="D175" s="122">
        <v>12.8557989927608</v>
      </c>
      <c r="E175" s="122">
        <v>188.05877062312999</v>
      </c>
      <c r="F175" s="122">
        <v>0</v>
      </c>
      <c r="G175" s="122">
        <v>0</v>
      </c>
      <c r="H175" s="122"/>
      <c r="I175" s="122">
        <v>12902</v>
      </c>
      <c r="J175" s="122">
        <v>13031</v>
      </c>
      <c r="K175" s="122"/>
      <c r="L175" s="122">
        <v>692</v>
      </c>
      <c r="M175" s="122">
        <v>776</v>
      </c>
      <c r="N175" s="122"/>
      <c r="O175" s="122">
        <v>1965</v>
      </c>
      <c r="P175" s="122">
        <v>1696</v>
      </c>
      <c r="Q175" s="122"/>
      <c r="R175" s="212">
        <v>8.6714169036428094E-3</v>
      </c>
      <c r="S175" s="212">
        <v>9.2371641905934897E-3</v>
      </c>
      <c r="T175" s="212">
        <v>0.99904382470119502</v>
      </c>
      <c r="U175" s="212">
        <v>1.0015153932046601</v>
      </c>
      <c r="V175" s="212">
        <v>1.01592737118739</v>
      </c>
      <c r="W175" s="212">
        <v>1.0183428705808599</v>
      </c>
      <c r="X175" s="212"/>
      <c r="Y175" s="122">
        <v>12550</v>
      </c>
      <c r="Z175" s="122">
        <v>12538</v>
      </c>
      <c r="AA175" s="122">
        <v>12557</v>
      </c>
      <c r="AB175" s="122">
        <v>12757</v>
      </c>
      <c r="AC175" s="122">
        <v>12991</v>
      </c>
      <c r="AD175" s="122">
        <v>13076</v>
      </c>
      <c r="AE175" s="122">
        <v>13111</v>
      </c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</row>
    <row r="176" spans="1:41" ht="12.75" x14ac:dyDescent="0.2">
      <c r="A176" s="122" t="s">
        <v>524</v>
      </c>
      <c r="B176" s="122">
        <v>271</v>
      </c>
      <c r="C176" s="122">
        <v>116.922868558272</v>
      </c>
      <c r="D176" s="122">
        <v>0</v>
      </c>
      <c r="E176" s="122">
        <v>153.933860970376</v>
      </c>
      <c r="F176" s="122">
        <v>0</v>
      </c>
      <c r="G176" s="122">
        <v>0</v>
      </c>
      <c r="H176" s="122"/>
      <c r="I176" s="122">
        <v>14767</v>
      </c>
      <c r="J176" s="122">
        <v>14299</v>
      </c>
      <c r="K176" s="122"/>
      <c r="L176" s="122">
        <v>680</v>
      </c>
      <c r="M176" s="122">
        <v>649</v>
      </c>
      <c r="N176" s="122"/>
      <c r="O176" s="122">
        <v>1973</v>
      </c>
      <c r="P176" s="122">
        <v>1724</v>
      </c>
      <c r="Q176" s="122"/>
      <c r="R176" s="212">
        <v>-4.5669612956448198E-3</v>
      </c>
      <c r="S176" s="212">
        <v>1.0569048785609301E-2</v>
      </c>
      <c r="T176" s="212">
        <v>0.98859184935743305</v>
      </c>
      <c r="U176" s="212">
        <v>0.997358359402155</v>
      </c>
      <c r="V176" s="212">
        <v>1.0008364117934101</v>
      </c>
      <c r="W176" s="212">
        <v>0.99498572323977996</v>
      </c>
      <c r="X176" s="212"/>
      <c r="Y176" s="122">
        <v>14551</v>
      </c>
      <c r="Z176" s="122">
        <v>14385</v>
      </c>
      <c r="AA176" s="122">
        <v>14347</v>
      </c>
      <c r="AB176" s="122">
        <v>14359</v>
      </c>
      <c r="AC176" s="122">
        <v>14287</v>
      </c>
      <c r="AD176" s="122">
        <v>14397</v>
      </c>
      <c r="AE176" s="122">
        <v>14438</v>
      </c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</row>
    <row r="177" spans="1:41" ht="12.75" x14ac:dyDescent="0.2">
      <c r="A177" s="122" t="s">
        <v>525</v>
      </c>
      <c r="B177" s="122">
        <v>129</v>
      </c>
      <c r="C177" s="122">
        <v>0</v>
      </c>
      <c r="D177" s="122">
        <v>0</v>
      </c>
      <c r="E177" s="122">
        <v>128.562109773477</v>
      </c>
      <c r="F177" s="122">
        <v>0</v>
      </c>
      <c r="G177" s="122">
        <v>0</v>
      </c>
      <c r="H177" s="122"/>
      <c r="I177" s="122">
        <v>23897</v>
      </c>
      <c r="J177" s="122">
        <v>23921</v>
      </c>
      <c r="K177" s="122"/>
      <c r="L177" s="122">
        <v>1142</v>
      </c>
      <c r="M177" s="122">
        <v>1216</v>
      </c>
      <c r="N177" s="122"/>
      <c r="O177" s="122">
        <v>3351</v>
      </c>
      <c r="P177" s="122">
        <v>2982</v>
      </c>
      <c r="Q177" s="122"/>
      <c r="R177" s="212">
        <v>1.1337648641973599E-3</v>
      </c>
      <c r="S177" s="212">
        <v>6.0715182982999704E-3</v>
      </c>
      <c r="T177" s="212">
        <v>0.99899049381677496</v>
      </c>
      <c r="U177" s="212">
        <v>0.99776842105263197</v>
      </c>
      <c r="V177" s="212">
        <v>1.0035869519348399</v>
      </c>
      <c r="W177" s="212">
        <v>1.0042048608191101</v>
      </c>
      <c r="X177" s="212"/>
      <c r="Y177" s="122">
        <v>23774</v>
      </c>
      <c r="Z177" s="122">
        <v>23750</v>
      </c>
      <c r="AA177" s="122">
        <v>23697</v>
      </c>
      <c r="AB177" s="122">
        <v>23782</v>
      </c>
      <c r="AC177" s="122">
        <v>23882</v>
      </c>
      <c r="AD177" s="122">
        <v>24026</v>
      </c>
      <c r="AE177" s="122">
        <v>24027</v>
      </c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</row>
    <row r="178" spans="1:41" ht="12.75" x14ac:dyDescent="0.2">
      <c r="A178" s="122" t="s">
        <v>526</v>
      </c>
      <c r="B178" s="122">
        <v>69</v>
      </c>
      <c r="C178" s="122">
        <v>0</v>
      </c>
      <c r="D178" s="122">
        <v>0</v>
      </c>
      <c r="E178" s="122">
        <v>69.061944040003297</v>
      </c>
      <c r="F178" s="122">
        <v>0</v>
      </c>
      <c r="G178" s="122">
        <v>0</v>
      </c>
      <c r="H178" s="122"/>
      <c r="I178" s="122">
        <v>33356</v>
      </c>
      <c r="J178" s="122">
        <v>33887</v>
      </c>
      <c r="K178" s="122"/>
      <c r="L178" s="122">
        <v>1972</v>
      </c>
      <c r="M178" s="122">
        <v>1899</v>
      </c>
      <c r="N178" s="122"/>
      <c r="O178" s="122">
        <v>5175</v>
      </c>
      <c r="P178" s="122">
        <v>4801</v>
      </c>
      <c r="Q178" s="122"/>
      <c r="R178" s="212">
        <v>6.5851086524704205E-4</v>
      </c>
      <c r="S178" s="212">
        <v>8.2732537525115205E-4</v>
      </c>
      <c r="T178" s="212">
        <v>1.0015108872759599</v>
      </c>
      <c r="U178" s="212">
        <v>0.99858013370407595</v>
      </c>
      <c r="V178" s="212">
        <v>0.99789679483381699</v>
      </c>
      <c r="W178" s="212">
        <v>1.00466055154807</v>
      </c>
      <c r="X178" s="212"/>
      <c r="Y178" s="122">
        <v>33755</v>
      </c>
      <c r="Z178" s="122">
        <v>33806</v>
      </c>
      <c r="AA178" s="122">
        <v>33758</v>
      </c>
      <c r="AB178" s="122">
        <v>33687</v>
      </c>
      <c r="AC178" s="122">
        <v>33844</v>
      </c>
      <c r="AD178" s="122">
        <v>33872</v>
      </c>
      <c r="AE178" s="122">
        <v>33872</v>
      </c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s="122"/>
    </row>
    <row r="179" spans="1:41" ht="12.75" x14ac:dyDescent="0.2">
      <c r="A179" s="122" t="s">
        <v>527</v>
      </c>
      <c r="B179" s="122">
        <v>879</v>
      </c>
      <c r="C179" s="122">
        <v>614.14473684210498</v>
      </c>
      <c r="D179" s="122">
        <v>0</v>
      </c>
      <c r="E179" s="122">
        <v>264.94591467894901</v>
      </c>
      <c r="F179" s="122">
        <v>0</v>
      </c>
      <c r="G179" s="122">
        <v>0</v>
      </c>
      <c r="H179" s="122"/>
      <c r="I179" s="122">
        <v>9728</v>
      </c>
      <c r="J179" s="122">
        <v>8936</v>
      </c>
      <c r="K179" s="122"/>
      <c r="L179" s="122">
        <v>388</v>
      </c>
      <c r="M179" s="122">
        <v>407</v>
      </c>
      <c r="N179" s="122"/>
      <c r="O179" s="122">
        <v>1282</v>
      </c>
      <c r="P179" s="122">
        <v>1044</v>
      </c>
      <c r="Q179" s="122"/>
      <c r="R179" s="212">
        <v>-8.6767134151763993E-3</v>
      </c>
      <c r="S179" s="212">
        <v>3.00675675675676E-2</v>
      </c>
      <c r="T179" s="212">
        <v>0.98771071234366503</v>
      </c>
      <c r="U179" s="212">
        <v>0.98612640387579797</v>
      </c>
      <c r="V179" s="212">
        <v>0.99430549352389497</v>
      </c>
      <c r="W179" s="212">
        <v>0.99719258843346403</v>
      </c>
      <c r="X179" s="212"/>
      <c r="Y179" s="122">
        <v>9195</v>
      </c>
      <c r="Z179" s="122">
        <v>9082</v>
      </c>
      <c r="AA179" s="122">
        <v>8956</v>
      </c>
      <c r="AB179" s="122">
        <v>8905</v>
      </c>
      <c r="AC179" s="122">
        <v>8880</v>
      </c>
      <c r="AD179" s="122">
        <v>9098</v>
      </c>
      <c r="AE179" s="122">
        <v>9147</v>
      </c>
      <c r="AF179" s="122"/>
      <c r="AG179" s="122"/>
      <c r="AH179" s="122"/>
      <c r="AI179" s="122"/>
      <c r="AJ179" s="122"/>
      <c r="AK179" s="122"/>
      <c r="AL179" s="122"/>
      <c r="AM179" s="122"/>
      <c r="AN179" s="122"/>
      <c r="AO179" s="122"/>
    </row>
    <row r="180" spans="1:41" ht="12.75" x14ac:dyDescent="0.2">
      <c r="A180" s="122" t="s">
        <v>528</v>
      </c>
      <c r="B180" s="122">
        <v>109</v>
      </c>
      <c r="C180" s="122">
        <v>0</v>
      </c>
      <c r="D180" s="122">
        <v>0</v>
      </c>
      <c r="E180" s="122">
        <v>109.308863783848</v>
      </c>
      <c r="F180" s="122">
        <v>0</v>
      </c>
      <c r="G180" s="122">
        <v>0</v>
      </c>
      <c r="H180" s="122"/>
      <c r="I180" s="122">
        <v>10318</v>
      </c>
      <c r="J180" s="122">
        <v>10243</v>
      </c>
      <c r="K180" s="122"/>
      <c r="L180" s="122">
        <v>518</v>
      </c>
      <c r="M180" s="122">
        <v>542</v>
      </c>
      <c r="N180" s="122"/>
      <c r="O180" s="122">
        <v>1492</v>
      </c>
      <c r="P180" s="122">
        <v>1348</v>
      </c>
      <c r="Q180" s="122"/>
      <c r="R180" s="212">
        <v>1.3245387020473E-3</v>
      </c>
      <c r="S180" s="212">
        <v>-2.1513788382554301E-3</v>
      </c>
      <c r="T180" s="212">
        <v>1.0045222178529301</v>
      </c>
      <c r="U180" s="212">
        <v>0.99314934429438295</v>
      </c>
      <c r="V180" s="212">
        <v>1.0038431217974</v>
      </c>
      <c r="W180" s="212">
        <v>1.0038284087562599</v>
      </c>
      <c r="X180" s="212"/>
      <c r="Y180" s="122">
        <v>10172</v>
      </c>
      <c r="Z180" s="122">
        <v>10218</v>
      </c>
      <c r="AA180" s="122">
        <v>10148</v>
      </c>
      <c r="AB180" s="122">
        <v>10187</v>
      </c>
      <c r="AC180" s="122">
        <v>10226</v>
      </c>
      <c r="AD180" s="122">
        <v>10220</v>
      </c>
      <c r="AE180" s="122">
        <v>10204</v>
      </c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122"/>
    </row>
    <row r="181" spans="1:41" ht="12.75" x14ac:dyDescent="0.2">
      <c r="A181" s="122" t="s">
        <v>529</v>
      </c>
      <c r="B181" s="122">
        <v>3</v>
      </c>
      <c r="C181" s="122">
        <v>0</v>
      </c>
      <c r="D181" s="122">
        <v>0</v>
      </c>
      <c r="E181" s="122">
        <v>0</v>
      </c>
      <c r="F181" s="122">
        <v>3.37915362245141</v>
      </c>
      <c r="G181" s="122">
        <v>0</v>
      </c>
      <c r="H181" s="122"/>
      <c r="I181" s="122">
        <v>57752</v>
      </c>
      <c r="J181" s="122">
        <v>62927</v>
      </c>
      <c r="K181" s="122"/>
      <c r="L181" s="122">
        <v>4041</v>
      </c>
      <c r="M181" s="122">
        <v>4258</v>
      </c>
      <c r="N181" s="122"/>
      <c r="O181" s="122">
        <v>9014</v>
      </c>
      <c r="P181" s="122">
        <v>9212</v>
      </c>
      <c r="Q181" s="122"/>
      <c r="R181" s="212">
        <v>8.1596691113563508E-3</v>
      </c>
      <c r="S181" s="212">
        <v>6.1549716903110899E-3</v>
      </c>
      <c r="T181" s="212">
        <v>1.0080998932062799</v>
      </c>
      <c r="U181" s="212">
        <v>1.0039929593532999</v>
      </c>
      <c r="V181" s="212">
        <v>1.0058601042157</v>
      </c>
      <c r="W181" s="212">
        <v>1.0147182234845999</v>
      </c>
      <c r="X181" s="212"/>
      <c r="Y181" s="122">
        <v>60865</v>
      </c>
      <c r="Z181" s="122">
        <v>61358</v>
      </c>
      <c r="AA181" s="122">
        <v>61603</v>
      </c>
      <c r="AB181" s="122">
        <v>61964</v>
      </c>
      <c r="AC181" s="122">
        <v>62876</v>
      </c>
      <c r="AD181" s="122">
        <v>63089</v>
      </c>
      <c r="AE181" s="122">
        <v>63263</v>
      </c>
      <c r="AF181" s="122"/>
      <c r="AG181" s="122"/>
      <c r="AH181" s="122"/>
      <c r="AI181" s="122"/>
      <c r="AJ181" s="122"/>
      <c r="AK181" s="122"/>
      <c r="AL181" s="122"/>
      <c r="AM181" s="122"/>
      <c r="AN181" s="122"/>
      <c r="AO181" s="122"/>
    </row>
    <row r="182" spans="1:41" ht="12.75" x14ac:dyDescent="0.2">
      <c r="A182" s="122" t="s">
        <v>530</v>
      </c>
      <c r="B182" s="122">
        <v>163</v>
      </c>
      <c r="C182" s="122">
        <v>0</v>
      </c>
      <c r="D182" s="122">
        <v>0</v>
      </c>
      <c r="E182" s="122">
        <v>163.28957278135499</v>
      </c>
      <c r="F182" s="122">
        <v>0</v>
      </c>
      <c r="G182" s="122">
        <v>0</v>
      </c>
      <c r="H182" s="122"/>
      <c r="I182" s="122">
        <v>15160</v>
      </c>
      <c r="J182" s="122">
        <v>15054</v>
      </c>
      <c r="K182" s="122"/>
      <c r="L182" s="122">
        <v>689</v>
      </c>
      <c r="M182" s="122">
        <v>653</v>
      </c>
      <c r="N182" s="122"/>
      <c r="O182" s="122">
        <v>2173</v>
      </c>
      <c r="P182" s="122">
        <v>1896</v>
      </c>
      <c r="Q182" s="122"/>
      <c r="R182" s="212">
        <v>-3.0012046274180402E-3</v>
      </c>
      <c r="S182" s="212">
        <v>-2.3925034890675901E-3</v>
      </c>
      <c r="T182" s="212">
        <v>0.99422155098824605</v>
      </c>
      <c r="U182" s="212">
        <v>0.99458424146357605</v>
      </c>
      <c r="V182" s="212">
        <v>0.99913672886645899</v>
      </c>
      <c r="W182" s="212">
        <v>1.00006646284727</v>
      </c>
      <c r="X182" s="212"/>
      <c r="Y182" s="122">
        <v>15229</v>
      </c>
      <c r="Z182" s="122">
        <v>15141</v>
      </c>
      <c r="AA182" s="122">
        <v>15059</v>
      </c>
      <c r="AB182" s="122">
        <v>15046</v>
      </c>
      <c r="AC182" s="122">
        <v>15047</v>
      </c>
      <c r="AD182" s="122">
        <v>15066</v>
      </c>
      <c r="AE182" s="122">
        <v>15011</v>
      </c>
      <c r="AF182" s="122"/>
      <c r="AG182" s="122"/>
      <c r="AH182" s="122"/>
      <c r="AI182" s="122"/>
      <c r="AJ182" s="122"/>
      <c r="AK182" s="122"/>
      <c r="AL182" s="122"/>
      <c r="AM182" s="122"/>
      <c r="AN182" s="122"/>
      <c r="AO182" s="122"/>
    </row>
    <row r="183" spans="1:41" ht="12.75" x14ac:dyDescent="0.2">
      <c r="A183" s="122" t="s">
        <v>531</v>
      </c>
      <c r="B183" s="122">
        <v>128</v>
      </c>
      <c r="C183" s="122">
        <v>0</v>
      </c>
      <c r="D183" s="122">
        <v>94.329902967415194</v>
      </c>
      <c r="E183" s="122">
        <v>33.629542543426801</v>
      </c>
      <c r="F183" s="122">
        <v>0</v>
      </c>
      <c r="G183" s="122">
        <v>0</v>
      </c>
      <c r="H183" s="122"/>
      <c r="I183" s="122">
        <v>33281</v>
      </c>
      <c r="J183" s="122">
        <v>36528</v>
      </c>
      <c r="K183" s="122"/>
      <c r="L183" s="122">
        <v>2192</v>
      </c>
      <c r="M183" s="122">
        <v>2701</v>
      </c>
      <c r="N183" s="122"/>
      <c r="O183" s="122">
        <v>5834</v>
      </c>
      <c r="P183" s="122">
        <v>5527</v>
      </c>
      <c r="Q183" s="122"/>
      <c r="R183" s="212">
        <v>1.12662097060299E-2</v>
      </c>
      <c r="S183" s="212">
        <v>1.12024102985483E-2</v>
      </c>
      <c r="T183" s="212">
        <v>1.0163849899742201</v>
      </c>
      <c r="U183" s="212">
        <v>1.0087650076094901</v>
      </c>
      <c r="V183" s="212">
        <v>1.0089682340122399</v>
      </c>
      <c r="W183" s="212">
        <v>1.01096527662402</v>
      </c>
      <c r="X183" s="212"/>
      <c r="Y183" s="122">
        <v>34910</v>
      </c>
      <c r="Z183" s="122">
        <v>35482</v>
      </c>
      <c r="AA183" s="122">
        <v>35793</v>
      </c>
      <c r="AB183" s="122">
        <v>36114</v>
      </c>
      <c r="AC183" s="122">
        <v>36510</v>
      </c>
      <c r="AD183" s="122">
        <v>36751</v>
      </c>
      <c r="AE183" s="122">
        <v>36919</v>
      </c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</row>
    <row r="184" spans="1:41" ht="12.75" x14ac:dyDescent="0.2">
      <c r="A184" s="122" t="s">
        <v>532</v>
      </c>
      <c r="B184" s="122">
        <v>66</v>
      </c>
      <c r="C184" s="122">
        <v>0</v>
      </c>
      <c r="D184" s="122">
        <v>0</v>
      </c>
      <c r="E184" s="122">
        <v>65.729560031460394</v>
      </c>
      <c r="F184" s="122">
        <v>0</v>
      </c>
      <c r="G184" s="122">
        <v>0</v>
      </c>
      <c r="H184" s="122"/>
      <c r="I184" s="122">
        <v>18507</v>
      </c>
      <c r="J184" s="122">
        <v>18747</v>
      </c>
      <c r="K184" s="122"/>
      <c r="L184" s="122">
        <v>964</v>
      </c>
      <c r="M184" s="122">
        <v>991</v>
      </c>
      <c r="N184" s="122"/>
      <c r="O184" s="122">
        <v>2727</v>
      </c>
      <c r="P184" s="122">
        <v>2530</v>
      </c>
      <c r="Q184" s="122"/>
      <c r="R184" s="212">
        <v>5.6541458494703302E-3</v>
      </c>
      <c r="S184" s="212">
        <v>-1.8672641912078501E-3</v>
      </c>
      <c r="T184" s="212">
        <v>0.996016588453563</v>
      </c>
      <c r="U184" s="212">
        <v>1.0024105626472399</v>
      </c>
      <c r="V184" s="212">
        <v>1.01355413455758</v>
      </c>
      <c r="W184" s="212">
        <v>1.0107306551631201</v>
      </c>
      <c r="X184" s="212"/>
      <c r="Y184" s="122">
        <v>18326</v>
      </c>
      <c r="Z184" s="122">
        <v>18253</v>
      </c>
      <c r="AA184" s="122">
        <v>18297</v>
      </c>
      <c r="AB184" s="122">
        <v>18545</v>
      </c>
      <c r="AC184" s="122">
        <v>18744</v>
      </c>
      <c r="AD184" s="122">
        <v>18714</v>
      </c>
      <c r="AE184" s="122">
        <v>18709</v>
      </c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</row>
    <row r="185" spans="1:41" ht="12.75" x14ac:dyDescent="0.2">
      <c r="A185" s="122" t="s">
        <v>533</v>
      </c>
      <c r="B185" s="122">
        <v>30</v>
      </c>
      <c r="C185" s="122">
        <v>0</v>
      </c>
      <c r="D185" s="122">
        <v>10.7242040125834</v>
      </c>
      <c r="E185" s="122">
        <v>19.264573952879999</v>
      </c>
      <c r="F185" s="122">
        <v>0</v>
      </c>
      <c r="G185" s="122">
        <v>0</v>
      </c>
      <c r="H185" s="122"/>
      <c r="I185" s="122">
        <v>49856</v>
      </c>
      <c r="J185" s="122">
        <v>53134</v>
      </c>
      <c r="K185" s="122"/>
      <c r="L185" s="122">
        <v>2732</v>
      </c>
      <c r="M185" s="122">
        <v>3056</v>
      </c>
      <c r="N185" s="122"/>
      <c r="O185" s="122">
        <v>6979</v>
      </c>
      <c r="P185" s="122">
        <v>6648</v>
      </c>
      <c r="Q185" s="122"/>
      <c r="R185" s="212">
        <v>8.4026650313586693E-3</v>
      </c>
      <c r="S185" s="212">
        <v>8.7613520744620702E-3</v>
      </c>
      <c r="T185" s="212">
        <v>1.0070333352816301</v>
      </c>
      <c r="U185" s="212">
        <v>1.0093251818603901</v>
      </c>
      <c r="V185" s="212">
        <v>1.0110983323749301</v>
      </c>
      <c r="W185" s="212">
        <v>1.0061612542417899</v>
      </c>
      <c r="X185" s="212"/>
      <c r="Y185" s="122">
        <v>51327</v>
      </c>
      <c r="Z185" s="122">
        <v>51688</v>
      </c>
      <c r="AA185" s="122">
        <v>52170</v>
      </c>
      <c r="AB185" s="122">
        <v>52749</v>
      </c>
      <c r="AC185" s="122">
        <v>53074</v>
      </c>
      <c r="AD185" s="122">
        <v>53309</v>
      </c>
      <c r="AE185" s="122">
        <v>53539</v>
      </c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</row>
    <row r="186" spans="1:41" ht="12.75" x14ac:dyDescent="0.2">
      <c r="A186" s="122" t="s">
        <v>534</v>
      </c>
      <c r="B186" s="122">
        <v>486</v>
      </c>
      <c r="C186" s="122">
        <v>233.804627249357</v>
      </c>
      <c r="D186" s="122">
        <v>0</v>
      </c>
      <c r="E186" s="122">
        <v>252.62595443483499</v>
      </c>
      <c r="F186" s="122">
        <v>0</v>
      </c>
      <c r="G186" s="122">
        <v>0</v>
      </c>
      <c r="H186" s="122"/>
      <c r="I186" s="122">
        <v>9336</v>
      </c>
      <c r="J186" s="122">
        <v>8931</v>
      </c>
      <c r="K186" s="122"/>
      <c r="L186" s="122">
        <v>353</v>
      </c>
      <c r="M186" s="122">
        <v>329</v>
      </c>
      <c r="N186" s="122"/>
      <c r="O186" s="122">
        <v>1199</v>
      </c>
      <c r="P186" s="122">
        <v>973</v>
      </c>
      <c r="Q186" s="122"/>
      <c r="R186" s="212">
        <v>-3.4687576014725799E-3</v>
      </c>
      <c r="S186" s="212">
        <v>5.0386294927779601E-3</v>
      </c>
      <c r="T186" s="212">
        <v>0.99591431095406402</v>
      </c>
      <c r="U186" s="212">
        <v>0.99911298370107504</v>
      </c>
      <c r="V186" s="212">
        <v>0.99400732438131201</v>
      </c>
      <c r="W186" s="212">
        <v>0.99709724238026098</v>
      </c>
      <c r="X186" s="212"/>
      <c r="Y186" s="122">
        <v>9056</v>
      </c>
      <c r="Z186" s="122">
        <v>9019</v>
      </c>
      <c r="AA186" s="122">
        <v>9011</v>
      </c>
      <c r="AB186" s="122">
        <v>8957</v>
      </c>
      <c r="AC186" s="122">
        <v>8931</v>
      </c>
      <c r="AD186" s="122">
        <v>8978</v>
      </c>
      <c r="AE186" s="122">
        <v>8976</v>
      </c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</row>
    <row r="187" spans="1:41" ht="12.75" x14ac:dyDescent="0.2">
      <c r="A187" s="122" t="s">
        <v>535</v>
      </c>
      <c r="B187" s="122">
        <v>4</v>
      </c>
      <c r="C187" s="122">
        <v>0</v>
      </c>
      <c r="D187" s="122">
        <v>0</v>
      </c>
      <c r="E187" s="122">
        <v>0</v>
      </c>
      <c r="F187" s="122">
        <v>3.6083086053412399</v>
      </c>
      <c r="G187" s="122">
        <v>0</v>
      </c>
      <c r="H187" s="122"/>
      <c r="I187" s="122">
        <v>22742</v>
      </c>
      <c r="J187" s="122">
        <v>25275</v>
      </c>
      <c r="K187" s="122"/>
      <c r="L187" s="122">
        <v>1613</v>
      </c>
      <c r="M187" s="122">
        <v>1618</v>
      </c>
      <c r="N187" s="122"/>
      <c r="O187" s="122">
        <v>3820</v>
      </c>
      <c r="P187" s="122">
        <v>3904</v>
      </c>
      <c r="Q187" s="122"/>
      <c r="R187" s="212">
        <v>9.9026502607919599E-3</v>
      </c>
      <c r="S187" s="212">
        <v>9.1568557497918902E-3</v>
      </c>
      <c r="T187" s="212">
        <v>1.0114217384133299</v>
      </c>
      <c r="U187" s="212">
        <v>1.0117004362183499</v>
      </c>
      <c r="V187" s="212">
        <v>1.00435203094778</v>
      </c>
      <c r="W187" s="212">
        <v>1.01215695714974</v>
      </c>
      <c r="X187" s="212"/>
      <c r="Y187" s="122">
        <v>24252</v>
      </c>
      <c r="Z187" s="122">
        <v>24529</v>
      </c>
      <c r="AA187" s="122">
        <v>24816</v>
      </c>
      <c r="AB187" s="122">
        <v>24924</v>
      </c>
      <c r="AC187" s="122">
        <v>25227</v>
      </c>
      <c r="AD187" s="122">
        <v>25387</v>
      </c>
      <c r="AE187" s="122">
        <v>25458</v>
      </c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</row>
    <row r="188" spans="1:41" ht="12.75" x14ac:dyDescent="0.2">
      <c r="A188" s="122" t="s">
        <v>536</v>
      </c>
      <c r="B188" s="122">
        <v>271</v>
      </c>
      <c r="C188" s="122">
        <v>0</v>
      </c>
      <c r="D188" s="122">
        <v>158.63976209701599</v>
      </c>
      <c r="E188" s="122">
        <v>0</v>
      </c>
      <c r="F188" s="122">
        <v>0</v>
      </c>
      <c r="G188" s="122">
        <v>112.109894438317</v>
      </c>
      <c r="H188" s="122"/>
      <c r="I188" s="122">
        <v>11373</v>
      </c>
      <c r="J188" s="122">
        <v>12694</v>
      </c>
      <c r="K188" s="122"/>
      <c r="L188" s="122">
        <v>565</v>
      </c>
      <c r="M188" s="122">
        <v>790</v>
      </c>
      <c r="N188" s="122"/>
      <c r="O188" s="122">
        <v>1508</v>
      </c>
      <c r="P188" s="122">
        <v>1528</v>
      </c>
      <c r="Q188" s="122"/>
      <c r="R188" s="212">
        <v>1.7364805423815799E-2</v>
      </c>
      <c r="S188" s="212">
        <v>1.4542005848415401E-2</v>
      </c>
      <c r="T188" s="212">
        <v>1.0129540259080501</v>
      </c>
      <c r="U188" s="212">
        <v>1.0254095620193899</v>
      </c>
      <c r="V188" s="212">
        <v>1.01817737202478</v>
      </c>
      <c r="W188" s="212">
        <v>1.0129693379233</v>
      </c>
      <c r="X188" s="212"/>
      <c r="Y188" s="122">
        <v>11811</v>
      </c>
      <c r="Z188" s="122">
        <v>11964</v>
      </c>
      <c r="AA188" s="122">
        <v>12268</v>
      </c>
      <c r="AB188" s="122">
        <v>12491</v>
      </c>
      <c r="AC188" s="122">
        <v>12653</v>
      </c>
      <c r="AD188" s="122">
        <v>12836</v>
      </c>
      <c r="AE188" s="122">
        <v>12837</v>
      </c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s="122"/>
    </row>
    <row r="189" spans="1:41" ht="12.75" x14ac:dyDescent="0.2">
      <c r="A189" s="122" t="s">
        <v>537</v>
      </c>
      <c r="B189" s="122">
        <v>227</v>
      </c>
      <c r="C189" s="122">
        <v>0</v>
      </c>
      <c r="D189" s="122">
        <v>48.874258333429403</v>
      </c>
      <c r="E189" s="122">
        <v>178.486037294922</v>
      </c>
      <c r="F189" s="122">
        <v>0</v>
      </c>
      <c r="G189" s="122">
        <v>0</v>
      </c>
      <c r="H189" s="122"/>
      <c r="I189" s="122">
        <v>10468</v>
      </c>
      <c r="J189" s="122">
        <v>10365</v>
      </c>
      <c r="K189" s="122"/>
      <c r="L189" s="122">
        <v>482</v>
      </c>
      <c r="M189" s="122">
        <v>573</v>
      </c>
      <c r="N189" s="122"/>
      <c r="O189" s="122">
        <v>1594</v>
      </c>
      <c r="P189" s="122">
        <v>1387</v>
      </c>
      <c r="Q189" s="122"/>
      <c r="R189" s="212">
        <v>7.0273260786724002E-4</v>
      </c>
      <c r="S189" s="212">
        <v>1.3255926463473599E-2</v>
      </c>
      <c r="T189" s="212">
        <v>0.99718610518144801</v>
      </c>
      <c r="U189" s="212">
        <v>0.99581589958159</v>
      </c>
      <c r="V189" s="212">
        <v>1.0058628102403799</v>
      </c>
      <c r="W189" s="212">
        <v>1.00398290266174</v>
      </c>
      <c r="X189" s="212"/>
      <c r="Y189" s="122">
        <v>10306</v>
      </c>
      <c r="Z189" s="122">
        <v>10277</v>
      </c>
      <c r="AA189" s="122">
        <v>10234</v>
      </c>
      <c r="AB189" s="122">
        <v>10294</v>
      </c>
      <c r="AC189" s="122">
        <v>10335</v>
      </c>
      <c r="AD189" s="122">
        <v>10376</v>
      </c>
      <c r="AE189" s="122">
        <v>10472</v>
      </c>
      <c r="AF189" s="122"/>
      <c r="AG189" s="122"/>
      <c r="AH189" s="122"/>
      <c r="AI189" s="122"/>
      <c r="AJ189" s="122"/>
      <c r="AK189" s="122"/>
      <c r="AL189" s="122"/>
      <c r="AM189" s="122"/>
      <c r="AN189" s="122"/>
      <c r="AO189" s="122"/>
    </row>
    <row r="190" spans="1:41" ht="12.75" x14ac:dyDescent="0.2">
      <c r="A190" s="122" t="s">
        <v>538</v>
      </c>
      <c r="B190" s="122">
        <v>157</v>
      </c>
      <c r="C190" s="122">
        <v>0</v>
      </c>
      <c r="D190" s="122">
        <v>0</v>
      </c>
      <c r="E190" s="122">
        <v>156.57892782464</v>
      </c>
      <c r="F190" s="122">
        <v>0</v>
      </c>
      <c r="G190" s="122">
        <v>0</v>
      </c>
      <c r="H190" s="122"/>
      <c r="I190" s="122">
        <v>12317</v>
      </c>
      <c r="J190" s="122">
        <v>12346</v>
      </c>
      <c r="K190" s="122"/>
      <c r="L190" s="122">
        <v>574</v>
      </c>
      <c r="M190" s="122">
        <v>611</v>
      </c>
      <c r="N190" s="122"/>
      <c r="O190" s="122">
        <v>1629</v>
      </c>
      <c r="P190" s="122">
        <v>1414</v>
      </c>
      <c r="Q190" s="122"/>
      <c r="R190" s="212">
        <v>-4.8567279986366801E-4</v>
      </c>
      <c r="S190" s="212">
        <v>9.3200421427992505E-3</v>
      </c>
      <c r="T190" s="212">
        <v>0.99490414947828198</v>
      </c>
      <c r="U190" s="212">
        <v>1.0008130081300799</v>
      </c>
      <c r="V190" s="212">
        <v>0.99723801787164901</v>
      </c>
      <c r="W190" s="212">
        <v>1.0051319648093799</v>
      </c>
      <c r="X190" s="212"/>
      <c r="Y190" s="122">
        <v>12363</v>
      </c>
      <c r="Z190" s="122">
        <v>12300</v>
      </c>
      <c r="AA190" s="122">
        <v>12310</v>
      </c>
      <c r="AB190" s="122">
        <v>12276</v>
      </c>
      <c r="AC190" s="122">
        <v>12339</v>
      </c>
      <c r="AD190" s="122">
        <v>12443</v>
      </c>
      <c r="AE190" s="122">
        <v>12454</v>
      </c>
      <c r="AF190" s="122"/>
      <c r="AG190" s="122"/>
      <c r="AH190" s="122"/>
      <c r="AI190" s="122"/>
      <c r="AJ190" s="122"/>
      <c r="AK190" s="122"/>
      <c r="AL190" s="122"/>
      <c r="AM190" s="122"/>
      <c r="AN190" s="122"/>
      <c r="AO190" s="122"/>
    </row>
    <row r="191" spans="1:41" ht="12.75" x14ac:dyDescent="0.2">
      <c r="A191" s="122" t="s">
        <v>539</v>
      </c>
      <c r="B191" s="122">
        <v>88</v>
      </c>
      <c r="C191" s="122">
        <v>0</v>
      </c>
      <c r="D191" s="122">
        <v>0</v>
      </c>
      <c r="E191" s="122">
        <v>87.920162305746899</v>
      </c>
      <c r="F191" s="122">
        <v>0</v>
      </c>
      <c r="G191" s="122">
        <v>0</v>
      </c>
      <c r="H191" s="122"/>
      <c r="I191" s="122">
        <v>10572</v>
      </c>
      <c r="J191" s="122">
        <v>10864</v>
      </c>
      <c r="K191" s="122"/>
      <c r="L191" s="122">
        <v>566</v>
      </c>
      <c r="M191" s="122">
        <v>577</v>
      </c>
      <c r="N191" s="122"/>
      <c r="O191" s="122">
        <v>1587</v>
      </c>
      <c r="P191" s="122">
        <v>1453</v>
      </c>
      <c r="Q191" s="122"/>
      <c r="R191" s="212">
        <v>6.6780499874159504E-3</v>
      </c>
      <c r="S191" s="212">
        <v>9.8635693215339201E-3</v>
      </c>
      <c r="T191" s="212">
        <v>1.00274543216889</v>
      </c>
      <c r="U191" s="212">
        <v>1.0080249244713</v>
      </c>
      <c r="V191" s="212">
        <v>1.0066498079985</v>
      </c>
      <c r="W191" s="212">
        <v>1.00930405656866</v>
      </c>
      <c r="X191" s="212"/>
      <c r="Y191" s="122">
        <v>10563</v>
      </c>
      <c r="Z191" s="122">
        <v>10592</v>
      </c>
      <c r="AA191" s="122">
        <v>10677</v>
      </c>
      <c r="AB191" s="122">
        <v>10748</v>
      </c>
      <c r="AC191" s="122">
        <v>10848</v>
      </c>
      <c r="AD191" s="122">
        <v>10891</v>
      </c>
      <c r="AE191" s="122">
        <v>10955</v>
      </c>
      <c r="AF191" s="122"/>
      <c r="AG191" s="122"/>
      <c r="AH191" s="122"/>
      <c r="AI191" s="122"/>
      <c r="AJ191" s="122"/>
      <c r="AK191" s="122"/>
      <c r="AL191" s="122"/>
      <c r="AM191" s="122"/>
      <c r="AN191" s="122"/>
      <c r="AO191" s="122"/>
    </row>
    <row r="192" spans="1:41" ht="12.75" x14ac:dyDescent="0.2">
      <c r="A192" s="122" t="s">
        <v>540</v>
      </c>
      <c r="B192" s="122">
        <v>271</v>
      </c>
      <c r="C192" s="122">
        <v>0</v>
      </c>
      <c r="D192" s="122">
        <v>43.165861973703997</v>
      </c>
      <c r="E192" s="122">
        <v>228.23481715714499</v>
      </c>
      <c r="F192" s="122">
        <v>0</v>
      </c>
      <c r="G192" s="122">
        <v>0</v>
      </c>
      <c r="H192" s="122"/>
      <c r="I192" s="122">
        <v>12543</v>
      </c>
      <c r="J192" s="122">
        <v>12617</v>
      </c>
      <c r="K192" s="122"/>
      <c r="L192" s="122">
        <v>589</v>
      </c>
      <c r="M192" s="122">
        <v>694</v>
      </c>
      <c r="N192" s="122"/>
      <c r="O192" s="122">
        <v>1912</v>
      </c>
      <c r="P192" s="122">
        <v>1610</v>
      </c>
      <c r="Q192" s="122"/>
      <c r="R192" s="212">
        <v>9.5230645161792403E-4</v>
      </c>
      <c r="S192" s="212">
        <v>3.7210038793444701E-3</v>
      </c>
      <c r="T192" s="212">
        <v>0.99849002622586003</v>
      </c>
      <c r="U192" s="212">
        <v>0.99761222540592198</v>
      </c>
      <c r="V192" s="212">
        <v>1.0039093665230601</v>
      </c>
      <c r="W192" s="212">
        <v>1.0038146705872999</v>
      </c>
      <c r="X192" s="212"/>
      <c r="Y192" s="122">
        <v>12583</v>
      </c>
      <c r="Z192" s="122">
        <v>12564</v>
      </c>
      <c r="AA192" s="122">
        <v>12534</v>
      </c>
      <c r="AB192" s="122">
        <v>12583</v>
      </c>
      <c r="AC192" s="122">
        <v>12631</v>
      </c>
      <c r="AD192" s="122">
        <v>12670</v>
      </c>
      <c r="AE192" s="122">
        <v>12678</v>
      </c>
      <c r="AF192" s="122"/>
      <c r="AG192" s="122"/>
      <c r="AH192" s="122"/>
      <c r="AI192" s="122"/>
      <c r="AJ192" s="122"/>
      <c r="AK192" s="122"/>
      <c r="AL192" s="122"/>
      <c r="AM192" s="122"/>
      <c r="AN192" s="122"/>
      <c r="AO192" s="122"/>
    </row>
    <row r="193" spans="1:41" ht="12.75" x14ac:dyDescent="0.2">
      <c r="A193" s="122" t="s">
        <v>541</v>
      </c>
      <c r="B193" s="122">
        <v>138</v>
      </c>
      <c r="C193" s="122">
        <v>0</v>
      </c>
      <c r="D193" s="122">
        <v>0</v>
      </c>
      <c r="E193" s="122">
        <v>137.71292024093401</v>
      </c>
      <c r="F193" s="122">
        <v>0</v>
      </c>
      <c r="G193" s="122">
        <v>0</v>
      </c>
      <c r="H193" s="122"/>
      <c r="I193" s="122">
        <v>15019</v>
      </c>
      <c r="J193" s="122">
        <v>15135</v>
      </c>
      <c r="K193" s="122"/>
      <c r="L193" s="122">
        <v>777</v>
      </c>
      <c r="M193" s="122">
        <v>744</v>
      </c>
      <c r="N193" s="122"/>
      <c r="O193" s="122">
        <v>2156</v>
      </c>
      <c r="P193" s="122">
        <v>1910</v>
      </c>
      <c r="Q193" s="122"/>
      <c r="R193" s="212">
        <v>2.70151042875932E-3</v>
      </c>
      <c r="S193" s="212">
        <v>1.39137348439674E-2</v>
      </c>
      <c r="T193" s="212">
        <v>1.0008706717567499</v>
      </c>
      <c r="U193" s="212">
        <v>1.0020074946466799</v>
      </c>
      <c r="V193" s="212">
        <v>1.0062107653265699</v>
      </c>
      <c r="W193" s="212">
        <v>1.0017256255392599</v>
      </c>
      <c r="X193" s="212"/>
      <c r="Y193" s="122">
        <v>14931</v>
      </c>
      <c r="Z193" s="122">
        <v>14944</v>
      </c>
      <c r="AA193" s="122">
        <v>14974</v>
      </c>
      <c r="AB193" s="122">
        <v>15067</v>
      </c>
      <c r="AC193" s="122">
        <v>15093</v>
      </c>
      <c r="AD193" s="122">
        <v>15238</v>
      </c>
      <c r="AE193" s="122">
        <v>15303</v>
      </c>
      <c r="AF193" s="122"/>
      <c r="AG193" s="122"/>
      <c r="AH193" s="122"/>
      <c r="AI193" s="122"/>
      <c r="AJ193" s="122"/>
      <c r="AK193" s="122"/>
      <c r="AL193" s="122"/>
      <c r="AM193" s="122"/>
      <c r="AN193" s="122"/>
      <c r="AO193" s="122"/>
    </row>
    <row r="194" spans="1:41" ht="12.75" x14ac:dyDescent="0.2">
      <c r="A194" s="122" t="s">
        <v>542</v>
      </c>
      <c r="B194" s="122">
        <v>181</v>
      </c>
      <c r="C194" s="122">
        <v>13.553051958970901</v>
      </c>
      <c r="D194" s="122">
        <v>10.927698478597099</v>
      </c>
      <c r="E194" s="122">
        <v>156.684240982738</v>
      </c>
      <c r="F194" s="122">
        <v>0</v>
      </c>
      <c r="G194" s="122">
        <v>0</v>
      </c>
      <c r="H194" s="122"/>
      <c r="I194" s="122">
        <v>11894</v>
      </c>
      <c r="J194" s="122">
        <v>11640</v>
      </c>
      <c r="K194" s="122"/>
      <c r="L194" s="122">
        <v>577</v>
      </c>
      <c r="M194" s="122">
        <v>646</v>
      </c>
      <c r="N194" s="122"/>
      <c r="O194" s="122">
        <v>1823</v>
      </c>
      <c r="P194" s="122">
        <v>1610</v>
      </c>
      <c r="Q194" s="122"/>
      <c r="R194" s="212">
        <v>1.68143903563167E-3</v>
      </c>
      <c r="S194" s="212">
        <v>-2.23252618924953E-3</v>
      </c>
      <c r="T194" s="212">
        <v>1.00250691562932</v>
      </c>
      <c r="U194" s="212">
        <v>0.99767181167543295</v>
      </c>
      <c r="V194" s="212">
        <v>0.99792566983578201</v>
      </c>
      <c r="W194" s="212">
        <v>1.0086610081413501</v>
      </c>
      <c r="X194" s="212"/>
      <c r="Y194" s="122">
        <v>11568</v>
      </c>
      <c r="Z194" s="122">
        <v>11597</v>
      </c>
      <c r="AA194" s="122">
        <v>11570</v>
      </c>
      <c r="AB194" s="122">
        <v>11546</v>
      </c>
      <c r="AC194" s="122">
        <v>11646</v>
      </c>
      <c r="AD194" s="122">
        <v>11573</v>
      </c>
      <c r="AE194" s="122">
        <v>11620</v>
      </c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</row>
    <row r="195" spans="1:41" ht="12.75" x14ac:dyDescent="0.2">
      <c r="A195" s="122" t="s">
        <v>543</v>
      </c>
      <c r="B195" s="122">
        <v>0</v>
      </c>
      <c r="C195" s="122">
        <v>0</v>
      </c>
      <c r="D195" s="122">
        <v>0</v>
      </c>
      <c r="E195" s="122">
        <v>0</v>
      </c>
      <c r="F195" s="122">
        <v>0</v>
      </c>
      <c r="G195" s="122">
        <v>0</v>
      </c>
      <c r="H195" s="122"/>
      <c r="I195" s="122">
        <v>53154</v>
      </c>
      <c r="J195" s="122">
        <v>56929</v>
      </c>
      <c r="K195" s="122"/>
      <c r="L195" s="122">
        <v>3190</v>
      </c>
      <c r="M195" s="122">
        <v>3446</v>
      </c>
      <c r="N195" s="122"/>
      <c r="O195" s="122">
        <v>8119</v>
      </c>
      <c r="P195" s="122">
        <v>7963</v>
      </c>
      <c r="Q195" s="122"/>
      <c r="R195" s="212">
        <v>7.3568444572060798E-3</v>
      </c>
      <c r="S195" s="212">
        <v>3.8513620456184202E-3</v>
      </c>
      <c r="T195" s="212">
        <v>1.0048895327779801</v>
      </c>
      <c r="U195" s="212">
        <v>1.0030455938006799</v>
      </c>
      <c r="V195" s="212">
        <v>1.01457086904184</v>
      </c>
      <c r="W195" s="212">
        <v>1.00695944749424</v>
      </c>
      <c r="X195" s="212"/>
      <c r="Y195" s="122">
        <v>55220</v>
      </c>
      <c r="Z195" s="122">
        <v>55490</v>
      </c>
      <c r="AA195" s="122">
        <v>55659</v>
      </c>
      <c r="AB195" s="122">
        <v>56470</v>
      </c>
      <c r="AC195" s="122">
        <v>56863</v>
      </c>
      <c r="AD195" s="122">
        <v>56993</v>
      </c>
      <c r="AE195" s="122">
        <v>57082</v>
      </c>
      <c r="AF195" s="122"/>
      <c r="AG195" s="122"/>
      <c r="AH195" s="122"/>
      <c r="AI195" s="122"/>
      <c r="AJ195" s="122"/>
      <c r="AK195" s="122"/>
      <c r="AL195" s="122"/>
      <c r="AM195" s="122"/>
      <c r="AN195" s="122"/>
      <c r="AO195" s="122"/>
    </row>
    <row r="196" spans="1:41" ht="12.75" x14ac:dyDescent="0.2">
      <c r="A196" s="122" t="s">
        <v>544</v>
      </c>
      <c r="B196" s="122">
        <v>350</v>
      </c>
      <c r="C196" s="122">
        <v>194.91794600317601</v>
      </c>
      <c r="D196" s="122">
        <v>0</v>
      </c>
      <c r="E196" s="122">
        <v>154.65045014308899</v>
      </c>
      <c r="F196" s="122">
        <v>0</v>
      </c>
      <c r="G196" s="122">
        <v>0</v>
      </c>
      <c r="H196" s="122"/>
      <c r="I196" s="122">
        <v>9445</v>
      </c>
      <c r="J196" s="122">
        <v>9072</v>
      </c>
      <c r="K196" s="122"/>
      <c r="L196" s="122">
        <v>448</v>
      </c>
      <c r="M196" s="122">
        <v>445</v>
      </c>
      <c r="N196" s="122"/>
      <c r="O196" s="122">
        <v>1322</v>
      </c>
      <c r="P196" s="122">
        <v>1161</v>
      </c>
      <c r="Q196" s="122"/>
      <c r="R196" s="212">
        <v>-1.0967333892901701E-3</v>
      </c>
      <c r="S196" s="212">
        <v>1.7156054107555298E-2</v>
      </c>
      <c r="T196" s="212">
        <v>0.99091207708310503</v>
      </c>
      <c r="U196" s="212">
        <v>0.99646408839778999</v>
      </c>
      <c r="V196" s="212">
        <v>0.99534264803725903</v>
      </c>
      <c r="W196" s="212">
        <v>1.01303475935829</v>
      </c>
      <c r="X196" s="212"/>
      <c r="Y196" s="122">
        <v>9133</v>
      </c>
      <c r="Z196" s="122">
        <v>9050</v>
      </c>
      <c r="AA196" s="122">
        <v>9018</v>
      </c>
      <c r="AB196" s="122">
        <v>8976</v>
      </c>
      <c r="AC196" s="122">
        <v>9093</v>
      </c>
      <c r="AD196" s="122">
        <v>9172</v>
      </c>
      <c r="AE196" s="122">
        <v>9249</v>
      </c>
      <c r="AF196" s="122"/>
      <c r="AG196" s="122"/>
      <c r="AH196" s="122"/>
      <c r="AI196" s="122"/>
      <c r="AJ196" s="122"/>
      <c r="AK196" s="122"/>
      <c r="AL196" s="122"/>
      <c r="AM196" s="122"/>
      <c r="AN196" s="122"/>
      <c r="AO196" s="122"/>
    </row>
    <row r="197" spans="1:41" ht="12.75" x14ac:dyDescent="0.2">
      <c r="A197" s="122" t="s">
        <v>545</v>
      </c>
      <c r="B197" s="122">
        <v>32</v>
      </c>
      <c r="C197" s="122">
        <v>0</v>
      </c>
      <c r="D197" s="122">
        <v>15.778415649026501</v>
      </c>
      <c r="E197" s="122">
        <v>15.947040983773899</v>
      </c>
      <c r="F197" s="122">
        <v>0</v>
      </c>
      <c r="G197" s="122">
        <v>0</v>
      </c>
      <c r="H197" s="122"/>
      <c r="I197" s="122">
        <v>50068</v>
      </c>
      <c r="J197" s="122">
        <v>53517</v>
      </c>
      <c r="K197" s="122"/>
      <c r="L197" s="122">
        <v>2911</v>
      </c>
      <c r="M197" s="122">
        <v>3276</v>
      </c>
      <c r="N197" s="122"/>
      <c r="O197" s="122">
        <v>7425</v>
      </c>
      <c r="P197" s="122">
        <v>7092</v>
      </c>
      <c r="Q197" s="122"/>
      <c r="R197" s="212">
        <v>7.9953541438706494E-3</v>
      </c>
      <c r="S197" s="212">
        <v>1.0880741834769799E-2</v>
      </c>
      <c r="T197" s="212">
        <v>1.0065428858179599</v>
      </c>
      <c r="U197" s="212">
        <v>1.0066154052654801</v>
      </c>
      <c r="V197" s="212">
        <v>1.0087625723864699</v>
      </c>
      <c r="W197" s="212">
        <v>1.01006495958909</v>
      </c>
      <c r="X197" s="212"/>
      <c r="Y197" s="122">
        <v>51812</v>
      </c>
      <c r="Z197" s="122">
        <v>52151</v>
      </c>
      <c r="AA197" s="122">
        <v>52496</v>
      </c>
      <c r="AB197" s="122">
        <v>52956</v>
      </c>
      <c r="AC197" s="122">
        <v>53489</v>
      </c>
      <c r="AD197" s="122">
        <v>53864</v>
      </c>
      <c r="AE197" s="122">
        <v>54071</v>
      </c>
      <c r="AF197" s="122"/>
      <c r="AG197" s="122"/>
      <c r="AH197" s="122"/>
      <c r="AI197" s="122"/>
      <c r="AJ197" s="122"/>
      <c r="AK197" s="122"/>
      <c r="AL197" s="122"/>
      <c r="AM197" s="122"/>
      <c r="AN197" s="122"/>
      <c r="AO197" s="122"/>
    </row>
    <row r="198" spans="1:41" ht="12.75" x14ac:dyDescent="0.2">
      <c r="A198" s="122" t="s">
        <v>546</v>
      </c>
      <c r="B198" s="122">
        <v>0</v>
      </c>
      <c r="C198" s="122">
        <v>0</v>
      </c>
      <c r="D198" s="122">
        <v>0</v>
      </c>
      <c r="E198" s="122">
        <v>0</v>
      </c>
      <c r="F198" s="122">
        <v>0</v>
      </c>
      <c r="G198" s="122">
        <v>0</v>
      </c>
      <c r="H198" s="122"/>
      <c r="I198" s="122">
        <v>22342</v>
      </c>
      <c r="J198" s="122">
        <v>23244</v>
      </c>
      <c r="K198" s="122"/>
      <c r="L198" s="122">
        <v>1213</v>
      </c>
      <c r="M198" s="122">
        <v>1260</v>
      </c>
      <c r="N198" s="122"/>
      <c r="O198" s="122">
        <v>3376</v>
      </c>
      <c r="P198" s="122">
        <v>3257</v>
      </c>
      <c r="Q198" s="122"/>
      <c r="R198" s="212">
        <v>4.3183452980639601E-3</v>
      </c>
      <c r="S198" s="212">
        <v>8.0492424242424206E-3</v>
      </c>
      <c r="T198" s="212">
        <v>1.0075322969126299</v>
      </c>
      <c r="U198" s="212">
        <v>1.00043465032381</v>
      </c>
      <c r="V198" s="212">
        <v>1.0050831993743801</v>
      </c>
      <c r="W198" s="212">
        <v>1.0042361891588101</v>
      </c>
      <c r="X198" s="212"/>
      <c r="Y198" s="122">
        <v>22835</v>
      </c>
      <c r="Z198" s="122">
        <v>23007</v>
      </c>
      <c r="AA198" s="122">
        <v>23017</v>
      </c>
      <c r="AB198" s="122">
        <v>23134</v>
      </c>
      <c r="AC198" s="122">
        <v>23232</v>
      </c>
      <c r="AD198" s="122">
        <v>23368</v>
      </c>
      <c r="AE198" s="122">
        <v>23419</v>
      </c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s="122"/>
    </row>
    <row r="199" spans="1:41" ht="12.75" x14ac:dyDescent="0.2">
      <c r="A199" s="122" t="s">
        <v>547</v>
      </c>
      <c r="B199" s="122">
        <v>201</v>
      </c>
      <c r="C199" s="122">
        <v>67.690003743916094</v>
      </c>
      <c r="D199" s="122">
        <v>17.132608502055898</v>
      </c>
      <c r="E199" s="122">
        <v>116.610811561023</v>
      </c>
      <c r="F199" s="122">
        <v>0</v>
      </c>
      <c r="G199" s="122">
        <v>0</v>
      </c>
      <c r="H199" s="122"/>
      <c r="I199" s="122">
        <v>16026</v>
      </c>
      <c r="J199" s="122">
        <v>15597</v>
      </c>
      <c r="K199" s="122"/>
      <c r="L199" s="122">
        <v>768</v>
      </c>
      <c r="M199" s="122">
        <v>868</v>
      </c>
      <c r="N199" s="122"/>
      <c r="O199" s="122">
        <v>2257</v>
      </c>
      <c r="P199" s="122">
        <v>2029</v>
      </c>
      <c r="Q199" s="122"/>
      <c r="R199" s="212">
        <v>-2.2289582934855701E-3</v>
      </c>
      <c r="S199" s="212">
        <v>1.1527377521613801E-3</v>
      </c>
      <c r="T199" s="212">
        <v>0.99384322437321504</v>
      </c>
      <c r="U199" s="212">
        <v>0.99437986971516201</v>
      </c>
      <c r="V199" s="212">
        <v>1.00321130378934</v>
      </c>
      <c r="W199" s="212">
        <v>0.99967989756722198</v>
      </c>
      <c r="X199" s="212"/>
      <c r="Y199" s="122">
        <v>15755</v>
      </c>
      <c r="Z199" s="122">
        <v>15658</v>
      </c>
      <c r="AA199" s="122">
        <v>15570</v>
      </c>
      <c r="AB199" s="122">
        <v>15620</v>
      </c>
      <c r="AC199" s="122">
        <v>15615</v>
      </c>
      <c r="AD199" s="122">
        <v>15619</v>
      </c>
      <c r="AE199" s="122">
        <v>15633</v>
      </c>
      <c r="AF199" s="122"/>
      <c r="AG199" s="122"/>
      <c r="AH199" s="122"/>
      <c r="AI199" s="122"/>
      <c r="AJ199" s="122"/>
      <c r="AK199" s="122"/>
      <c r="AL199" s="122"/>
      <c r="AM199" s="122"/>
      <c r="AN199" s="122"/>
      <c r="AO199" s="122"/>
    </row>
    <row r="200" spans="1:41" ht="12.75" x14ac:dyDescent="0.2">
      <c r="A200" s="122" t="s">
        <v>548</v>
      </c>
      <c r="B200" s="122">
        <v>124</v>
      </c>
      <c r="C200" s="122">
        <v>0</v>
      </c>
      <c r="D200" s="122">
        <v>0</v>
      </c>
      <c r="E200" s="122">
        <v>124.446398085273</v>
      </c>
      <c r="F200" s="122">
        <v>0</v>
      </c>
      <c r="G200" s="122">
        <v>0</v>
      </c>
      <c r="H200" s="122"/>
      <c r="I200" s="122">
        <v>10680</v>
      </c>
      <c r="J200" s="122">
        <v>11089</v>
      </c>
      <c r="K200" s="122"/>
      <c r="L200" s="122">
        <v>682</v>
      </c>
      <c r="M200" s="122">
        <v>665</v>
      </c>
      <c r="N200" s="122"/>
      <c r="O200" s="122">
        <v>1769</v>
      </c>
      <c r="P200" s="122">
        <v>1594</v>
      </c>
      <c r="Q200" s="122"/>
      <c r="R200" s="212">
        <v>4.1124925179887297E-3</v>
      </c>
      <c r="S200" s="212">
        <v>9.3170511080958793E-3</v>
      </c>
      <c r="T200" s="212">
        <v>1.00855172413793</v>
      </c>
      <c r="U200" s="212">
        <v>1.00437636761488</v>
      </c>
      <c r="V200" s="212">
        <v>1.00481118373275</v>
      </c>
      <c r="W200" s="212">
        <v>0.99873520643237901</v>
      </c>
      <c r="X200" s="212"/>
      <c r="Y200" s="122">
        <v>10875</v>
      </c>
      <c r="Z200" s="122">
        <v>10968</v>
      </c>
      <c r="AA200" s="122">
        <v>11016</v>
      </c>
      <c r="AB200" s="122">
        <v>11069</v>
      </c>
      <c r="AC200" s="122">
        <v>11055</v>
      </c>
      <c r="AD200" s="122">
        <v>11132</v>
      </c>
      <c r="AE200" s="122">
        <v>11158</v>
      </c>
      <c r="AF200" s="122"/>
      <c r="AG200" s="122"/>
      <c r="AH200" s="122"/>
      <c r="AI200" s="122"/>
      <c r="AJ200" s="122"/>
      <c r="AK200" s="122"/>
      <c r="AL200" s="122"/>
      <c r="AM200" s="122"/>
      <c r="AN200" s="122"/>
      <c r="AO200" s="122"/>
    </row>
    <row r="201" spans="1:41" ht="12.75" x14ac:dyDescent="0.2">
      <c r="A201" s="122" t="s">
        <v>549</v>
      </c>
      <c r="B201" s="122">
        <v>18</v>
      </c>
      <c r="C201" s="122">
        <v>0</v>
      </c>
      <c r="D201" s="122">
        <v>0</v>
      </c>
      <c r="E201" s="122">
        <v>17.841525730448001</v>
      </c>
      <c r="F201" s="122">
        <v>0</v>
      </c>
      <c r="G201" s="122">
        <v>0</v>
      </c>
      <c r="H201" s="122"/>
      <c r="I201" s="122">
        <v>37105</v>
      </c>
      <c r="J201" s="122">
        <v>37890</v>
      </c>
      <c r="K201" s="122"/>
      <c r="L201" s="122">
        <v>2038</v>
      </c>
      <c r="M201" s="122">
        <v>2237</v>
      </c>
      <c r="N201" s="122"/>
      <c r="O201" s="122">
        <v>5409</v>
      </c>
      <c r="P201" s="122">
        <v>5162</v>
      </c>
      <c r="Q201" s="122"/>
      <c r="R201" s="212">
        <v>6.2241787993773104E-3</v>
      </c>
      <c r="S201" s="212">
        <v>1.17149279386487E-2</v>
      </c>
      <c r="T201" s="212">
        <v>1.00086749078291</v>
      </c>
      <c r="U201" s="212">
        <v>1.00078548212351</v>
      </c>
      <c r="V201" s="212">
        <v>1.0079027849197499</v>
      </c>
      <c r="W201" s="212">
        <v>1.01541311994844</v>
      </c>
      <c r="X201" s="212"/>
      <c r="Y201" s="122">
        <v>36888</v>
      </c>
      <c r="Z201" s="122">
        <v>36920</v>
      </c>
      <c r="AA201" s="122">
        <v>36949</v>
      </c>
      <c r="AB201" s="122">
        <v>37241</v>
      </c>
      <c r="AC201" s="122">
        <v>37815</v>
      </c>
      <c r="AD201" s="122">
        <v>38018</v>
      </c>
      <c r="AE201" s="122">
        <v>38258</v>
      </c>
      <c r="AF201" s="122"/>
      <c r="AG201" s="122"/>
      <c r="AH201" s="122"/>
      <c r="AI201" s="122"/>
      <c r="AJ201" s="122"/>
      <c r="AK201" s="122"/>
      <c r="AL201" s="122"/>
      <c r="AM201" s="122"/>
      <c r="AN201" s="122"/>
      <c r="AO201" s="122"/>
    </row>
    <row r="202" spans="1:41" ht="12.75" x14ac:dyDescent="0.2">
      <c r="A202" s="122" t="s">
        <v>550</v>
      </c>
      <c r="B202" s="122">
        <v>280</v>
      </c>
      <c r="C202" s="122">
        <v>187.58480854714199</v>
      </c>
      <c r="D202" s="122">
        <v>0</v>
      </c>
      <c r="E202" s="122">
        <v>92.070379592831202</v>
      </c>
      <c r="F202" s="122">
        <v>0</v>
      </c>
      <c r="G202" s="122">
        <v>0</v>
      </c>
      <c r="H202" s="122"/>
      <c r="I202" s="122">
        <v>12823</v>
      </c>
      <c r="J202" s="122">
        <v>12326</v>
      </c>
      <c r="K202" s="122"/>
      <c r="L202" s="122">
        <v>568</v>
      </c>
      <c r="M202" s="122">
        <v>583</v>
      </c>
      <c r="N202" s="122"/>
      <c r="O202" s="122">
        <v>1767</v>
      </c>
      <c r="P202" s="122">
        <v>1612</v>
      </c>
      <c r="Q202" s="122"/>
      <c r="R202" s="212">
        <v>-1.01525936108127E-4</v>
      </c>
      <c r="S202" s="212">
        <v>2.0635307498578299E-2</v>
      </c>
      <c r="T202" s="212">
        <v>0.99098586974175695</v>
      </c>
      <c r="U202" s="212">
        <v>0.99885274112923095</v>
      </c>
      <c r="V202" s="212">
        <v>1.00106653540077</v>
      </c>
      <c r="W202" s="212">
        <v>1.0087690542534</v>
      </c>
      <c r="X202" s="212"/>
      <c r="Y202" s="122">
        <v>12314</v>
      </c>
      <c r="Z202" s="122">
        <v>12203</v>
      </c>
      <c r="AA202" s="122">
        <v>12189</v>
      </c>
      <c r="AB202" s="122">
        <v>12202</v>
      </c>
      <c r="AC202" s="122">
        <v>12309</v>
      </c>
      <c r="AD202" s="122">
        <v>12499</v>
      </c>
      <c r="AE202" s="122">
        <v>12563</v>
      </c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</row>
    <row r="203" spans="1:41" ht="12.75" x14ac:dyDescent="0.2">
      <c r="A203" s="122" t="s">
        <v>551</v>
      </c>
      <c r="B203" s="122">
        <v>0</v>
      </c>
      <c r="C203" s="122">
        <v>0</v>
      </c>
      <c r="D203" s="122">
        <v>0</v>
      </c>
      <c r="E203" s="122">
        <v>0</v>
      </c>
      <c r="F203" s="122">
        <v>0</v>
      </c>
      <c r="G203" s="122">
        <v>0</v>
      </c>
      <c r="H203" s="122"/>
      <c r="I203" s="122">
        <v>12147</v>
      </c>
      <c r="J203" s="122">
        <v>12645</v>
      </c>
      <c r="K203" s="122"/>
      <c r="L203" s="122">
        <v>776</v>
      </c>
      <c r="M203" s="122">
        <v>683</v>
      </c>
      <c r="N203" s="122"/>
      <c r="O203" s="122">
        <v>1973</v>
      </c>
      <c r="P203" s="122">
        <v>1909</v>
      </c>
      <c r="Q203" s="122"/>
      <c r="R203" s="212">
        <v>3.2725823505752598E-3</v>
      </c>
      <c r="S203" s="212">
        <v>3.9585147652600704E-3</v>
      </c>
      <c r="T203" s="212">
        <v>1.0042512232293299</v>
      </c>
      <c r="U203" s="212">
        <v>1.00135782747604</v>
      </c>
      <c r="V203" s="212">
        <v>1.0036691393475301</v>
      </c>
      <c r="W203" s="212">
        <v>1.0038146705872999</v>
      </c>
      <c r="X203" s="212"/>
      <c r="Y203" s="122">
        <v>12467</v>
      </c>
      <c r="Z203" s="122">
        <v>12520</v>
      </c>
      <c r="AA203" s="122">
        <v>12537</v>
      </c>
      <c r="AB203" s="122">
        <v>12583</v>
      </c>
      <c r="AC203" s="122">
        <v>12631</v>
      </c>
      <c r="AD203" s="122">
        <v>12644</v>
      </c>
      <c r="AE203" s="122">
        <v>12681</v>
      </c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</row>
    <row r="204" spans="1:41" ht="14.25" customHeight="1" x14ac:dyDescent="0.2">
      <c r="A204" s="19" t="s">
        <v>552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212"/>
      <c r="S204" s="212"/>
      <c r="T204" s="212"/>
      <c r="U204" s="212"/>
      <c r="V204" s="212"/>
      <c r="W204" s="212"/>
      <c r="X204" s="21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  <c r="AO204" s="122"/>
    </row>
    <row r="205" spans="1:41" ht="12.75" x14ac:dyDescent="0.2">
      <c r="A205" s="122" t="s">
        <v>553</v>
      </c>
      <c r="B205" s="122">
        <v>105</v>
      </c>
      <c r="C205" s="122">
        <v>0</v>
      </c>
      <c r="D205" s="122">
        <v>0</v>
      </c>
      <c r="E205" s="122">
        <v>105.30554047040999</v>
      </c>
      <c r="F205" s="122">
        <v>0</v>
      </c>
      <c r="G205" s="122">
        <v>0</v>
      </c>
      <c r="H205" s="122"/>
      <c r="I205" s="122">
        <v>26275</v>
      </c>
      <c r="J205" s="122">
        <v>25771</v>
      </c>
      <c r="K205" s="122"/>
      <c r="L205" s="122">
        <v>1261</v>
      </c>
      <c r="M205" s="122">
        <v>1314</v>
      </c>
      <c r="N205" s="122"/>
      <c r="O205" s="122">
        <v>3531</v>
      </c>
      <c r="P205" s="122">
        <v>3185</v>
      </c>
      <c r="Q205" s="122"/>
      <c r="R205" s="212">
        <v>-2.5508815697181698E-3</v>
      </c>
      <c r="S205" s="212">
        <v>3.1000542509493898E-4</v>
      </c>
      <c r="T205" s="212">
        <v>0.99413141037934905</v>
      </c>
      <c r="U205" s="212">
        <v>0.99529284667026796</v>
      </c>
      <c r="V205" s="212">
        <v>1.00100790820282</v>
      </c>
      <c r="W205" s="212">
        <v>0.99938037332507201</v>
      </c>
      <c r="X205" s="212"/>
      <c r="Y205" s="122">
        <v>26071</v>
      </c>
      <c r="Z205" s="122">
        <v>25918</v>
      </c>
      <c r="AA205" s="122">
        <v>25796</v>
      </c>
      <c r="AB205" s="122">
        <v>25822</v>
      </c>
      <c r="AC205" s="122">
        <v>25806</v>
      </c>
      <c r="AD205" s="122">
        <v>25776</v>
      </c>
      <c r="AE205" s="122">
        <v>25814</v>
      </c>
      <c r="AF205" s="122"/>
      <c r="AG205" s="122"/>
      <c r="AH205" s="122"/>
      <c r="AI205" s="122"/>
      <c r="AJ205" s="122"/>
      <c r="AK205" s="122"/>
      <c r="AL205" s="122"/>
      <c r="AM205" s="122"/>
      <c r="AN205" s="122"/>
      <c r="AO205" s="122"/>
    </row>
    <row r="206" spans="1:41" ht="12.75" x14ac:dyDescent="0.2">
      <c r="A206" s="122" t="s">
        <v>554</v>
      </c>
      <c r="B206" s="122">
        <v>301</v>
      </c>
      <c r="C206" s="122">
        <v>23.2246125375896</v>
      </c>
      <c r="D206" s="122">
        <v>65.492564462709396</v>
      </c>
      <c r="E206" s="122">
        <v>212.38380393599499</v>
      </c>
      <c r="F206" s="122">
        <v>0</v>
      </c>
      <c r="G206" s="122">
        <v>0</v>
      </c>
      <c r="H206" s="122"/>
      <c r="I206" s="122">
        <v>8646</v>
      </c>
      <c r="J206" s="122">
        <v>8453</v>
      </c>
      <c r="K206" s="122"/>
      <c r="L206" s="122">
        <v>384</v>
      </c>
      <c r="M206" s="122">
        <v>469</v>
      </c>
      <c r="N206" s="122"/>
      <c r="O206" s="122">
        <v>1156</v>
      </c>
      <c r="P206" s="122">
        <v>969</v>
      </c>
      <c r="Q206" s="122"/>
      <c r="R206" s="212">
        <v>-1.7907277291691101E-3</v>
      </c>
      <c r="S206" s="212">
        <v>4.6001415428166999E-3</v>
      </c>
      <c r="T206" s="212">
        <v>0.99215364796814598</v>
      </c>
      <c r="U206" s="212">
        <v>1.0035410764872501</v>
      </c>
      <c r="V206" s="212">
        <v>0.99447188896730199</v>
      </c>
      <c r="W206" s="212">
        <v>1.0027202838557101</v>
      </c>
      <c r="X206" s="212"/>
      <c r="Y206" s="122">
        <v>8539</v>
      </c>
      <c r="Z206" s="122">
        <v>8472</v>
      </c>
      <c r="AA206" s="122">
        <v>8502</v>
      </c>
      <c r="AB206" s="122">
        <v>8455</v>
      </c>
      <c r="AC206" s="122">
        <v>8478</v>
      </c>
      <c r="AD206" s="122">
        <v>8493</v>
      </c>
      <c r="AE206" s="122">
        <v>8517</v>
      </c>
      <c r="AF206" s="122"/>
      <c r="AG206" s="122"/>
      <c r="AH206" s="122"/>
      <c r="AI206" s="122"/>
      <c r="AJ206" s="122"/>
      <c r="AK206" s="122"/>
      <c r="AL206" s="122"/>
      <c r="AM206" s="122"/>
      <c r="AN206" s="122"/>
      <c r="AO206" s="122"/>
    </row>
    <row r="207" spans="1:41" ht="12.75" x14ac:dyDescent="0.2">
      <c r="A207" s="122" t="s">
        <v>555</v>
      </c>
      <c r="B207" s="122">
        <v>222</v>
      </c>
      <c r="C207" s="122">
        <v>222.344553740637</v>
      </c>
      <c r="D207" s="122">
        <v>0</v>
      </c>
      <c r="E207" s="122">
        <v>0</v>
      </c>
      <c r="F207" s="122">
        <v>0</v>
      </c>
      <c r="G207" s="122">
        <v>0</v>
      </c>
      <c r="H207" s="122"/>
      <c r="I207" s="122">
        <v>11081</v>
      </c>
      <c r="J207" s="122">
        <v>10613</v>
      </c>
      <c r="K207" s="122"/>
      <c r="L207" s="122">
        <v>441</v>
      </c>
      <c r="M207" s="122">
        <v>484</v>
      </c>
      <c r="N207" s="122"/>
      <c r="O207" s="122">
        <v>1386</v>
      </c>
      <c r="P207" s="122">
        <v>1357</v>
      </c>
      <c r="Q207" s="122"/>
      <c r="R207" s="212">
        <v>1.3713237083548E-3</v>
      </c>
      <c r="S207" s="212">
        <v>-2.45051837888784E-3</v>
      </c>
      <c r="T207" s="212">
        <v>0.99583017437452603</v>
      </c>
      <c r="U207" s="212">
        <v>1.0019984773505901</v>
      </c>
      <c r="V207" s="212">
        <v>0.99867033906353897</v>
      </c>
      <c r="W207" s="212">
        <v>1.0090347123157399</v>
      </c>
      <c r="X207" s="212"/>
      <c r="Y207" s="122">
        <v>10552</v>
      </c>
      <c r="Z207" s="122">
        <v>10508</v>
      </c>
      <c r="AA207" s="122">
        <v>10529</v>
      </c>
      <c r="AB207" s="122">
        <v>10515</v>
      </c>
      <c r="AC207" s="122">
        <v>10610</v>
      </c>
      <c r="AD207" s="122">
        <v>10562</v>
      </c>
      <c r="AE207" s="122">
        <v>10584</v>
      </c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</row>
    <row r="208" spans="1:41" ht="12.75" x14ac:dyDescent="0.2">
      <c r="A208" s="122" t="s">
        <v>556</v>
      </c>
      <c r="B208" s="122">
        <v>155</v>
      </c>
      <c r="C208" s="122">
        <v>0</v>
      </c>
      <c r="D208" s="122">
        <v>0</v>
      </c>
      <c r="E208" s="122">
        <v>154.796658278005</v>
      </c>
      <c r="F208" s="122">
        <v>0</v>
      </c>
      <c r="G208" s="122">
        <v>0</v>
      </c>
      <c r="H208" s="122"/>
      <c r="I208" s="122">
        <v>11460</v>
      </c>
      <c r="J208" s="122">
        <v>11379</v>
      </c>
      <c r="K208" s="122"/>
      <c r="L208" s="122">
        <v>629</v>
      </c>
      <c r="M208" s="122">
        <v>657</v>
      </c>
      <c r="N208" s="122"/>
      <c r="O208" s="122">
        <v>1825</v>
      </c>
      <c r="P208" s="122">
        <v>1617</v>
      </c>
      <c r="Q208" s="122"/>
      <c r="R208" s="212">
        <v>1.03738013731958E-3</v>
      </c>
      <c r="S208" s="212">
        <v>1.93730186685453E-3</v>
      </c>
      <c r="T208" s="212">
        <v>0.99319126359536603</v>
      </c>
      <c r="U208" s="212">
        <v>1.0066773504273501</v>
      </c>
      <c r="V208" s="212">
        <v>0.99743521712213701</v>
      </c>
      <c r="W208" s="212">
        <v>1.0069161198794101</v>
      </c>
      <c r="X208" s="212"/>
      <c r="Y208" s="122">
        <v>11309</v>
      </c>
      <c r="Z208" s="122">
        <v>11232</v>
      </c>
      <c r="AA208" s="122">
        <v>11307</v>
      </c>
      <c r="AB208" s="122">
        <v>11278</v>
      </c>
      <c r="AC208" s="122">
        <v>11356</v>
      </c>
      <c r="AD208" s="122">
        <v>11322</v>
      </c>
      <c r="AE208" s="122">
        <v>11378</v>
      </c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</row>
    <row r="209" spans="1:41" ht="12.75" x14ac:dyDescent="0.2">
      <c r="A209" s="122" t="s">
        <v>557</v>
      </c>
      <c r="B209" s="122">
        <v>505</v>
      </c>
      <c r="C209" s="122">
        <v>293.47341610951901</v>
      </c>
      <c r="D209" s="122">
        <v>0</v>
      </c>
      <c r="E209" s="122">
        <v>211.91531362970201</v>
      </c>
      <c r="F209" s="122">
        <v>0</v>
      </c>
      <c r="G209" s="122">
        <v>0</v>
      </c>
      <c r="H209" s="122"/>
      <c r="I209" s="122">
        <v>9423</v>
      </c>
      <c r="J209" s="122">
        <v>8958</v>
      </c>
      <c r="K209" s="122"/>
      <c r="L209" s="122">
        <v>459</v>
      </c>
      <c r="M209" s="122">
        <v>439</v>
      </c>
      <c r="N209" s="122"/>
      <c r="O209" s="122">
        <v>1258</v>
      </c>
      <c r="P209" s="122">
        <v>1059</v>
      </c>
      <c r="Q209" s="122"/>
      <c r="R209" s="212">
        <v>-4.8753052932231098E-3</v>
      </c>
      <c r="S209" s="212">
        <v>-1.6729868391701999E-3</v>
      </c>
      <c r="T209" s="212">
        <v>0.98621896532866704</v>
      </c>
      <c r="U209" s="212">
        <v>0.99434401685704799</v>
      </c>
      <c r="V209" s="212">
        <v>0.99542716930626796</v>
      </c>
      <c r="W209" s="212">
        <v>1.0045938375350101</v>
      </c>
      <c r="X209" s="212"/>
      <c r="Y209" s="122">
        <v>9143</v>
      </c>
      <c r="Z209" s="122">
        <v>9017</v>
      </c>
      <c r="AA209" s="122">
        <v>8966</v>
      </c>
      <c r="AB209" s="122">
        <v>8925</v>
      </c>
      <c r="AC209" s="122">
        <v>8966</v>
      </c>
      <c r="AD209" s="122">
        <v>8936</v>
      </c>
      <c r="AE209" s="122">
        <v>8951</v>
      </c>
      <c r="AF209" s="122"/>
      <c r="AG209" s="122"/>
      <c r="AH209" s="122"/>
      <c r="AI209" s="122"/>
      <c r="AJ209" s="122"/>
      <c r="AK209" s="122"/>
      <c r="AL209" s="122"/>
      <c r="AM209" s="122"/>
      <c r="AN209" s="122"/>
      <c r="AO209" s="122"/>
    </row>
    <row r="210" spans="1:41" ht="12.75" x14ac:dyDescent="0.2">
      <c r="A210" s="122" t="s">
        <v>558</v>
      </c>
      <c r="B210" s="122">
        <v>1202</v>
      </c>
      <c r="C210" s="122">
        <v>967.01244813278004</v>
      </c>
      <c r="D210" s="122">
        <v>0</v>
      </c>
      <c r="E210" s="122">
        <v>235.12539895549099</v>
      </c>
      <c r="F210" s="122">
        <v>0</v>
      </c>
      <c r="G210" s="122">
        <v>0</v>
      </c>
      <c r="H210" s="122"/>
      <c r="I210" s="122">
        <v>13496</v>
      </c>
      <c r="J210" s="122">
        <v>11921</v>
      </c>
      <c r="K210" s="122"/>
      <c r="L210" s="122">
        <v>462</v>
      </c>
      <c r="M210" s="122">
        <v>482</v>
      </c>
      <c r="N210" s="122"/>
      <c r="O210" s="122">
        <v>1637</v>
      </c>
      <c r="P210" s="122">
        <v>1351</v>
      </c>
      <c r="Q210" s="122"/>
      <c r="R210" s="212">
        <v>-1.1849902523108699E-2</v>
      </c>
      <c r="S210" s="212">
        <v>-8.3913736678694305E-3</v>
      </c>
      <c r="T210" s="212">
        <v>0.98591887350988106</v>
      </c>
      <c r="U210" s="212">
        <v>0.98969406800292103</v>
      </c>
      <c r="V210" s="212">
        <v>0.99048868481469299</v>
      </c>
      <c r="W210" s="212">
        <v>0.98650662251655596</v>
      </c>
      <c r="X210" s="212"/>
      <c r="Y210" s="122">
        <v>12499</v>
      </c>
      <c r="Z210" s="122">
        <v>12323</v>
      </c>
      <c r="AA210" s="122">
        <v>12196</v>
      </c>
      <c r="AB210" s="122">
        <v>12080</v>
      </c>
      <c r="AC210" s="122">
        <v>11917</v>
      </c>
      <c r="AD210" s="122">
        <v>11835</v>
      </c>
      <c r="AE210" s="122">
        <v>11817</v>
      </c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</row>
    <row r="211" spans="1:41" ht="12.75" x14ac:dyDescent="0.2">
      <c r="A211" s="122" t="s">
        <v>559</v>
      </c>
      <c r="B211" s="122">
        <v>74</v>
      </c>
      <c r="C211" s="122">
        <v>0</v>
      </c>
      <c r="D211" s="122">
        <v>16.856540066333999</v>
      </c>
      <c r="E211" s="122">
        <v>56.7740796521405</v>
      </c>
      <c r="F211" s="122">
        <v>0</v>
      </c>
      <c r="G211" s="122">
        <v>0</v>
      </c>
      <c r="H211" s="122"/>
      <c r="I211" s="122">
        <v>14390</v>
      </c>
      <c r="J211" s="122">
        <v>15256</v>
      </c>
      <c r="K211" s="122"/>
      <c r="L211" s="122">
        <v>964</v>
      </c>
      <c r="M211" s="122">
        <v>1083</v>
      </c>
      <c r="N211" s="122"/>
      <c r="O211" s="122">
        <v>2495</v>
      </c>
      <c r="P211" s="122">
        <v>2336</v>
      </c>
      <c r="Q211" s="122"/>
      <c r="R211" s="212">
        <v>5.4548687310822502E-3</v>
      </c>
      <c r="S211" s="212">
        <v>6.9562934768342298E-3</v>
      </c>
      <c r="T211" s="212">
        <v>1.0016096579476901</v>
      </c>
      <c r="U211" s="212">
        <v>1.0069639748225501</v>
      </c>
      <c r="V211" s="212">
        <v>1.0063173294321099</v>
      </c>
      <c r="W211" s="212">
        <v>1.00693847882112</v>
      </c>
      <c r="X211" s="212"/>
      <c r="Y211" s="122">
        <v>14910</v>
      </c>
      <c r="Z211" s="122">
        <v>14934</v>
      </c>
      <c r="AA211" s="122">
        <v>15038</v>
      </c>
      <c r="AB211" s="122">
        <v>15133</v>
      </c>
      <c r="AC211" s="122">
        <v>15238</v>
      </c>
      <c r="AD211" s="122">
        <v>15363</v>
      </c>
      <c r="AE211" s="122">
        <v>15344</v>
      </c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</row>
    <row r="212" spans="1:41" ht="12.75" x14ac:dyDescent="0.2">
      <c r="A212" s="122" t="s">
        <v>560</v>
      </c>
      <c r="B212" s="122">
        <v>2</v>
      </c>
      <c r="C212" s="122">
        <v>0</v>
      </c>
      <c r="D212" s="122">
        <v>1.6201389494415599</v>
      </c>
      <c r="E212" s="122">
        <v>0</v>
      </c>
      <c r="F212" s="122">
        <v>0</v>
      </c>
      <c r="G212" s="122">
        <v>0</v>
      </c>
      <c r="H212" s="122"/>
      <c r="I212" s="122">
        <v>81768</v>
      </c>
      <c r="J212" s="122">
        <v>88350</v>
      </c>
      <c r="K212" s="122"/>
      <c r="L212" s="122">
        <v>4427</v>
      </c>
      <c r="M212" s="122">
        <v>4887</v>
      </c>
      <c r="N212" s="122"/>
      <c r="O212" s="122">
        <v>10606</v>
      </c>
      <c r="P212" s="122">
        <v>10334</v>
      </c>
      <c r="Q212" s="122"/>
      <c r="R212" s="212">
        <v>7.7983394086040799E-3</v>
      </c>
      <c r="S212" s="212">
        <v>9.6775288911023303E-3</v>
      </c>
      <c r="T212" s="212">
        <v>1.00934077481727</v>
      </c>
      <c r="U212" s="212">
        <v>1.00581866136085</v>
      </c>
      <c r="V212" s="212">
        <v>1.0082577142922899</v>
      </c>
      <c r="W212" s="212">
        <v>1.0077794381009999</v>
      </c>
      <c r="X212" s="212"/>
      <c r="Y212" s="122">
        <v>85646</v>
      </c>
      <c r="Z212" s="122">
        <v>86446</v>
      </c>
      <c r="AA212" s="122">
        <v>86949</v>
      </c>
      <c r="AB212" s="122">
        <v>87667</v>
      </c>
      <c r="AC212" s="122">
        <v>88349</v>
      </c>
      <c r="AD212" s="122">
        <v>88525</v>
      </c>
      <c r="AE212" s="122">
        <v>89204</v>
      </c>
      <c r="AF212" s="122"/>
      <c r="AG212" s="122"/>
      <c r="AH212" s="122"/>
      <c r="AI212" s="122"/>
      <c r="AJ212" s="122"/>
      <c r="AK212" s="122"/>
      <c r="AL212" s="122"/>
      <c r="AM212" s="122"/>
      <c r="AN212" s="122"/>
      <c r="AO212" s="122"/>
    </row>
    <row r="213" spans="1:41" ht="12.75" x14ac:dyDescent="0.2">
      <c r="A213" s="122" t="s">
        <v>561</v>
      </c>
      <c r="B213" s="122">
        <v>54</v>
      </c>
      <c r="C213" s="122">
        <v>0</v>
      </c>
      <c r="D213" s="122">
        <v>0</v>
      </c>
      <c r="E213" s="122">
        <v>54.353293956914101</v>
      </c>
      <c r="F213" s="122">
        <v>0</v>
      </c>
      <c r="G213" s="122">
        <v>0</v>
      </c>
      <c r="H213" s="122"/>
      <c r="I213" s="122">
        <v>11844</v>
      </c>
      <c r="J213" s="122">
        <v>11885</v>
      </c>
      <c r="K213" s="122"/>
      <c r="L213" s="122">
        <v>689</v>
      </c>
      <c r="M213" s="122">
        <v>727</v>
      </c>
      <c r="N213" s="122"/>
      <c r="O213" s="122">
        <v>1788</v>
      </c>
      <c r="P213" s="122">
        <v>1672</v>
      </c>
      <c r="Q213" s="122"/>
      <c r="R213" s="212">
        <v>3.55184935372943E-3</v>
      </c>
      <c r="S213" s="212">
        <v>-4.3005312420946098E-3</v>
      </c>
      <c r="T213" s="212">
        <v>0.99888812863496401</v>
      </c>
      <c r="U213" s="212">
        <v>1.00607928761024</v>
      </c>
      <c r="V213" s="212">
        <v>1.00697872340426</v>
      </c>
      <c r="W213" s="212">
        <v>1.00228194726166</v>
      </c>
      <c r="X213" s="212"/>
      <c r="Y213" s="122">
        <v>11692</v>
      </c>
      <c r="Z213" s="122">
        <v>11679</v>
      </c>
      <c r="AA213" s="122">
        <v>11750</v>
      </c>
      <c r="AB213" s="122">
        <v>11832</v>
      </c>
      <c r="AC213" s="122">
        <v>11859</v>
      </c>
      <c r="AD213" s="122">
        <v>11844</v>
      </c>
      <c r="AE213" s="122">
        <v>11808</v>
      </c>
      <c r="AF213" s="122"/>
      <c r="AG213" s="122"/>
      <c r="AH213" s="122"/>
      <c r="AI213" s="122"/>
      <c r="AJ213" s="122"/>
      <c r="AK213" s="122"/>
      <c r="AL213" s="122"/>
      <c r="AM213" s="122"/>
      <c r="AN213" s="122"/>
      <c r="AO213" s="122"/>
    </row>
    <row r="214" spans="1:41" ht="12.75" x14ac:dyDescent="0.2">
      <c r="A214" s="122" t="s">
        <v>562</v>
      </c>
      <c r="B214" s="122">
        <v>129</v>
      </c>
      <c r="C214" s="122">
        <v>0</v>
      </c>
      <c r="D214" s="122">
        <v>9.4899787590972196</v>
      </c>
      <c r="E214" s="122">
        <v>119.233110591686</v>
      </c>
      <c r="F214" s="122">
        <v>0</v>
      </c>
      <c r="G214" s="122">
        <v>0</v>
      </c>
      <c r="H214" s="122"/>
      <c r="I214" s="122">
        <v>23990</v>
      </c>
      <c r="J214" s="122">
        <v>24114</v>
      </c>
      <c r="K214" s="122"/>
      <c r="L214" s="122">
        <v>1096</v>
      </c>
      <c r="M214" s="122">
        <v>1226</v>
      </c>
      <c r="N214" s="122"/>
      <c r="O214" s="122">
        <v>3246</v>
      </c>
      <c r="P214" s="122">
        <v>2897</v>
      </c>
      <c r="Q214" s="122"/>
      <c r="R214" s="212">
        <v>1.78690633305689E-3</v>
      </c>
      <c r="S214" s="212">
        <v>8.3641962465149204E-3</v>
      </c>
      <c r="T214" s="212">
        <v>0.99304274937133297</v>
      </c>
      <c r="U214" s="212">
        <v>1.0001266143327401</v>
      </c>
      <c r="V214" s="212">
        <v>1.0081866902983501</v>
      </c>
      <c r="W214" s="212">
        <v>1.0058599472604699</v>
      </c>
      <c r="X214" s="212"/>
      <c r="Y214" s="122">
        <v>23860</v>
      </c>
      <c r="Z214" s="122">
        <v>23694</v>
      </c>
      <c r="AA214" s="122">
        <v>23697</v>
      </c>
      <c r="AB214" s="122">
        <v>23891</v>
      </c>
      <c r="AC214" s="122">
        <v>24031</v>
      </c>
      <c r="AD214" s="122">
        <v>24160</v>
      </c>
      <c r="AE214" s="122">
        <v>24232</v>
      </c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</row>
    <row r="215" spans="1:41" ht="12.75" x14ac:dyDescent="0.2">
      <c r="A215" s="122" t="s">
        <v>563</v>
      </c>
      <c r="B215" s="122">
        <v>947</v>
      </c>
      <c r="C215" s="122">
        <v>748.25451844515999</v>
      </c>
      <c r="D215" s="122">
        <v>0</v>
      </c>
      <c r="E215" s="122">
        <v>198.71344837657199</v>
      </c>
      <c r="F215" s="122">
        <v>0</v>
      </c>
      <c r="G215" s="122">
        <v>0</v>
      </c>
      <c r="H215" s="122"/>
      <c r="I215" s="122">
        <v>4039</v>
      </c>
      <c r="J215" s="122">
        <v>3656</v>
      </c>
      <c r="K215" s="122"/>
      <c r="L215" s="122">
        <v>156</v>
      </c>
      <c r="M215" s="122">
        <v>152</v>
      </c>
      <c r="N215" s="122"/>
      <c r="O215" s="122">
        <v>477</v>
      </c>
      <c r="P215" s="122">
        <v>401</v>
      </c>
      <c r="Q215" s="122"/>
      <c r="R215" s="212">
        <v>-7.3756290708311099E-3</v>
      </c>
      <c r="S215" s="212">
        <v>-2.7322404371584699E-4</v>
      </c>
      <c r="T215" s="212">
        <v>0.98594164456233402</v>
      </c>
      <c r="U215" s="212">
        <v>0.98466505246166303</v>
      </c>
      <c r="V215" s="212">
        <v>0.99781420765027296</v>
      </c>
      <c r="W215" s="212">
        <v>1.00219058050383</v>
      </c>
      <c r="X215" s="212"/>
      <c r="Y215" s="122">
        <v>3770</v>
      </c>
      <c r="Z215" s="122">
        <v>3717</v>
      </c>
      <c r="AA215" s="122">
        <v>3660</v>
      </c>
      <c r="AB215" s="122">
        <v>3652</v>
      </c>
      <c r="AC215" s="122">
        <v>3660</v>
      </c>
      <c r="AD215" s="122">
        <v>3688</v>
      </c>
      <c r="AE215" s="122">
        <v>3659</v>
      </c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</row>
    <row r="216" spans="1:41" ht="12.75" x14ac:dyDescent="0.2">
      <c r="A216" s="122" t="s">
        <v>564</v>
      </c>
      <c r="B216" s="122">
        <v>977</v>
      </c>
      <c r="C216" s="122">
        <v>813.35084263515</v>
      </c>
      <c r="D216" s="122">
        <v>0</v>
      </c>
      <c r="E216" s="122">
        <v>163.23312555122101</v>
      </c>
      <c r="F216" s="122">
        <v>0</v>
      </c>
      <c r="G216" s="122">
        <v>0</v>
      </c>
      <c r="H216" s="122"/>
      <c r="I216" s="122">
        <v>4569</v>
      </c>
      <c r="J216" s="122">
        <v>4106</v>
      </c>
      <c r="K216" s="122"/>
      <c r="L216" s="122">
        <v>204</v>
      </c>
      <c r="M216" s="122">
        <v>173</v>
      </c>
      <c r="N216" s="122"/>
      <c r="O216" s="122">
        <v>634</v>
      </c>
      <c r="P216" s="122">
        <v>557</v>
      </c>
      <c r="Q216" s="122"/>
      <c r="R216" s="212">
        <v>-1.29249757904411E-2</v>
      </c>
      <c r="S216" s="212">
        <v>-1.68292682926829E-2</v>
      </c>
      <c r="T216" s="212">
        <v>0.97777263255383196</v>
      </c>
      <c r="U216" s="212">
        <v>0.99289604546530896</v>
      </c>
      <c r="V216" s="212">
        <v>0.98378249463391398</v>
      </c>
      <c r="W216" s="212">
        <v>0.99393939393939401</v>
      </c>
      <c r="X216" s="212"/>
      <c r="Y216" s="122">
        <v>4319</v>
      </c>
      <c r="Z216" s="122">
        <v>4223</v>
      </c>
      <c r="AA216" s="122">
        <v>4193</v>
      </c>
      <c r="AB216" s="122">
        <v>4125</v>
      </c>
      <c r="AC216" s="122">
        <v>4100</v>
      </c>
      <c r="AD216" s="122">
        <v>4039</v>
      </c>
      <c r="AE216" s="122">
        <v>4031</v>
      </c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</row>
    <row r="217" spans="1:41" ht="12.75" x14ac:dyDescent="0.2">
      <c r="A217" s="122" t="s">
        <v>565</v>
      </c>
      <c r="B217" s="122">
        <v>473</v>
      </c>
      <c r="C217" s="122">
        <v>171.21434872096401</v>
      </c>
      <c r="D217" s="122">
        <v>0</v>
      </c>
      <c r="E217" s="122">
        <v>302.05754502012701</v>
      </c>
      <c r="F217" s="122">
        <v>0</v>
      </c>
      <c r="G217" s="122">
        <v>0</v>
      </c>
      <c r="H217" s="122"/>
      <c r="I217" s="122">
        <v>13604</v>
      </c>
      <c r="J217" s="122">
        <v>13099</v>
      </c>
      <c r="K217" s="122"/>
      <c r="L217" s="122">
        <v>599</v>
      </c>
      <c r="M217" s="122">
        <v>612</v>
      </c>
      <c r="N217" s="122"/>
      <c r="O217" s="122">
        <v>2037</v>
      </c>
      <c r="P217" s="122">
        <v>1643</v>
      </c>
      <c r="Q217" s="122"/>
      <c r="R217" s="212">
        <v>-3.9144875361801796E-3</v>
      </c>
      <c r="S217" s="212">
        <v>9.9304865938431002E-3</v>
      </c>
      <c r="T217" s="212">
        <v>0.98849451045269998</v>
      </c>
      <c r="U217" s="212">
        <v>0.99931532902244202</v>
      </c>
      <c r="V217" s="212">
        <v>0.99238733252131595</v>
      </c>
      <c r="W217" s="212">
        <v>1.00421908560908</v>
      </c>
      <c r="X217" s="212"/>
      <c r="Y217" s="122">
        <v>13298</v>
      </c>
      <c r="Z217" s="122">
        <v>13145</v>
      </c>
      <c r="AA217" s="122">
        <v>13136</v>
      </c>
      <c r="AB217" s="122">
        <v>13036</v>
      </c>
      <c r="AC217" s="122">
        <v>13091</v>
      </c>
      <c r="AD217" s="122">
        <v>13154</v>
      </c>
      <c r="AE217" s="122">
        <v>13221</v>
      </c>
      <c r="AF217" s="122"/>
      <c r="AG217" s="122"/>
      <c r="AH217" s="122"/>
      <c r="AI217" s="122"/>
      <c r="AJ217" s="122"/>
      <c r="AK217" s="122"/>
      <c r="AL217" s="122"/>
      <c r="AM217" s="122"/>
      <c r="AN217" s="122"/>
      <c r="AO217" s="122"/>
    </row>
    <row r="218" spans="1:41" ht="12.75" x14ac:dyDescent="0.2">
      <c r="A218" s="122" t="s">
        <v>566</v>
      </c>
      <c r="B218" s="122">
        <v>387</v>
      </c>
      <c r="C218" s="122">
        <v>262.150898799527</v>
      </c>
      <c r="D218" s="122">
        <v>0</v>
      </c>
      <c r="E218" s="122">
        <v>124.44892766420701</v>
      </c>
      <c r="F218" s="122">
        <v>0</v>
      </c>
      <c r="G218" s="122">
        <v>0</v>
      </c>
      <c r="H218" s="122"/>
      <c r="I218" s="122">
        <v>16077</v>
      </c>
      <c r="J218" s="122">
        <v>15334</v>
      </c>
      <c r="K218" s="122"/>
      <c r="L218" s="122">
        <v>748</v>
      </c>
      <c r="M218" s="122">
        <v>699</v>
      </c>
      <c r="N218" s="122"/>
      <c r="O218" s="122">
        <v>2221</v>
      </c>
      <c r="P218" s="122">
        <v>1987</v>
      </c>
      <c r="Q218" s="122"/>
      <c r="R218" s="212">
        <v>-3.9402632926989201E-3</v>
      </c>
      <c r="S218" s="212">
        <v>9.1330158523060903E-4</v>
      </c>
      <c r="T218" s="212">
        <v>0.99056058562897298</v>
      </c>
      <c r="U218" s="212">
        <v>0.99351743809153403</v>
      </c>
      <c r="V218" s="212">
        <v>0.99836878507112103</v>
      </c>
      <c r="W218" s="212">
        <v>1.00182994575518</v>
      </c>
      <c r="X218" s="212"/>
      <c r="Y218" s="122">
        <v>15573</v>
      </c>
      <c r="Z218" s="122">
        <v>15426</v>
      </c>
      <c r="AA218" s="122">
        <v>15326</v>
      </c>
      <c r="AB218" s="122">
        <v>15301</v>
      </c>
      <c r="AC218" s="122">
        <v>15329</v>
      </c>
      <c r="AD218" s="122">
        <v>15339</v>
      </c>
      <c r="AE218" s="122">
        <v>15343</v>
      </c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</row>
    <row r="219" spans="1:41" ht="12.75" x14ac:dyDescent="0.2">
      <c r="A219" s="122" t="s">
        <v>567</v>
      </c>
      <c r="B219" s="122">
        <v>859</v>
      </c>
      <c r="C219" s="122">
        <v>636.00794742472897</v>
      </c>
      <c r="D219" s="122">
        <v>0</v>
      </c>
      <c r="E219" s="122">
        <v>223.14873446689401</v>
      </c>
      <c r="F219" s="122">
        <v>0</v>
      </c>
      <c r="G219" s="122">
        <v>0</v>
      </c>
      <c r="H219" s="122"/>
      <c r="I219" s="122">
        <v>13086</v>
      </c>
      <c r="J219" s="122">
        <v>11992</v>
      </c>
      <c r="K219" s="122"/>
      <c r="L219" s="122">
        <v>492</v>
      </c>
      <c r="M219" s="122">
        <v>526</v>
      </c>
      <c r="N219" s="122"/>
      <c r="O219" s="122">
        <v>1646</v>
      </c>
      <c r="P219" s="122">
        <v>1370</v>
      </c>
      <c r="Q219" s="122"/>
      <c r="R219" s="212">
        <v>-9.34777371023221E-3</v>
      </c>
      <c r="S219" s="212">
        <v>-4.0956201939150796E-3</v>
      </c>
      <c r="T219" s="212">
        <v>0.99186926420866195</v>
      </c>
      <c r="U219" s="212">
        <v>0.99302004707410096</v>
      </c>
      <c r="V219" s="212">
        <v>0.98340825500613005</v>
      </c>
      <c r="W219" s="212">
        <v>0.99434840425531901</v>
      </c>
      <c r="X219" s="212"/>
      <c r="Y219" s="122">
        <v>12422</v>
      </c>
      <c r="Z219" s="122">
        <v>12321</v>
      </c>
      <c r="AA219" s="122">
        <v>12235</v>
      </c>
      <c r="AB219" s="122">
        <v>12032</v>
      </c>
      <c r="AC219" s="122">
        <v>11964</v>
      </c>
      <c r="AD219" s="122">
        <v>11960</v>
      </c>
      <c r="AE219" s="122">
        <v>11915</v>
      </c>
      <c r="AF219" s="122"/>
      <c r="AG219" s="122"/>
      <c r="AH219" s="122"/>
      <c r="AI219" s="122"/>
      <c r="AJ219" s="122"/>
      <c r="AK219" s="122"/>
      <c r="AL219" s="122"/>
      <c r="AM219" s="122"/>
      <c r="AN219" s="122"/>
      <c r="AO219" s="122"/>
    </row>
    <row r="220" spans="1:41" ht="12.75" x14ac:dyDescent="0.2">
      <c r="A220" s="122" t="s">
        <v>568</v>
      </c>
      <c r="B220" s="122">
        <v>58</v>
      </c>
      <c r="C220" s="122">
        <v>0</v>
      </c>
      <c r="D220" s="122">
        <v>0</v>
      </c>
      <c r="E220" s="122">
        <v>58.043909862086302</v>
      </c>
      <c r="F220" s="122">
        <v>0</v>
      </c>
      <c r="G220" s="122">
        <v>0</v>
      </c>
      <c r="H220" s="122"/>
      <c r="I220" s="122">
        <v>9799</v>
      </c>
      <c r="J220" s="122">
        <v>9804</v>
      </c>
      <c r="K220" s="122"/>
      <c r="L220" s="122">
        <v>482</v>
      </c>
      <c r="M220" s="122">
        <v>487</v>
      </c>
      <c r="N220" s="122"/>
      <c r="O220" s="122">
        <v>1429</v>
      </c>
      <c r="P220" s="122">
        <v>1332</v>
      </c>
      <c r="Q220" s="122"/>
      <c r="R220" s="212">
        <v>-1.57556841093776E-3</v>
      </c>
      <c r="S220" s="212">
        <v>5.2046127155832202E-3</v>
      </c>
      <c r="T220" s="212">
        <v>0.99665348341953197</v>
      </c>
      <c r="U220" s="212">
        <v>1.00050875050875</v>
      </c>
      <c r="V220" s="212">
        <v>1.0046781246821901</v>
      </c>
      <c r="W220" s="212">
        <v>0.991902014373924</v>
      </c>
      <c r="X220" s="212"/>
      <c r="Y220" s="122">
        <v>9861</v>
      </c>
      <c r="Z220" s="122">
        <v>9828</v>
      </c>
      <c r="AA220" s="122">
        <v>9833</v>
      </c>
      <c r="AB220" s="122">
        <v>9879</v>
      </c>
      <c r="AC220" s="122">
        <v>9799</v>
      </c>
      <c r="AD220" s="122">
        <v>9829</v>
      </c>
      <c r="AE220" s="122">
        <v>9850</v>
      </c>
      <c r="AF220" s="122"/>
      <c r="AG220" s="122"/>
      <c r="AH220" s="122"/>
      <c r="AI220" s="122"/>
      <c r="AJ220" s="122"/>
      <c r="AK220" s="122"/>
      <c r="AL220" s="122"/>
      <c r="AM220" s="122"/>
      <c r="AN220" s="122"/>
      <c r="AO220" s="122"/>
    </row>
    <row r="221" spans="1:41" ht="14.25" customHeight="1" x14ac:dyDescent="0.2">
      <c r="A221" s="19" t="s">
        <v>569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212"/>
      <c r="S221" s="212"/>
      <c r="T221" s="212"/>
      <c r="U221" s="212"/>
      <c r="V221" s="212"/>
      <c r="W221" s="212"/>
      <c r="X221" s="21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</row>
    <row r="222" spans="1:41" ht="12.75" x14ac:dyDescent="0.2">
      <c r="A222" s="122" t="s">
        <v>570</v>
      </c>
      <c r="B222" s="122">
        <v>234</v>
      </c>
      <c r="C222" s="122">
        <v>111.92820423455601</v>
      </c>
      <c r="D222" s="122">
        <v>0</v>
      </c>
      <c r="E222" s="122">
        <v>121.688916509485</v>
      </c>
      <c r="F222" s="122">
        <v>0</v>
      </c>
      <c r="G222" s="122">
        <v>0</v>
      </c>
      <c r="H222" s="122"/>
      <c r="I222" s="122">
        <v>11477</v>
      </c>
      <c r="J222" s="122">
        <v>11119</v>
      </c>
      <c r="K222" s="122"/>
      <c r="L222" s="122">
        <v>528</v>
      </c>
      <c r="M222" s="122">
        <v>542</v>
      </c>
      <c r="N222" s="122"/>
      <c r="O222" s="122">
        <v>1549</v>
      </c>
      <c r="P222" s="122">
        <v>1384</v>
      </c>
      <c r="Q222" s="122"/>
      <c r="R222" s="212">
        <v>-4.6297539598544298E-3</v>
      </c>
      <c r="S222" s="212">
        <v>3.6029544226265499E-3</v>
      </c>
      <c r="T222" s="212">
        <v>0.985234305923961</v>
      </c>
      <c r="U222" s="212">
        <v>0.98958987705285795</v>
      </c>
      <c r="V222" s="212">
        <v>0.99845832955472902</v>
      </c>
      <c r="W222" s="212">
        <v>1.00835603996367</v>
      </c>
      <c r="X222" s="212"/>
      <c r="Y222" s="122">
        <v>11310</v>
      </c>
      <c r="Z222" s="122">
        <v>11143</v>
      </c>
      <c r="AA222" s="122">
        <v>11027</v>
      </c>
      <c r="AB222" s="122">
        <v>11010</v>
      </c>
      <c r="AC222" s="122">
        <v>11102</v>
      </c>
      <c r="AD222" s="122">
        <v>11164</v>
      </c>
      <c r="AE222" s="122">
        <v>11142</v>
      </c>
      <c r="AF222" s="122"/>
      <c r="AG222" s="122"/>
      <c r="AH222" s="122"/>
      <c r="AI222" s="122"/>
      <c r="AJ222" s="122"/>
      <c r="AK222" s="122"/>
      <c r="AL222" s="122"/>
      <c r="AM222" s="122"/>
      <c r="AN222" s="122"/>
      <c r="AO222" s="122"/>
    </row>
    <row r="223" spans="1:41" ht="12.75" x14ac:dyDescent="0.2">
      <c r="A223" s="122" t="s">
        <v>571</v>
      </c>
      <c r="B223" s="122">
        <v>556</v>
      </c>
      <c r="C223" s="122">
        <v>368.96892934890201</v>
      </c>
      <c r="D223" s="122">
        <v>0</v>
      </c>
      <c r="E223" s="122">
        <v>187.09436546263601</v>
      </c>
      <c r="F223" s="122">
        <v>0</v>
      </c>
      <c r="G223" s="122">
        <v>0</v>
      </c>
      <c r="H223" s="122"/>
      <c r="I223" s="122">
        <v>10106</v>
      </c>
      <c r="J223" s="122">
        <v>9531</v>
      </c>
      <c r="K223" s="122"/>
      <c r="L223" s="122">
        <v>416</v>
      </c>
      <c r="M223" s="122">
        <v>409</v>
      </c>
      <c r="N223" s="122"/>
      <c r="O223" s="122">
        <v>1409</v>
      </c>
      <c r="P223" s="122">
        <v>1214</v>
      </c>
      <c r="Q223" s="122"/>
      <c r="R223" s="212">
        <v>-3.3536146147252802E-3</v>
      </c>
      <c r="S223" s="212">
        <v>3.9848993288590599E-3</v>
      </c>
      <c r="T223" s="212">
        <v>0.98944645628556604</v>
      </c>
      <c r="U223" s="212">
        <v>0.99236641221374</v>
      </c>
      <c r="V223" s="212">
        <v>1.0029504741833499</v>
      </c>
      <c r="W223" s="212">
        <v>1.0018911536037001</v>
      </c>
      <c r="X223" s="212"/>
      <c r="Y223" s="122">
        <v>9665</v>
      </c>
      <c r="Z223" s="122">
        <v>9563</v>
      </c>
      <c r="AA223" s="122">
        <v>9490</v>
      </c>
      <c r="AB223" s="122">
        <v>9518</v>
      </c>
      <c r="AC223" s="122">
        <v>9536</v>
      </c>
      <c r="AD223" s="122">
        <v>9528</v>
      </c>
      <c r="AE223" s="122">
        <v>9574</v>
      </c>
      <c r="AF223" s="122"/>
      <c r="AG223" s="122"/>
      <c r="AH223" s="122"/>
      <c r="AI223" s="122"/>
      <c r="AJ223" s="122"/>
      <c r="AK223" s="122"/>
      <c r="AL223" s="122"/>
      <c r="AM223" s="122"/>
      <c r="AN223" s="122"/>
      <c r="AO223" s="122"/>
    </row>
    <row r="224" spans="1:41" ht="12.75" x14ac:dyDescent="0.2">
      <c r="A224" s="122" t="s">
        <v>572</v>
      </c>
      <c r="B224" s="122">
        <v>112</v>
      </c>
      <c r="C224" s="122">
        <v>0</v>
      </c>
      <c r="D224" s="122">
        <v>0</v>
      </c>
      <c r="E224" s="122">
        <v>111.586824577925</v>
      </c>
      <c r="F224" s="122">
        <v>0</v>
      </c>
      <c r="G224" s="122">
        <v>0</v>
      </c>
      <c r="H224" s="122"/>
      <c r="I224" s="122">
        <v>15401</v>
      </c>
      <c r="J224" s="122">
        <v>15315</v>
      </c>
      <c r="K224" s="122"/>
      <c r="L224" s="122">
        <v>805</v>
      </c>
      <c r="M224" s="122">
        <v>842</v>
      </c>
      <c r="N224" s="122"/>
      <c r="O224" s="122">
        <v>2255</v>
      </c>
      <c r="P224" s="122">
        <v>2036</v>
      </c>
      <c r="Q224" s="122"/>
      <c r="R224" s="212">
        <v>1.0311232466431201E-3</v>
      </c>
      <c r="S224" s="212">
        <v>1.14274520047016E-2</v>
      </c>
      <c r="T224" s="212">
        <v>0.99796734640351403</v>
      </c>
      <c r="U224" s="212">
        <v>1.0022339027595299</v>
      </c>
      <c r="V224" s="212">
        <v>1.00006555657532</v>
      </c>
      <c r="W224" s="212">
        <v>1.0038675843985601</v>
      </c>
      <c r="X224" s="212"/>
      <c r="Y224" s="122">
        <v>15251</v>
      </c>
      <c r="Z224" s="122">
        <v>15220</v>
      </c>
      <c r="AA224" s="122">
        <v>15254</v>
      </c>
      <c r="AB224" s="122">
        <v>15255</v>
      </c>
      <c r="AC224" s="122">
        <v>15314</v>
      </c>
      <c r="AD224" s="122">
        <v>15415</v>
      </c>
      <c r="AE224" s="122">
        <v>15489</v>
      </c>
      <c r="AF224" s="122"/>
      <c r="AG224" s="122"/>
      <c r="AH224" s="122"/>
      <c r="AI224" s="122"/>
      <c r="AJ224" s="122"/>
      <c r="AK224" s="122"/>
      <c r="AL224" s="122"/>
      <c r="AM224" s="122"/>
      <c r="AN224" s="122"/>
      <c r="AO224" s="122"/>
    </row>
    <row r="225" spans="1:41" ht="12.75" x14ac:dyDescent="0.2">
      <c r="A225" s="122" t="s">
        <v>573</v>
      </c>
      <c r="B225" s="122">
        <v>1042</v>
      </c>
      <c r="C225" s="122">
        <v>778.14776274713802</v>
      </c>
      <c r="D225" s="122">
        <v>0</v>
      </c>
      <c r="E225" s="122">
        <v>263.83013005496701</v>
      </c>
      <c r="F225" s="122">
        <v>0</v>
      </c>
      <c r="G225" s="122">
        <v>0</v>
      </c>
      <c r="H225" s="122"/>
      <c r="I225" s="122">
        <v>7688</v>
      </c>
      <c r="J225" s="122">
        <v>6936</v>
      </c>
      <c r="K225" s="122"/>
      <c r="L225" s="122">
        <v>303</v>
      </c>
      <c r="M225" s="122">
        <v>310</v>
      </c>
      <c r="N225" s="122"/>
      <c r="O225" s="122">
        <v>964</v>
      </c>
      <c r="P225" s="122">
        <v>781</v>
      </c>
      <c r="Q225" s="122"/>
      <c r="R225" s="212">
        <v>-9.6955598421505397E-3</v>
      </c>
      <c r="S225" s="212">
        <v>1.6702663786896998E-2</v>
      </c>
      <c r="T225" s="212">
        <v>0.99044453676776101</v>
      </c>
      <c r="U225" s="212">
        <v>0.97497203579418301</v>
      </c>
      <c r="V225" s="212">
        <v>1.00272479564033</v>
      </c>
      <c r="W225" s="212">
        <v>0.99327803203661302</v>
      </c>
      <c r="X225" s="212"/>
      <c r="Y225" s="122">
        <v>7221</v>
      </c>
      <c r="Z225" s="122">
        <v>7152</v>
      </c>
      <c r="AA225" s="122">
        <v>6973</v>
      </c>
      <c r="AB225" s="122">
        <v>6992</v>
      </c>
      <c r="AC225" s="122">
        <v>6945</v>
      </c>
      <c r="AD225" s="122">
        <v>6940</v>
      </c>
      <c r="AE225" s="122">
        <v>7061</v>
      </c>
      <c r="AF225" s="122"/>
      <c r="AG225" s="122"/>
      <c r="AH225" s="122"/>
      <c r="AI225" s="122"/>
      <c r="AJ225" s="122"/>
      <c r="AK225" s="122"/>
      <c r="AL225" s="122"/>
      <c r="AM225" s="122"/>
      <c r="AN225" s="122"/>
      <c r="AO225" s="122"/>
    </row>
    <row r="226" spans="1:41" ht="12.75" x14ac:dyDescent="0.2">
      <c r="A226" s="122" t="s">
        <v>574</v>
      </c>
      <c r="B226" s="122">
        <v>0</v>
      </c>
      <c r="C226" s="122">
        <v>0</v>
      </c>
      <c r="D226" s="122">
        <v>0</v>
      </c>
      <c r="E226" s="122">
        <v>0</v>
      </c>
      <c r="F226" s="122">
        <v>0</v>
      </c>
      <c r="G226" s="122">
        <v>0</v>
      </c>
      <c r="H226" s="122"/>
      <c r="I226" s="122">
        <v>30343</v>
      </c>
      <c r="J226" s="122">
        <v>30054</v>
      </c>
      <c r="K226" s="122"/>
      <c r="L226" s="122">
        <v>1446</v>
      </c>
      <c r="M226" s="122">
        <v>1505</v>
      </c>
      <c r="N226" s="122"/>
      <c r="O226" s="122">
        <v>4007</v>
      </c>
      <c r="P226" s="122">
        <v>3945</v>
      </c>
      <c r="Q226" s="122"/>
      <c r="R226" s="212">
        <v>2.6339195520386199E-3</v>
      </c>
      <c r="S226" s="212">
        <v>7.8333333333333293E-3</v>
      </c>
      <c r="T226" s="212">
        <v>0.99669878056996597</v>
      </c>
      <c r="U226" s="212">
        <v>1.00067594970934</v>
      </c>
      <c r="V226" s="212">
        <v>1.0050999729802801</v>
      </c>
      <c r="W226" s="212">
        <v>1.0080983904028999</v>
      </c>
      <c r="X226" s="212"/>
      <c r="Y226" s="122">
        <v>29686</v>
      </c>
      <c r="Z226" s="122">
        <v>29588</v>
      </c>
      <c r="AA226" s="122">
        <v>29608</v>
      </c>
      <c r="AB226" s="122">
        <v>29759</v>
      </c>
      <c r="AC226" s="122">
        <v>30000</v>
      </c>
      <c r="AD226" s="122">
        <v>30167</v>
      </c>
      <c r="AE226" s="122">
        <v>30235</v>
      </c>
      <c r="AF226" s="122"/>
      <c r="AG226" s="122"/>
      <c r="AH226" s="122"/>
      <c r="AI226" s="122"/>
      <c r="AJ226" s="122"/>
      <c r="AK226" s="122"/>
      <c r="AL226" s="122"/>
      <c r="AM226" s="122"/>
      <c r="AN226" s="122"/>
      <c r="AO226" s="122"/>
    </row>
    <row r="227" spans="1:41" ht="12.75" x14ac:dyDescent="0.2">
      <c r="A227" s="122" t="s">
        <v>575</v>
      </c>
      <c r="B227" s="122">
        <v>47</v>
      </c>
      <c r="C227" s="122">
        <v>0</v>
      </c>
      <c r="D227" s="122">
        <v>41.221017707029901</v>
      </c>
      <c r="E227" s="122">
        <v>6.2149305723985702</v>
      </c>
      <c r="F227" s="122">
        <v>0</v>
      </c>
      <c r="G227" s="122">
        <v>0</v>
      </c>
      <c r="H227" s="122"/>
      <c r="I227" s="122">
        <v>19383</v>
      </c>
      <c r="J227" s="122">
        <v>21016</v>
      </c>
      <c r="K227" s="122"/>
      <c r="L227" s="122">
        <v>1243</v>
      </c>
      <c r="M227" s="122">
        <v>1441</v>
      </c>
      <c r="N227" s="122"/>
      <c r="O227" s="122">
        <v>3278</v>
      </c>
      <c r="P227" s="122">
        <v>3151</v>
      </c>
      <c r="Q227" s="122"/>
      <c r="R227" s="212">
        <v>7.0062342149523902E-3</v>
      </c>
      <c r="S227" s="212">
        <v>5.1460427883928102E-3</v>
      </c>
      <c r="T227" s="212">
        <v>1.0061737468763801</v>
      </c>
      <c r="U227" s="212">
        <v>1.00779157535914</v>
      </c>
      <c r="V227" s="212">
        <v>1.0080212611742001</v>
      </c>
      <c r="W227" s="212">
        <v>1.0060399789080099</v>
      </c>
      <c r="X227" s="212"/>
      <c r="Y227" s="122">
        <v>20409</v>
      </c>
      <c r="Z227" s="122">
        <v>20535</v>
      </c>
      <c r="AA227" s="122">
        <v>20695</v>
      </c>
      <c r="AB227" s="122">
        <v>20861</v>
      </c>
      <c r="AC227" s="122">
        <v>20987</v>
      </c>
      <c r="AD227" s="122">
        <v>21037</v>
      </c>
      <c r="AE227" s="122">
        <v>21095</v>
      </c>
      <c r="AF227" s="122"/>
      <c r="AG227" s="122"/>
      <c r="AH227" s="122"/>
      <c r="AI227" s="122"/>
      <c r="AJ227" s="122"/>
      <c r="AK227" s="122"/>
      <c r="AL227" s="122"/>
      <c r="AM227" s="122"/>
      <c r="AN227" s="122"/>
      <c r="AO227" s="122"/>
    </row>
    <row r="228" spans="1:41" ht="12.75" x14ac:dyDescent="0.2">
      <c r="A228" s="122" t="s">
        <v>576</v>
      </c>
      <c r="B228" s="122">
        <v>889</v>
      </c>
      <c r="C228" s="122">
        <v>762.18286261369099</v>
      </c>
      <c r="D228" s="122">
        <v>0</v>
      </c>
      <c r="E228" s="122">
        <v>126.620357958501</v>
      </c>
      <c r="F228" s="122">
        <v>0</v>
      </c>
      <c r="G228" s="122">
        <v>0</v>
      </c>
      <c r="H228" s="122"/>
      <c r="I228" s="122">
        <v>6267</v>
      </c>
      <c r="J228" s="122">
        <v>5664</v>
      </c>
      <c r="K228" s="122"/>
      <c r="L228" s="122">
        <v>227</v>
      </c>
      <c r="M228" s="122">
        <v>244</v>
      </c>
      <c r="N228" s="122"/>
      <c r="O228" s="122">
        <v>780</v>
      </c>
      <c r="P228" s="122">
        <v>694</v>
      </c>
      <c r="Q228" s="122"/>
      <c r="R228" s="212">
        <v>-1.36747932296877E-3</v>
      </c>
      <c r="S228" s="212">
        <v>4.9575070821529701E-3</v>
      </c>
      <c r="T228" s="212">
        <v>0.98925867230146103</v>
      </c>
      <c r="U228" s="212">
        <v>0.99074403702385205</v>
      </c>
      <c r="V228" s="212">
        <v>1.00071864893999</v>
      </c>
      <c r="W228" s="212">
        <v>1.0140035906642699</v>
      </c>
      <c r="X228" s="212"/>
      <c r="Y228" s="122">
        <v>5679</v>
      </c>
      <c r="Z228" s="122">
        <v>5618</v>
      </c>
      <c r="AA228" s="122">
        <v>5566</v>
      </c>
      <c r="AB228" s="122">
        <v>5570</v>
      </c>
      <c r="AC228" s="122">
        <v>5648</v>
      </c>
      <c r="AD228" s="122">
        <v>5669</v>
      </c>
      <c r="AE228" s="122">
        <v>5676</v>
      </c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s="122"/>
    </row>
    <row r="229" spans="1:41" ht="12.75" x14ac:dyDescent="0.2">
      <c r="A229" s="122" t="s">
        <v>577</v>
      </c>
      <c r="B229" s="122">
        <v>0</v>
      </c>
      <c r="C229" s="122">
        <v>0</v>
      </c>
      <c r="D229" s="122">
        <v>6.0271937928426597E-2</v>
      </c>
      <c r="E229" s="122">
        <v>0</v>
      </c>
      <c r="F229" s="122">
        <v>0</v>
      </c>
      <c r="G229" s="122">
        <v>0</v>
      </c>
      <c r="H229" s="122"/>
      <c r="I229" s="122">
        <v>7061</v>
      </c>
      <c r="J229" s="122">
        <v>7363</v>
      </c>
      <c r="K229" s="122"/>
      <c r="L229" s="122">
        <v>464</v>
      </c>
      <c r="M229" s="122">
        <v>511</v>
      </c>
      <c r="N229" s="122"/>
      <c r="O229" s="122">
        <v>1000</v>
      </c>
      <c r="P229" s="122">
        <v>987</v>
      </c>
      <c r="Q229" s="122"/>
      <c r="R229" s="212">
        <v>7.1117132657430001E-3</v>
      </c>
      <c r="S229" s="212">
        <v>2.3312883435582799E-2</v>
      </c>
      <c r="T229" s="212">
        <v>1.01220196353436</v>
      </c>
      <c r="U229" s="212">
        <v>1.0142718581127901</v>
      </c>
      <c r="V229" s="212">
        <v>0.99672131147540999</v>
      </c>
      <c r="W229" s="212">
        <v>1.00534539473684</v>
      </c>
      <c r="X229" s="212"/>
      <c r="Y229" s="122">
        <v>7130</v>
      </c>
      <c r="Z229" s="122">
        <v>7217</v>
      </c>
      <c r="AA229" s="122">
        <v>7320</v>
      </c>
      <c r="AB229" s="122">
        <v>7296</v>
      </c>
      <c r="AC229" s="122">
        <v>7335</v>
      </c>
      <c r="AD229" s="122">
        <v>7441</v>
      </c>
      <c r="AE229" s="122">
        <v>7506</v>
      </c>
      <c r="AF229" s="122"/>
      <c r="AG229" s="122"/>
      <c r="AH229" s="122"/>
      <c r="AI229" s="122"/>
      <c r="AJ229" s="122"/>
      <c r="AK229" s="122"/>
      <c r="AL229" s="122"/>
      <c r="AM229" s="122"/>
      <c r="AN229" s="122"/>
      <c r="AO229" s="122"/>
    </row>
    <row r="230" spans="1:41" ht="12.75" x14ac:dyDescent="0.2">
      <c r="A230" s="122" t="s">
        <v>578</v>
      </c>
      <c r="B230" s="122">
        <v>161</v>
      </c>
      <c r="C230" s="122">
        <v>0</v>
      </c>
      <c r="D230" s="122">
        <v>45.430940911854798</v>
      </c>
      <c r="E230" s="122">
        <v>115.97173262870901</v>
      </c>
      <c r="F230" s="122">
        <v>0</v>
      </c>
      <c r="G230" s="122">
        <v>0</v>
      </c>
      <c r="H230" s="122"/>
      <c r="I230" s="122">
        <v>23300</v>
      </c>
      <c r="J230" s="122">
        <v>23269</v>
      </c>
      <c r="K230" s="122"/>
      <c r="L230" s="122">
        <v>1076</v>
      </c>
      <c r="M230" s="122">
        <v>1273</v>
      </c>
      <c r="N230" s="122"/>
      <c r="O230" s="122">
        <v>3397</v>
      </c>
      <c r="P230" s="122">
        <v>3057</v>
      </c>
      <c r="Q230" s="122"/>
      <c r="R230" s="212">
        <v>1.67734077117498E-3</v>
      </c>
      <c r="S230" s="212">
        <v>1.3750592697961099E-2</v>
      </c>
      <c r="T230" s="212">
        <v>1.00312445755945</v>
      </c>
      <c r="U230" s="212">
        <v>0.99571725211974405</v>
      </c>
      <c r="V230" s="212">
        <v>1.0043011687013901</v>
      </c>
      <c r="W230" s="212">
        <v>1.0035905866066801</v>
      </c>
      <c r="X230" s="212"/>
      <c r="Y230" s="122">
        <v>23044</v>
      </c>
      <c r="Z230" s="122">
        <v>23116</v>
      </c>
      <c r="AA230" s="122">
        <v>23017</v>
      </c>
      <c r="AB230" s="122">
        <v>23116</v>
      </c>
      <c r="AC230" s="122">
        <v>23199</v>
      </c>
      <c r="AD230" s="122">
        <v>23401</v>
      </c>
      <c r="AE230" s="122">
        <v>23518</v>
      </c>
      <c r="AF230" s="122"/>
      <c r="AG230" s="122"/>
      <c r="AH230" s="122"/>
      <c r="AI230" s="122"/>
      <c r="AJ230" s="122"/>
      <c r="AK230" s="122"/>
      <c r="AL230" s="122"/>
      <c r="AM230" s="122"/>
      <c r="AN230" s="122"/>
      <c r="AO230" s="122"/>
    </row>
    <row r="231" spans="1:41" ht="12.75" x14ac:dyDescent="0.2">
      <c r="A231" s="122" t="s">
        <v>579</v>
      </c>
      <c r="B231" s="122">
        <v>807</v>
      </c>
      <c r="C231" s="122">
        <v>683.28075709779205</v>
      </c>
      <c r="D231" s="122">
        <v>0</v>
      </c>
      <c r="E231" s="122">
        <v>124.00660326665</v>
      </c>
      <c r="F231" s="122">
        <v>0</v>
      </c>
      <c r="G231" s="122">
        <v>0</v>
      </c>
      <c r="H231" s="122"/>
      <c r="I231" s="122">
        <v>5389</v>
      </c>
      <c r="J231" s="122">
        <v>4913</v>
      </c>
      <c r="K231" s="122"/>
      <c r="L231" s="122">
        <v>181</v>
      </c>
      <c r="M231" s="122">
        <v>186</v>
      </c>
      <c r="N231" s="122"/>
      <c r="O231" s="122">
        <v>661</v>
      </c>
      <c r="P231" s="122">
        <v>588</v>
      </c>
      <c r="Q231" s="122"/>
      <c r="R231" s="212">
        <v>-4.56980494548564E-4</v>
      </c>
      <c r="S231" s="212">
        <v>3.0500203334688902E-3</v>
      </c>
      <c r="T231" s="212">
        <v>0.99411406535417102</v>
      </c>
      <c r="U231" s="212">
        <v>0.98652511229073103</v>
      </c>
      <c r="V231" s="212">
        <v>1.00331125827815</v>
      </c>
      <c r="W231" s="212">
        <v>1.0144389438943899</v>
      </c>
      <c r="X231" s="212"/>
      <c r="Y231" s="122">
        <v>4927</v>
      </c>
      <c r="Z231" s="122">
        <v>4898</v>
      </c>
      <c r="AA231" s="122">
        <v>4832</v>
      </c>
      <c r="AB231" s="122">
        <v>4848</v>
      </c>
      <c r="AC231" s="122">
        <v>4918</v>
      </c>
      <c r="AD231" s="122">
        <v>4874</v>
      </c>
      <c r="AE231" s="122">
        <v>4933</v>
      </c>
      <c r="AF231" s="122"/>
      <c r="AG231" s="122"/>
      <c r="AH231" s="122"/>
      <c r="AI231" s="122"/>
      <c r="AJ231" s="122"/>
      <c r="AK231" s="122"/>
      <c r="AL231" s="122"/>
      <c r="AM231" s="122"/>
      <c r="AN231" s="122"/>
      <c r="AO231" s="122"/>
    </row>
    <row r="232" spans="1:41" ht="12.75" x14ac:dyDescent="0.2">
      <c r="A232" s="122" t="s">
        <v>580</v>
      </c>
      <c r="B232" s="122">
        <v>171</v>
      </c>
      <c r="C232" s="122">
        <v>0</v>
      </c>
      <c r="D232" s="122">
        <v>0</v>
      </c>
      <c r="E232" s="122">
        <v>170.73042296526799</v>
      </c>
      <c r="F232" s="122">
        <v>0</v>
      </c>
      <c r="G232" s="122">
        <v>0</v>
      </c>
      <c r="H232" s="122"/>
      <c r="I232" s="122">
        <v>10523</v>
      </c>
      <c r="J232" s="122">
        <v>10352</v>
      </c>
      <c r="K232" s="122"/>
      <c r="L232" s="122">
        <v>526</v>
      </c>
      <c r="M232" s="122">
        <v>561</v>
      </c>
      <c r="N232" s="122"/>
      <c r="O232" s="122">
        <v>1586</v>
      </c>
      <c r="P232" s="122">
        <v>1386</v>
      </c>
      <c r="Q232" s="122"/>
      <c r="R232" s="212">
        <v>-1.2521093659853E-3</v>
      </c>
      <c r="S232" s="212">
        <v>9.5652173913043492E-3</v>
      </c>
      <c r="T232" s="212">
        <v>1.0044222264949001</v>
      </c>
      <c r="U232" s="212">
        <v>0.98947166921898899</v>
      </c>
      <c r="V232" s="212">
        <v>1.0050299864577299</v>
      </c>
      <c r="W232" s="212">
        <v>0.99615014436958604</v>
      </c>
      <c r="X232" s="212"/>
      <c r="Y232" s="122">
        <v>10402</v>
      </c>
      <c r="Z232" s="122">
        <v>10448</v>
      </c>
      <c r="AA232" s="122">
        <v>10338</v>
      </c>
      <c r="AB232" s="122">
        <v>10390</v>
      </c>
      <c r="AC232" s="122">
        <v>10350</v>
      </c>
      <c r="AD232" s="122">
        <v>10450</v>
      </c>
      <c r="AE232" s="122">
        <v>10449</v>
      </c>
      <c r="AF232" s="122"/>
      <c r="AG232" s="122"/>
      <c r="AH232" s="122"/>
      <c r="AI232" s="122"/>
      <c r="AJ232" s="122"/>
      <c r="AK232" s="122"/>
      <c r="AL232" s="122"/>
      <c r="AM232" s="122"/>
      <c r="AN232" s="122"/>
      <c r="AO232" s="122"/>
    </row>
    <row r="233" spans="1:41" ht="12.75" x14ac:dyDescent="0.2">
      <c r="A233" s="122" t="s">
        <v>569</v>
      </c>
      <c r="B233" s="122">
        <v>84</v>
      </c>
      <c r="C233" s="122">
        <v>0</v>
      </c>
      <c r="D233" s="122">
        <v>28.915949644525899</v>
      </c>
      <c r="E233" s="122">
        <v>0</v>
      </c>
      <c r="F233" s="122">
        <v>0</v>
      </c>
      <c r="G233" s="122">
        <v>55.086181267441702</v>
      </c>
      <c r="H233" s="122"/>
      <c r="I233" s="122">
        <v>126982</v>
      </c>
      <c r="J233" s="122">
        <v>142618</v>
      </c>
      <c r="K233" s="122"/>
      <c r="L233" s="122">
        <v>8026</v>
      </c>
      <c r="M233" s="122">
        <v>9182</v>
      </c>
      <c r="N233" s="122"/>
      <c r="O233" s="122">
        <v>18578</v>
      </c>
      <c r="P233" s="122">
        <v>18778</v>
      </c>
      <c r="Q233" s="122"/>
      <c r="R233" s="212">
        <v>1.24396227983159E-2</v>
      </c>
      <c r="S233" s="212">
        <v>1.3258387493413E-2</v>
      </c>
      <c r="T233" s="212">
        <v>1.01020980672976</v>
      </c>
      <c r="U233" s="212">
        <v>1.0139358817898101</v>
      </c>
      <c r="V233" s="212">
        <v>1.01227405079713</v>
      </c>
      <c r="W233" s="212">
        <v>1.0133427316288199</v>
      </c>
      <c r="X233" s="212"/>
      <c r="Y233" s="122">
        <v>135458</v>
      </c>
      <c r="Z233" s="122">
        <v>136841</v>
      </c>
      <c r="AA233" s="122">
        <v>138748</v>
      </c>
      <c r="AB233" s="122">
        <v>140451</v>
      </c>
      <c r="AC233" s="122">
        <v>142325</v>
      </c>
      <c r="AD233" s="122">
        <v>143339</v>
      </c>
      <c r="AE233" s="122">
        <v>144212</v>
      </c>
      <c r="AF233" s="122"/>
      <c r="AG233" s="122"/>
      <c r="AH233" s="122"/>
      <c r="AI233" s="122"/>
      <c r="AJ233" s="122"/>
      <c r="AK233" s="122"/>
      <c r="AL233" s="122"/>
      <c r="AM233" s="122"/>
      <c r="AN233" s="122"/>
      <c r="AO233" s="122"/>
    </row>
    <row r="234" spans="1:41" ht="14.25" customHeight="1" x14ac:dyDescent="0.2">
      <c r="A234" s="19" t="s">
        <v>581</v>
      </c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212"/>
      <c r="S234" s="212"/>
      <c r="T234" s="212"/>
      <c r="U234" s="212"/>
      <c r="V234" s="212"/>
      <c r="W234" s="212"/>
      <c r="X234" s="21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  <c r="AO234" s="122"/>
    </row>
    <row r="235" spans="1:41" ht="12.75" x14ac:dyDescent="0.2">
      <c r="A235" s="122" t="s">
        <v>582</v>
      </c>
      <c r="B235" s="122">
        <v>98</v>
      </c>
      <c r="C235" s="122">
        <v>0</v>
      </c>
      <c r="D235" s="122">
        <v>0</v>
      </c>
      <c r="E235" s="122">
        <v>97.629272368444006</v>
      </c>
      <c r="F235" s="122">
        <v>0</v>
      </c>
      <c r="G235" s="122">
        <v>0</v>
      </c>
      <c r="H235" s="122"/>
      <c r="I235" s="122">
        <v>13406</v>
      </c>
      <c r="J235" s="122">
        <v>13631</v>
      </c>
      <c r="K235" s="122"/>
      <c r="L235" s="122">
        <v>636</v>
      </c>
      <c r="M235" s="122">
        <v>674</v>
      </c>
      <c r="N235" s="122"/>
      <c r="O235" s="122">
        <v>1938</v>
      </c>
      <c r="P235" s="122">
        <v>1761</v>
      </c>
      <c r="Q235" s="122"/>
      <c r="R235" s="212">
        <v>7.15875980500513E-3</v>
      </c>
      <c r="S235" s="212">
        <v>1.23067907113032E-2</v>
      </c>
      <c r="T235" s="212">
        <v>1.0031657496042801</v>
      </c>
      <c r="U235" s="212">
        <v>1.0027049365091301</v>
      </c>
      <c r="V235" s="212">
        <v>1.00861745972274</v>
      </c>
      <c r="W235" s="212">
        <v>1.01419019316493</v>
      </c>
      <c r="X235" s="212"/>
      <c r="Y235" s="122">
        <v>13267</v>
      </c>
      <c r="Z235" s="122">
        <v>13309</v>
      </c>
      <c r="AA235" s="122">
        <v>13345</v>
      </c>
      <c r="AB235" s="122">
        <v>13460</v>
      </c>
      <c r="AC235" s="122">
        <v>13651</v>
      </c>
      <c r="AD235" s="122">
        <v>13727</v>
      </c>
      <c r="AE235" s="122">
        <v>13819</v>
      </c>
      <c r="AF235" s="122"/>
      <c r="AG235" s="122"/>
      <c r="AH235" s="122"/>
      <c r="AI235" s="122"/>
      <c r="AJ235" s="122"/>
      <c r="AK235" s="122"/>
      <c r="AL235" s="122"/>
      <c r="AM235" s="122"/>
      <c r="AN235" s="122"/>
      <c r="AO235" s="122"/>
    </row>
    <row r="236" spans="1:41" ht="12.75" x14ac:dyDescent="0.2">
      <c r="A236" s="122" t="s">
        <v>583</v>
      </c>
      <c r="B236" s="122">
        <v>164</v>
      </c>
      <c r="C236" s="122">
        <v>0</v>
      </c>
      <c r="D236" s="122">
        <v>107.583910090328</v>
      </c>
      <c r="E236" s="122">
        <v>0</v>
      </c>
      <c r="F236" s="122">
        <v>56.888753521662998</v>
      </c>
      <c r="G236" s="122">
        <v>0</v>
      </c>
      <c r="H236" s="122"/>
      <c r="I236" s="122">
        <v>12231</v>
      </c>
      <c r="J236" s="122">
        <v>13133</v>
      </c>
      <c r="K236" s="122"/>
      <c r="L236" s="122">
        <v>625</v>
      </c>
      <c r="M236" s="122">
        <v>806</v>
      </c>
      <c r="N236" s="122"/>
      <c r="O236" s="122">
        <v>1587</v>
      </c>
      <c r="P236" s="122">
        <v>1681</v>
      </c>
      <c r="Q236" s="122"/>
      <c r="R236" s="212">
        <v>1.3942985166399901E-2</v>
      </c>
      <c r="S236" s="212">
        <v>1.1600396855681899E-2</v>
      </c>
      <c r="T236" s="212">
        <v>1.0084697910784901</v>
      </c>
      <c r="U236" s="212">
        <v>1.00807870740681</v>
      </c>
      <c r="V236" s="212">
        <v>1.0171387764817901</v>
      </c>
      <c r="W236" s="212">
        <v>1.02215461424448</v>
      </c>
      <c r="X236" s="212"/>
      <c r="Y236" s="122">
        <v>12397</v>
      </c>
      <c r="Z236" s="122">
        <v>12502</v>
      </c>
      <c r="AA236" s="122">
        <v>12603</v>
      </c>
      <c r="AB236" s="122">
        <v>12819</v>
      </c>
      <c r="AC236" s="122">
        <v>13103</v>
      </c>
      <c r="AD236" s="122">
        <v>13189</v>
      </c>
      <c r="AE236" s="122">
        <v>13255</v>
      </c>
      <c r="AF236" s="122"/>
      <c r="AG236" s="122"/>
      <c r="AH236" s="122"/>
      <c r="AI236" s="122"/>
      <c r="AJ236" s="122"/>
      <c r="AK236" s="122"/>
      <c r="AL236" s="122"/>
      <c r="AM236" s="122"/>
      <c r="AN236" s="122"/>
      <c r="AO236" s="122"/>
    </row>
    <row r="237" spans="1:41" ht="12.75" x14ac:dyDescent="0.2">
      <c r="A237" s="122" t="s">
        <v>584</v>
      </c>
      <c r="B237" s="122">
        <v>131</v>
      </c>
      <c r="C237" s="122">
        <v>0</v>
      </c>
      <c r="D237" s="122">
        <v>36.556356536678003</v>
      </c>
      <c r="E237" s="122">
        <v>94.185745427585701</v>
      </c>
      <c r="F237" s="122">
        <v>0</v>
      </c>
      <c r="G237" s="122">
        <v>0</v>
      </c>
      <c r="H237" s="122"/>
      <c r="I237" s="122">
        <v>15038</v>
      </c>
      <c r="J237" s="122">
        <v>15596</v>
      </c>
      <c r="K237" s="122"/>
      <c r="L237" s="122">
        <v>815</v>
      </c>
      <c r="M237" s="122">
        <v>945</v>
      </c>
      <c r="N237" s="122"/>
      <c r="O237" s="122">
        <v>2185</v>
      </c>
      <c r="P237" s="122">
        <v>1988</v>
      </c>
      <c r="Q237" s="122"/>
      <c r="R237" s="212">
        <v>7.4848075955105103E-3</v>
      </c>
      <c r="S237" s="212">
        <v>2.94513093027723E-3</v>
      </c>
      <c r="T237" s="212">
        <v>1.0026385224274399</v>
      </c>
      <c r="U237" s="212">
        <v>1.01</v>
      </c>
      <c r="V237" s="212">
        <v>1.00911933298593</v>
      </c>
      <c r="W237" s="212">
        <v>1.0081977794990999</v>
      </c>
      <c r="X237" s="212"/>
      <c r="Y237" s="122">
        <v>15160</v>
      </c>
      <c r="Z237" s="122">
        <v>15200</v>
      </c>
      <c r="AA237" s="122">
        <v>15352</v>
      </c>
      <c r="AB237" s="122">
        <v>15492</v>
      </c>
      <c r="AC237" s="122">
        <v>15619</v>
      </c>
      <c r="AD237" s="122">
        <v>15702</v>
      </c>
      <c r="AE237" s="122">
        <v>15665</v>
      </c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</row>
    <row r="238" spans="1:41" ht="12.75" x14ac:dyDescent="0.2">
      <c r="A238" s="122" t="s">
        <v>585</v>
      </c>
      <c r="B238" s="122">
        <v>29</v>
      </c>
      <c r="C238" s="122">
        <v>0</v>
      </c>
      <c r="D238" s="122">
        <v>0</v>
      </c>
      <c r="E238" s="122">
        <v>29.4931164423143</v>
      </c>
      <c r="F238" s="122">
        <v>0</v>
      </c>
      <c r="G238" s="122">
        <v>0</v>
      </c>
      <c r="H238" s="122"/>
      <c r="I238" s="122">
        <v>8287</v>
      </c>
      <c r="J238" s="122">
        <v>8269</v>
      </c>
      <c r="K238" s="122"/>
      <c r="L238" s="122">
        <v>422</v>
      </c>
      <c r="M238" s="122">
        <v>450</v>
      </c>
      <c r="N238" s="122"/>
      <c r="O238" s="122">
        <v>1216</v>
      </c>
      <c r="P238" s="122">
        <v>1153</v>
      </c>
      <c r="Q238" s="122"/>
      <c r="R238" s="212">
        <v>5.0025345231057301E-3</v>
      </c>
      <c r="S238" s="212">
        <v>1.11542192046557E-2</v>
      </c>
      <c r="T238" s="212">
        <v>0.99802102659245495</v>
      </c>
      <c r="U238" s="212">
        <v>0.99454703185029103</v>
      </c>
      <c r="V238" s="212">
        <v>1.01682242990654</v>
      </c>
      <c r="W238" s="212">
        <v>1.0107843137254899</v>
      </c>
      <c r="X238" s="212"/>
      <c r="Y238" s="122">
        <v>8085</v>
      </c>
      <c r="Z238" s="122">
        <v>8069</v>
      </c>
      <c r="AA238" s="122">
        <v>8025</v>
      </c>
      <c r="AB238" s="122">
        <v>8160</v>
      </c>
      <c r="AC238" s="122">
        <v>8248</v>
      </c>
      <c r="AD238" s="122">
        <v>8322</v>
      </c>
      <c r="AE238" s="122">
        <v>8340</v>
      </c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</row>
    <row r="239" spans="1:41" ht="12.75" x14ac:dyDescent="0.2">
      <c r="A239" s="122" t="s">
        <v>586</v>
      </c>
      <c r="B239" s="122">
        <v>0</v>
      </c>
      <c r="C239" s="122">
        <v>0</v>
      </c>
      <c r="D239" s="122">
        <v>0</v>
      </c>
      <c r="E239" s="122">
        <v>0</v>
      </c>
      <c r="F239" s="122">
        <v>0</v>
      </c>
      <c r="G239" s="122">
        <v>0</v>
      </c>
      <c r="H239" s="122"/>
      <c r="I239" s="122">
        <v>24677</v>
      </c>
      <c r="J239" s="122">
        <v>25376</v>
      </c>
      <c r="K239" s="122"/>
      <c r="L239" s="122">
        <v>1292</v>
      </c>
      <c r="M239" s="122">
        <v>1358</v>
      </c>
      <c r="N239" s="122"/>
      <c r="O239" s="122">
        <v>3399</v>
      </c>
      <c r="P239" s="122">
        <v>3334</v>
      </c>
      <c r="Q239" s="122"/>
      <c r="R239" s="212">
        <v>4.8503932854162502E-3</v>
      </c>
      <c r="S239" s="212">
        <v>5.9951092529778299E-3</v>
      </c>
      <c r="T239" s="212">
        <v>0.99839150715779301</v>
      </c>
      <c r="U239" s="212">
        <v>1.00060415659739</v>
      </c>
      <c r="V239" s="212">
        <v>1.0128003864267601</v>
      </c>
      <c r="W239" s="212">
        <v>1.0076706013274499</v>
      </c>
      <c r="X239" s="212"/>
      <c r="Y239" s="122">
        <v>24868</v>
      </c>
      <c r="Z239" s="122">
        <v>24828</v>
      </c>
      <c r="AA239" s="122">
        <v>24843</v>
      </c>
      <c r="AB239" s="122">
        <v>25161</v>
      </c>
      <c r="AC239" s="122">
        <v>25354</v>
      </c>
      <c r="AD239" s="122">
        <v>25468</v>
      </c>
      <c r="AE239" s="122">
        <v>25506</v>
      </c>
      <c r="AF239" s="122"/>
      <c r="AG239" s="122"/>
      <c r="AH239" s="122"/>
      <c r="AI239" s="122"/>
      <c r="AJ239" s="122"/>
      <c r="AK239" s="122"/>
      <c r="AL239" s="122"/>
      <c r="AM239" s="122"/>
      <c r="AN239" s="122"/>
      <c r="AO239" s="122"/>
    </row>
    <row r="240" spans="1:41" ht="12.75" x14ac:dyDescent="0.2">
      <c r="A240" s="122" t="s">
        <v>587</v>
      </c>
      <c r="B240" s="122">
        <v>444</v>
      </c>
      <c r="C240" s="122">
        <v>186.61959993276199</v>
      </c>
      <c r="D240" s="122">
        <v>63.959619989135298</v>
      </c>
      <c r="E240" s="122">
        <v>193.16952388709899</v>
      </c>
      <c r="F240" s="122">
        <v>0</v>
      </c>
      <c r="G240" s="122">
        <v>0</v>
      </c>
      <c r="H240" s="122"/>
      <c r="I240" s="122">
        <v>5949</v>
      </c>
      <c r="J240" s="122">
        <v>5719</v>
      </c>
      <c r="K240" s="122"/>
      <c r="L240" s="122">
        <v>262</v>
      </c>
      <c r="M240" s="122">
        <v>319</v>
      </c>
      <c r="N240" s="122"/>
      <c r="O240" s="122">
        <v>822</v>
      </c>
      <c r="P240" s="122">
        <v>703</v>
      </c>
      <c r="Q240" s="122"/>
      <c r="R240" s="212">
        <v>1.3139165946496299E-4</v>
      </c>
      <c r="S240" s="212">
        <v>1.4360770577933399E-2</v>
      </c>
      <c r="T240" s="212">
        <v>1.0017522340984799</v>
      </c>
      <c r="U240" s="212">
        <v>0.98565681301381802</v>
      </c>
      <c r="V240" s="212">
        <v>0.99290150842945901</v>
      </c>
      <c r="W240" s="212">
        <v>1.02055406613047</v>
      </c>
      <c r="X240" s="212"/>
      <c r="Y240" s="122">
        <v>5707</v>
      </c>
      <c r="Z240" s="122">
        <v>5717</v>
      </c>
      <c r="AA240" s="122">
        <v>5635</v>
      </c>
      <c r="AB240" s="122">
        <v>5595</v>
      </c>
      <c r="AC240" s="122">
        <v>5710</v>
      </c>
      <c r="AD240" s="122">
        <v>5759</v>
      </c>
      <c r="AE240" s="122">
        <v>5792</v>
      </c>
      <c r="AF240" s="122"/>
      <c r="AG240" s="122"/>
      <c r="AH240" s="122"/>
      <c r="AI240" s="122"/>
      <c r="AJ240" s="122"/>
      <c r="AK240" s="122"/>
      <c r="AL240" s="122"/>
      <c r="AM240" s="122"/>
      <c r="AN240" s="122"/>
      <c r="AO240" s="122"/>
    </row>
    <row r="241" spans="1:41" ht="12.75" x14ac:dyDescent="0.2">
      <c r="A241" s="122" t="s">
        <v>588</v>
      </c>
      <c r="B241" s="122">
        <v>173</v>
      </c>
      <c r="C241" s="122">
        <v>0</v>
      </c>
      <c r="D241" s="122">
        <v>58.683618753618397</v>
      </c>
      <c r="E241" s="122">
        <v>114.486612667852</v>
      </c>
      <c r="F241" s="122">
        <v>0</v>
      </c>
      <c r="G241" s="122">
        <v>0</v>
      </c>
      <c r="H241" s="122"/>
      <c r="I241" s="122">
        <v>21554</v>
      </c>
      <c r="J241" s="122">
        <v>21925</v>
      </c>
      <c r="K241" s="122"/>
      <c r="L241" s="122">
        <v>1055</v>
      </c>
      <c r="M241" s="122">
        <v>1269</v>
      </c>
      <c r="N241" s="122"/>
      <c r="O241" s="122">
        <v>3068</v>
      </c>
      <c r="P241" s="122">
        <v>2755</v>
      </c>
      <c r="Q241" s="122"/>
      <c r="R241" s="212">
        <v>3.88894623732305E-3</v>
      </c>
      <c r="S241" s="212">
        <v>7.3600000000000002E-3</v>
      </c>
      <c r="T241" s="212">
        <v>1.0006964434952199</v>
      </c>
      <c r="U241" s="212">
        <v>1.0029230269567999</v>
      </c>
      <c r="V241" s="212">
        <v>1.00601406365655</v>
      </c>
      <c r="W241" s="212">
        <v>1.00593212544836</v>
      </c>
      <c r="X241" s="212"/>
      <c r="Y241" s="122">
        <v>21538</v>
      </c>
      <c r="Z241" s="122">
        <v>21553</v>
      </c>
      <c r="AA241" s="122">
        <v>21616</v>
      </c>
      <c r="AB241" s="122">
        <v>21746</v>
      </c>
      <c r="AC241" s="122">
        <v>21875</v>
      </c>
      <c r="AD241" s="122">
        <v>22010</v>
      </c>
      <c r="AE241" s="122">
        <v>22036</v>
      </c>
      <c r="AF241" s="122"/>
      <c r="AG241" s="122"/>
      <c r="AH241" s="122"/>
      <c r="AI241" s="122"/>
      <c r="AJ241" s="122"/>
      <c r="AK241" s="122"/>
      <c r="AL241" s="122"/>
      <c r="AM241" s="122"/>
      <c r="AN241" s="122"/>
      <c r="AO241" s="122"/>
    </row>
    <row r="242" spans="1:41" ht="12.75" x14ac:dyDescent="0.2">
      <c r="A242" s="122" t="s">
        <v>589</v>
      </c>
      <c r="B242" s="122">
        <v>793</v>
      </c>
      <c r="C242" s="122">
        <v>617.97473597017995</v>
      </c>
      <c r="D242" s="122">
        <v>0</v>
      </c>
      <c r="E242" s="122">
        <v>175.10671963627399</v>
      </c>
      <c r="F242" s="122">
        <v>0</v>
      </c>
      <c r="G242" s="122">
        <v>0</v>
      </c>
      <c r="H242" s="122"/>
      <c r="I242" s="122">
        <v>4829</v>
      </c>
      <c r="J242" s="122">
        <v>4434</v>
      </c>
      <c r="K242" s="122"/>
      <c r="L242" s="122">
        <v>200</v>
      </c>
      <c r="M242" s="122">
        <v>206</v>
      </c>
      <c r="N242" s="122"/>
      <c r="O242" s="122">
        <v>588</v>
      </c>
      <c r="P242" s="122">
        <v>504</v>
      </c>
      <c r="Q242" s="122"/>
      <c r="R242" s="212">
        <v>-2.1263619828554301E-3</v>
      </c>
      <c r="S242" s="212">
        <v>7.6507650765076504E-3</v>
      </c>
      <c r="T242" s="212">
        <v>0.98415885765283395</v>
      </c>
      <c r="U242" s="212">
        <v>0.98979823169349401</v>
      </c>
      <c r="V242" s="212">
        <v>1.0096197892808101</v>
      </c>
      <c r="W242" s="212">
        <v>1.0081669691470101</v>
      </c>
      <c r="X242" s="212"/>
      <c r="Y242" s="122">
        <v>4482</v>
      </c>
      <c r="Z242" s="122">
        <v>4411</v>
      </c>
      <c r="AA242" s="122">
        <v>4366</v>
      </c>
      <c r="AB242" s="122">
        <v>4408</v>
      </c>
      <c r="AC242" s="122">
        <v>4444</v>
      </c>
      <c r="AD242" s="122">
        <v>4455</v>
      </c>
      <c r="AE242" s="122">
        <v>4478</v>
      </c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</row>
    <row r="243" spans="1:41" ht="12.75" x14ac:dyDescent="0.2">
      <c r="A243" s="122" t="s">
        <v>590</v>
      </c>
      <c r="B243" s="122">
        <v>233</v>
      </c>
      <c r="C243" s="122">
        <v>122.95833739877099</v>
      </c>
      <c r="D243" s="122">
        <v>0</v>
      </c>
      <c r="E243" s="122">
        <v>109.955502429107</v>
      </c>
      <c r="F243" s="122">
        <v>0</v>
      </c>
      <c r="G243" s="122">
        <v>0</v>
      </c>
      <c r="H243" s="122"/>
      <c r="I243" s="122">
        <v>10249</v>
      </c>
      <c r="J243" s="122">
        <v>9918</v>
      </c>
      <c r="K243" s="122"/>
      <c r="L243" s="122">
        <v>546</v>
      </c>
      <c r="M243" s="122">
        <v>533</v>
      </c>
      <c r="N243" s="122"/>
      <c r="O243" s="122">
        <v>1446</v>
      </c>
      <c r="P243" s="122">
        <v>1306</v>
      </c>
      <c r="Q243" s="122"/>
      <c r="R243" s="212">
        <v>-1.5841335138240299E-3</v>
      </c>
      <c r="S243" s="212">
        <v>8.7852166010299899E-3</v>
      </c>
      <c r="T243" s="212">
        <v>0.98976520168573101</v>
      </c>
      <c r="U243" s="212">
        <v>1.00182481751825</v>
      </c>
      <c r="V243" s="212">
        <v>0.99595223638939501</v>
      </c>
      <c r="W243" s="212">
        <v>1.0061979272505599</v>
      </c>
      <c r="X243" s="212"/>
      <c r="Y243" s="122">
        <v>9966</v>
      </c>
      <c r="Z243" s="122">
        <v>9864</v>
      </c>
      <c r="AA243" s="122">
        <v>9882</v>
      </c>
      <c r="AB243" s="122">
        <v>9842</v>
      </c>
      <c r="AC243" s="122">
        <v>9903</v>
      </c>
      <c r="AD243" s="122">
        <v>9931</v>
      </c>
      <c r="AE243" s="122">
        <v>9990</v>
      </c>
      <c r="AF243" s="122"/>
      <c r="AG243" s="122"/>
      <c r="AH243" s="122"/>
      <c r="AI243" s="122"/>
      <c r="AJ243" s="122"/>
      <c r="AK243" s="122"/>
      <c r="AL243" s="122"/>
      <c r="AM243" s="122"/>
      <c r="AN243" s="122"/>
      <c r="AO243" s="122"/>
    </row>
    <row r="244" spans="1:41" ht="12.75" x14ac:dyDescent="0.2">
      <c r="A244" s="122" t="s">
        <v>591</v>
      </c>
      <c r="B244" s="122">
        <v>0</v>
      </c>
      <c r="C244" s="122">
        <v>0</v>
      </c>
      <c r="D244" s="122">
        <v>0</v>
      </c>
      <c r="E244" s="122">
        <v>0</v>
      </c>
      <c r="F244" s="122">
        <v>0</v>
      </c>
      <c r="G244" s="122">
        <v>0</v>
      </c>
      <c r="H244" s="122"/>
      <c r="I244" s="122">
        <v>131014</v>
      </c>
      <c r="J244" s="122">
        <v>143702</v>
      </c>
      <c r="K244" s="122"/>
      <c r="L244" s="122">
        <v>7813</v>
      </c>
      <c r="M244" s="122">
        <v>8494</v>
      </c>
      <c r="N244" s="122"/>
      <c r="O244" s="122">
        <v>19292</v>
      </c>
      <c r="P244" s="122">
        <v>19085</v>
      </c>
      <c r="Q244" s="122"/>
      <c r="R244" s="212">
        <v>1.1681870058333699E-2</v>
      </c>
      <c r="S244" s="212">
        <v>1.20660707941174E-2</v>
      </c>
      <c r="T244" s="212">
        <v>1.01022426237165</v>
      </c>
      <c r="U244" s="212">
        <v>1.01418788106452</v>
      </c>
      <c r="V244" s="212">
        <v>1.0106843694797401</v>
      </c>
      <c r="W244" s="212">
        <v>1.01163561018239</v>
      </c>
      <c r="X244" s="212"/>
      <c r="Y244" s="122">
        <v>137027</v>
      </c>
      <c r="Z244" s="122">
        <v>138428</v>
      </c>
      <c r="AA244" s="122">
        <v>140392</v>
      </c>
      <c r="AB244" s="122">
        <v>141892</v>
      </c>
      <c r="AC244" s="122">
        <v>143543</v>
      </c>
      <c r="AD244" s="122">
        <v>144595</v>
      </c>
      <c r="AE244" s="122">
        <v>145275</v>
      </c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</row>
    <row r="245" spans="1:41" ht="14.25" customHeight="1" x14ac:dyDescent="0.2">
      <c r="A245" s="19" t="s">
        <v>592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212"/>
      <c r="S245" s="212"/>
      <c r="T245" s="212"/>
      <c r="U245" s="212"/>
      <c r="V245" s="212"/>
      <c r="W245" s="212"/>
      <c r="X245" s="21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  <c r="AO245" s="122"/>
    </row>
    <row r="246" spans="1:41" ht="12.75" x14ac:dyDescent="0.2">
      <c r="A246" s="122" t="s">
        <v>593</v>
      </c>
      <c r="B246" s="122">
        <v>44</v>
      </c>
      <c r="C246" s="122">
        <v>0</v>
      </c>
      <c r="D246" s="122">
        <v>3.4642505861754098</v>
      </c>
      <c r="E246" s="122">
        <v>40.087608673810003</v>
      </c>
      <c r="F246" s="122">
        <v>0</v>
      </c>
      <c r="G246" s="122">
        <v>0</v>
      </c>
      <c r="H246" s="122"/>
      <c r="I246" s="122">
        <v>22102</v>
      </c>
      <c r="J246" s="122">
        <v>22022</v>
      </c>
      <c r="K246" s="122"/>
      <c r="L246" s="122">
        <v>1024</v>
      </c>
      <c r="M246" s="122">
        <v>1134</v>
      </c>
      <c r="N246" s="122"/>
      <c r="O246" s="122">
        <v>2823</v>
      </c>
      <c r="P246" s="122">
        <v>2651</v>
      </c>
      <c r="Q246" s="122"/>
      <c r="R246" s="212">
        <v>4.46811448931639E-3</v>
      </c>
      <c r="S246" s="212">
        <v>2.8624653550820101E-2</v>
      </c>
      <c r="T246" s="212">
        <v>0.99551341350601297</v>
      </c>
      <c r="U246" s="212">
        <v>0.99623658411931404</v>
      </c>
      <c r="V246" s="212">
        <v>1.0062027795914601</v>
      </c>
      <c r="W246" s="212">
        <v>1.02011587485516</v>
      </c>
      <c r="X246" s="212"/>
      <c r="Y246" s="122">
        <v>21620</v>
      </c>
      <c r="Z246" s="122">
        <v>21523</v>
      </c>
      <c r="AA246" s="122">
        <v>21442</v>
      </c>
      <c r="AB246" s="122">
        <v>21575</v>
      </c>
      <c r="AC246" s="122">
        <v>22009</v>
      </c>
      <c r="AD246" s="122">
        <v>22330</v>
      </c>
      <c r="AE246" s="122">
        <v>22639</v>
      </c>
      <c r="AF246" s="122"/>
      <c r="AG246" s="122"/>
      <c r="AH246" s="122"/>
      <c r="AI246" s="122"/>
      <c r="AJ246" s="122"/>
      <c r="AK246" s="122"/>
      <c r="AL246" s="122"/>
      <c r="AM246" s="122"/>
      <c r="AN246" s="122"/>
      <c r="AO246" s="122"/>
    </row>
    <row r="247" spans="1:41" ht="12.75" x14ac:dyDescent="0.2">
      <c r="A247" s="122" t="s">
        <v>594</v>
      </c>
      <c r="B247" s="122">
        <v>0</v>
      </c>
      <c r="C247" s="122">
        <v>0</v>
      </c>
      <c r="D247" s="122">
        <v>0</v>
      </c>
      <c r="E247" s="122">
        <v>0</v>
      </c>
      <c r="F247" s="122">
        <v>0</v>
      </c>
      <c r="G247" s="122">
        <v>0</v>
      </c>
      <c r="H247" s="122"/>
      <c r="I247" s="122">
        <v>46988</v>
      </c>
      <c r="J247" s="122">
        <v>50715</v>
      </c>
      <c r="K247" s="122"/>
      <c r="L247" s="122">
        <v>2863</v>
      </c>
      <c r="M247" s="122">
        <v>3104</v>
      </c>
      <c r="N247" s="122"/>
      <c r="O247" s="122">
        <v>6967</v>
      </c>
      <c r="P247" s="122">
        <v>7062</v>
      </c>
      <c r="Q247" s="122"/>
      <c r="R247" s="212">
        <v>6.8505933451681296E-3</v>
      </c>
      <c r="S247" s="212">
        <v>8.3012155351319308E-3</v>
      </c>
      <c r="T247" s="212">
        <v>1.0041030224244401</v>
      </c>
      <c r="U247" s="212">
        <v>0.99789618481207298</v>
      </c>
      <c r="V247" s="212">
        <v>1.0116764646259899</v>
      </c>
      <c r="W247" s="212">
        <v>1.0138059551957701</v>
      </c>
      <c r="X247" s="212"/>
      <c r="Y247" s="122">
        <v>49232</v>
      </c>
      <c r="Z247" s="122">
        <v>49434</v>
      </c>
      <c r="AA247" s="122">
        <v>49330</v>
      </c>
      <c r="AB247" s="122">
        <v>49906</v>
      </c>
      <c r="AC247" s="122">
        <v>50595</v>
      </c>
      <c r="AD247" s="122">
        <v>50972</v>
      </c>
      <c r="AE247" s="122">
        <v>51015</v>
      </c>
      <c r="AF247" s="122"/>
      <c r="AG247" s="122"/>
      <c r="AH247" s="122"/>
      <c r="AI247" s="122"/>
      <c r="AJ247" s="122"/>
      <c r="AK247" s="122"/>
      <c r="AL247" s="122"/>
      <c r="AM247" s="122"/>
      <c r="AN247" s="122"/>
      <c r="AO247" s="122"/>
    </row>
    <row r="248" spans="1:41" ht="12.75" x14ac:dyDescent="0.2">
      <c r="A248" s="122" t="s">
        <v>595</v>
      </c>
      <c r="B248" s="122">
        <v>50</v>
      </c>
      <c r="C248" s="122">
        <v>0</v>
      </c>
      <c r="D248" s="122">
        <v>0</v>
      </c>
      <c r="E248" s="122">
        <v>50.0664272333266</v>
      </c>
      <c r="F248" s="122">
        <v>0</v>
      </c>
      <c r="G248" s="122">
        <v>0</v>
      </c>
      <c r="H248" s="122"/>
      <c r="I248" s="122">
        <v>54994</v>
      </c>
      <c r="J248" s="122">
        <v>56896</v>
      </c>
      <c r="K248" s="122"/>
      <c r="L248" s="122">
        <v>3074</v>
      </c>
      <c r="M248" s="122">
        <v>3312</v>
      </c>
      <c r="N248" s="122"/>
      <c r="O248" s="122">
        <v>8067</v>
      </c>
      <c r="P248" s="122">
        <v>7549</v>
      </c>
      <c r="Q248" s="122"/>
      <c r="R248" s="212">
        <v>3.98896000798121E-3</v>
      </c>
      <c r="S248" s="212">
        <v>2.70621727058658E-3</v>
      </c>
      <c r="T248" s="212">
        <v>1.0012319888585399</v>
      </c>
      <c r="U248" s="212">
        <v>1.0058492046508301</v>
      </c>
      <c r="V248" s="212">
        <v>1.00652435997447</v>
      </c>
      <c r="W248" s="212">
        <v>1.0023603184668499</v>
      </c>
      <c r="X248" s="212"/>
      <c r="Y248" s="122">
        <v>56007</v>
      </c>
      <c r="Z248" s="122">
        <v>56076</v>
      </c>
      <c r="AA248" s="122">
        <v>56404</v>
      </c>
      <c r="AB248" s="122">
        <v>56772</v>
      </c>
      <c r="AC248" s="122">
        <v>56906</v>
      </c>
      <c r="AD248" s="122">
        <v>56975</v>
      </c>
      <c r="AE248" s="122">
        <v>57060</v>
      </c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s="122"/>
    </row>
    <row r="249" spans="1:41" ht="12.75" x14ac:dyDescent="0.2">
      <c r="A249" s="122" t="s">
        <v>596</v>
      </c>
      <c r="B249" s="122">
        <v>139</v>
      </c>
      <c r="C249" s="122">
        <v>0</v>
      </c>
      <c r="D249" s="122">
        <v>0</v>
      </c>
      <c r="E249" s="122">
        <v>138.9389764892</v>
      </c>
      <c r="F249" s="122">
        <v>0</v>
      </c>
      <c r="G249" s="122">
        <v>0</v>
      </c>
      <c r="H249" s="122"/>
      <c r="I249" s="122">
        <v>10091</v>
      </c>
      <c r="J249" s="122">
        <v>10024</v>
      </c>
      <c r="K249" s="122"/>
      <c r="L249" s="122">
        <v>560</v>
      </c>
      <c r="M249" s="122">
        <v>584</v>
      </c>
      <c r="N249" s="122"/>
      <c r="O249" s="122">
        <v>1599</v>
      </c>
      <c r="P249" s="122">
        <v>1429</v>
      </c>
      <c r="Q249" s="122"/>
      <c r="R249" s="212">
        <v>-2.2157904425935699E-3</v>
      </c>
      <c r="S249" s="212">
        <v>7.41037452433407E-3</v>
      </c>
      <c r="T249" s="212">
        <v>1.0000992555831301</v>
      </c>
      <c r="U249" s="212">
        <v>0.99295355299722099</v>
      </c>
      <c r="V249" s="212">
        <v>1.0017991004497799</v>
      </c>
      <c r="W249" s="212">
        <v>0.99630849047191505</v>
      </c>
      <c r="X249" s="212"/>
      <c r="Y249" s="122">
        <v>10075</v>
      </c>
      <c r="Z249" s="122">
        <v>10076</v>
      </c>
      <c r="AA249" s="122">
        <v>10005</v>
      </c>
      <c r="AB249" s="122">
        <v>10023</v>
      </c>
      <c r="AC249" s="122">
        <v>9986</v>
      </c>
      <c r="AD249" s="122">
        <v>10042</v>
      </c>
      <c r="AE249" s="122">
        <v>10060</v>
      </c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</row>
    <row r="250" spans="1:41" ht="12.75" x14ac:dyDescent="0.2">
      <c r="A250" s="122" t="s">
        <v>597</v>
      </c>
      <c r="B250" s="122">
        <v>198</v>
      </c>
      <c r="C250" s="122">
        <v>71.507803430929997</v>
      </c>
      <c r="D250" s="122">
        <v>0</v>
      </c>
      <c r="E250" s="122">
        <v>126.48871445384199</v>
      </c>
      <c r="F250" s="122">
        <v>0</v>
      </c>
      <c r="G250" s="122">
        <v>0</v>
      </c>
      <c r="H250" s="122"/>
      <c r="I250" s="122">
        <v>15506</v>
      </c>
      <c r="J250" s="122">
        <v>15085</v>
      </c>
      <c r="K250" s="122"/>
      <c r="L250" s="122">
        <v>721</v>
      </c>
      <c r="M250" s="122">
        <v>718</v>
      </c>
      <c r="N250" s="122"/>
      <c r="O250" s="122">
        <v>2137</v>
      </c>
      <c r="P250" s="122">
        <v>1906</v>
      </c>
      <c r="Q250" s="122"/>
      <c r="R250" s="212">
        <v>-1.3382597945355E-3</v>
      </c>
      <c r="S250" s="212">
        <v>7.82441482660301E-3</v>
      </c>
      <c r="T250" s="212">
        <v>0.99788946049333904</v>
      </c>
      <c r="U250" s="212">
        <v>0.99497686715135503</v>
      </c>
      <c r="V250" s="212">
        <v>0.99654576856649402</v>
      </c>
      <c r="W250" s="212">
        <v>1.0052659645380599</v>
      </c>
      <c r="X250" s="212"/>
      <c r="Y250" s="122">
        <v>15162</v>
      </c>
      <c r="Z250" s="122">
        <v>15130</v>
      </c>
      <c r="AA250" s="122">
        <v>15054</v>
      </c>
      <c r="AB250" s="122">
        <v>15002</v>
      </c>
      <c r="AC250" s="122">
        <v>15081</v>
      </c>
      <c r="AD250" s="122">
        <v>15142</v>
      </c>
      <c r="AE250" s="122">
        <v>15199</v>
      </c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</row>
    <row r="251" spans="1:41" ht="12.75" x14ac:dyDescent="0.2">
      <c r="A251" s="122" t="s">
        <v>598</v>
      </c>
      <c r="B251" s="122">
        <v>113</v>
      </c>
      <c r="C251" s="122">
        <v>0</v>
      </c>
      <c r="D251" s="122">
        <v>0</v>
      </c>
      <c r="E251" s="122">
        <v>112.897194442553</v>
      </c>
      <c r="F251" s="122">
        <v>0</v>
      </c>
      <c r="G251" s="122">
        <v>0</v>
      </c>
      <c r="H251" s="122"/>
      <c r="I251" s="122">
        <v>15504</v>
      </c>
      <c r="J251" s="122">
        <v>15252</v>
      </c>
      <c r="K251" s="122"/>
      <c r="L251" s="122">
        <v>710</v>
      </c>
      <c r="M251" s="122">
        <v>723</v>
      </c>
      <c r="N251" s="122"/>
      <c r="O251" s="122">
        <v>2169</v>
      </c>
      <c r="P251" s="122">
        <v>1952</v>
      </c>
      <c r="Q251" s="122"/>
      <c r="R251" s="212">
        <v>-3.4421438177845203E-4</v>
      </c>
      <c r="S251" s="212">
        <v>3.9372662248178996E-3</v>
      </c>
      <c r="T251" s="212">
        <v>0.99750982961992096</v>
      </c>
      <c r="U251" s="212">
        <v>0.99572986466955704</v>
      </c>
      <c r="V251" s="212">
        <v>1.0007917133997499</v>
      </c>
      <c r="W251" s="212">
        <v>1.0046146746654401</v>
      </c>
      <c r="X251" s="212"/>
      <c r="Y251" s="122">
        <v>15260</v>
      </c>
      <c r="Z251" s="122">
        <v>15222</v>
      </c>
      <c r="AA251" s="122">
        <v>15157</v>
      </c>
      <c r="AB251" s="122">
        <v>15169</v>
      </c>
      <c r="AC251" s="122">
        <v>15239</v>
      </c>
      <c r="AD251" s="122">
        <v>15282</v>
      </c>
      <c r="AE251" s="122">
        <v>15299</v>
      </c>
      <c r="AF251" s="122"/>
      <c r="AG251" s="122"/>
      <c r="AH251" s="122"/>
      <c r="AI251" s="122"/>
      <c r="AJ251" s="122"/>
      <c r="AK251" s="122"/>
      <c r="AL251" s="122"/>
      <c r="AM251" s="122"/>
      <c r="AN251" s="122"/>
      <c r="AO251" s="122"/>
    </row>
    <row r="252" spans="1:41" ht="12.75" x14ac:dyDescent="0.2">
      <c r="A252" s="122" t="s">
        <v>599</v>
      </c>
      <c r="B252" s="122">
        <v>101</v>
      </c>
      <c r="C252" s="122">
        <v>0</v>
      </c>
      <c r="D252" s="122">
        <v>53.371008876083202</v>
      </c>
      <c r="E252" s="122">
        <v>47.478474960004</v>
      </c>
      <c r="F252" s="122">
        <v>0</v>
      </c>
      <c r="G252" s="122">
        <v>0</v>
      </c>
      <c r="H252" s="122"/>
      <c r="I252" s="122">
        <v>25782</v>
      </c>
      <c r="J252" s="122">
        <v>26030</v>
      </c>
      <c r="K252" s="122"/>
      <c r="L252" s="122">
        <v>1178</v>
      </c>
      <c r="M252" s="122">
        <v>1413</v>
      </c>
      <c r="N252" s="122"/>
      <c r="O252" s="122">
        <v>3451</v>
      </c>
      <c r="P252" s="122">
        <v>3228</v>
      </c>
      <c r="Q252" s="122"/>
      <c r="R252" s="212">
        <v>1.5473934092342699E-3</v>
      </c>
      <c r="S252" s="212">
        <v>1.43352601156069E-2</v>
      </c>
      <c r="T252" s="212">
        <v>0.99523070957735604</v>
      </c>
      <c r="U252" s="212">
        <v>0.99875326294463695</v>
      </c>
      <c r="V252" s="212">
        <v>1.0012092841817799</v>
      </c>
      <c r="W252" s="212">
        <v>1.0110652224733101</v>
      </c>
      <c r="X252" s="212"/>
      <c r="Y252" s="122">
        <v>25790</v>
      </c>
      <c r="Z252" s="122">
        <v>25667</v>
      </c>
      <c r="AA252" s="122">
        <v>25635</v>
      </c>
      <c r="AB252" s="122">
        <v>25666</v>
      </c>
      <c r="AC252" s="122">
        <v>25950</v>
      </c>
      <c r="AD252" s="122">
        <v>26161</v>
      </c>
      <c r="AE252" s="122">
        <v>26322</v>
      </c>
      <c r="AF252" s="122"/>
      <c r="AG252" s="122"/>
      <c r="AH252" s="122"/>
      <c r="AI252" s="122"/>
      <c r="AJ252" s="122"/>
      <c r="AK252" s="122"/>
      <c r="AL252" s="122"/>
      <c r="AM252" s="122"/>
      <c r="AN252" s="122"/>
      <c r="AO252" s="122"/>
    </row>
    <row r="253" spans="1:41" ht="12.75" x14ac:dyDescent="0.2">
      <c r="A253" s="122" t="s">
        <v>600</v>
      </c>
      <c r="B253" s="122">
        <v>523</v>
      </c>
      <c r="C253" s="122">
        <v>356.97641375390702</v>
      </c>
      <c r="D253" s="122">
        <v>0</v>
      </c>
      <c r="E253" s="122">
        <v>166.17818258209201</v>
      </c>
      <c r="F253" s="122">
        <v>0</v>
      </c>
      <c r="G253" s="122">
        <v>0</v>
      </c>
      <c r="H253" s="122"/>
      <c r="I253" s="122">
        <v>10557</v>
      </c>
      <c r="J253" s="122">
        <v>9969</v>
      </c>
      <c r="K253" s="122"/>
      <c r="L253" s="122">
        <v>499</v>
      </c>
      <c r="M253" s="122">
        <v>456</v>
      </c>
      <c r="N253" s="122"/>
      <c r="O253" s="122">
        <v>1389</v>
      </c>
      <c r="P253" s="122">
        <v>1205</v>
      </c>
      <c r="Q253" s="122"/>
      <c r="R253" s="212">
        <v>-1.06094355911434E-2</v>
      </c>
      <c r="S253" s="212">
        <v>3.8252466277431002E-3</v>
      </c>
      <c r="T253" s="212">
        <v>0.98794250988714205</v>
      </c>
      <c r="U253" s="212">
        <v>0.99267721148213195</v>
      </c>
      <c r="V253" s="212">
        <v>0.98750860627520398</v>
      </c>
      <c r="W253" s="212">
        <v>0.98944223107569695</v>
      </c>
      <c r="X253" s="212"/>
      <c r="Y253" s="122">
        <v>10367</v>
      </c>
      <c r="Z253" s="122">
        <v>10242</v>
      </c>
      <c r="AA253" s="122">
        <v>10167</v>
      </c>
      <c r="AB253" s="122">
        <v>10040</v>
      </c>
      <c r="AC253" s="122">
        <v>9934</v>
      </c>
      <c r="AD253" s="122">
        <v>9958</v>
      </c>
      <c r="AE253" s="122">
        <v>9972</v>
      </c>
      <c r="AF253" s="122"/>
      <c r="AG253" s="122"/>
      <c r="AH253" s="122"/>
      <c r="AI253" s="122"/>
      <c r="AJ253" s="122"/>
      <c r="AK253" s="122"/>
      <c r="AL253" s="122"/>
      <c r="AM253" s="122"/>
      <c r="AN253" s="122"/>
      <c r="AO253" s="122"/>
    </row>
    <row r="254" spans="1:41" ht="12.75" x14ac:dyDescent="0.2">
      <c r="A254" s="122" t="s">
        <v>601</v>
      </c>
      <c r="B254" s="122">
        <v>103</v>
      </c>
      <c r="C254" s="122">
        <v>0</v>
      </c>
      <c r="D254" s="122">
        <v>0</v>
      </c>
      <c r="E254" s="122">
        <v>103.313270065105</v>
      </c>
      <c r="F254" s="122">
        <v>0</v>
      </c>
      <c r="G254" s="122">
        <v>0</v>
      </c>
      <c r="H254" s="122"/>
      <c r="I254" s="122">
        <v>20083</v>
      </c>
      <c r="J254" s="122">
        <v>20006</v>
      </c>
      <c r="K254" s="122"/>
      <c r="L254" s="122">
        <v>1034</v>
      </c>
      <c r="M254" s="122">
        <v>1001</v>
      </c>
      <c r="N254" s="122"/>
      <c r="O254" s="122">
        <v>2731</v>
      </c>
      <c r="P254" s="122">
        <v>2466</v>
      </c>
      <c r="Q254" s="122"/>
      <c r="R254" s="212">
        <v>-2.0148103086755601E-3</v>
      </c>
      <c r="S254" s="212">
        <v>2.8500000000000001E-3</v>
      </c>
      <c r="T254" s="212">
        <v>0.99761928380121001</v>
      </c>
      <c r="U254" s="212">
        <v>0.99865765138709395</v>
      </c>
      <c r="V254" s="212">
        <v>0.994673171703092</v>
      </c>
      <c r="W254" s="212">
        <v>1.001001001001</v>
      </c>
      <c r="X254" s="212"/>
      <c r="Y254" s="122">
        <v>20162</v>
      </c>
      <c r="Z254" s="122">
        <v>20114</v>
      </c>
      <c r="AA254" s="122">
        <v>20087</v>
      </c>
      <c r="AB254" s="122">
        <v>19980</v>
      </c>
      <c r="AC254" s="122">
        <v>20000</v>
      </c>
      <c r="AD254" s="122">
        <v>20007</v>
      </c>
      <c r="AE254" s="122">
        <v>20057</v>
      </c>
      <c r="AF254" s="122"/>
      <c r="AG254" s="122"/>
      <c r="AH254" s="122"/>
      <c r="AI254" s="122"/>
      <c r="AJ254" s="122"/>
      <c r="AK254" s="122"/>
      <c r="AL254" s="122"/>
      <c r="AM254" s="122"/>
      <c r="AN254" s="122"/>
      <c r="AO254" s="122"/>
    </row>
    <row r="255" spans="1:41" ht="12.75" x14ac:dyDescent="0.2">
      <c r="A255" s="122" t="s">
        <v>602</v>
      </c>
      <c r="B255" s="122">
        <v>275</v>
      </c>
      <c r="C255" s="122">
        <v>111.47774143080601</v>
      </c>
      <c r="D255" s="122">
        <v>0</v>
      </c>
      <c r="E255" s="122">
        <v>163.21119604155899</v>
      </c>
      <c r="F255" s="122">
        <v>0</v>
      </c>
      <c r="G255" s="122">
        <v>0</v>
      </c>
      <c r="H255" s="122"/>
      <c r="I255" s="122">
        <v>7031</v>
      </c>
      <c r="J255" s="122">
        <v>6812</v>
      </c>
      <c r="K255" s="122"/>
      <c r="L255" s="122">
        <v>319</v>
      </c>
      <c r="M255" s="122">
        <v>295</v>
      </c>
      <c r="N255" s="122"/>
      <c r="O255" s="122">
        <v>1003</v>
      </c>
      <c r="P255" s="122">
        <v>877</v>
      </c>
      <c r="Q255" s="122"/>
      <c r="R255" s="212">
        <v>-4.4612395721130797E-3</v>
      </c>
      <c r="S255" s="212">
        <v>-1.02699530516432E-2</v>
      </c>
      <c r="T255" s="212">
        <v>0.99466781957054295</v>
      </c>
      <c r="U255" s="212">
        <v>0.989568241089539</v>
      </c>
      <c r="V255" s="212">
        <v>1</v>
      </c>
      <c r="W255" s="212">
        <v>0.99795021961932695</v>
      </c>
      <c r="X255" s="212"/>
      <c r="Y255" s="122">
        <v>6939</v>
      </c>
      <c r="Z255" s="122">
        <v>6902</v>
      </c>
      <c r="AA255" s="122">
        <v>6830</v>
      </c>
      <c r="AB255" s="122">
        <v>6830</v>
      </c>
      <c r="AC255" s="122">
        <v>6816</v>
      </c>
      <c r="AD255" s="122">
        <v>6789</v>
      </c>
      <c r="AE255" s="122">
        <v>6746</v>
      </c>
      <c r="AF255" s="122"/>
      <c r="AG255" s="122"/>
      <c r="AH255" s="122"/>
      <c r="AI255" s="122"/>
      <c r="AJ255" s="122"/>
      <c r="AK255" s="122"/>
      <c r="AL255" s="122"/>
      <c r="AM255" s="122"/>
      <c r="AN255" s="122"/>
      <c r="AO255" s="122"/>
    </row>
    <row r="256" spans="1:41" ht="12.75" x14ac:dyDescent="0.2">
      <c r="A256" s="122" t="s">
        <v>603</v>
      </c>
      <c r="B256" s="122">
        <v>126</v>
      </c>
      <c r="C256" s="122">
        <v>0</v>
      </c>
      <c r="D256" s="122">
        <v>0</v>
      </c>
      <c r="E256" s="122">
        <v>126.30932062042901</v>
      </c>
      <c r="F256" s="122">
        <v>0</v>
      </c>
      <c r="G256" s="122">
        <v>0</v>
      </c>
      <c r="H256" s="122"/>
      <c r="I256" s="122">
        <v>10864</v>
      </c>
      <c r="J256" s="122">
        <v>10748</v>
      </c>
      <c r="K256" s="122"/>
      <c r="L256" s="122">
        <v>462</v>
      </c>
      <c r="M256" s="122">
        <v>400</v>
      </c>
      <c r="N256" s="122"/>
      <c r="O256" s="122">
        <v>1426</v>
      </c>
      <c r="P256" s="122">
        <v>1265</v>
      </c>
      <c r="Q256" s="122"/>
      <c r="R256" s="212">
        <v>-2.47552420938191E-3</v>
      </c>
      <c r="S256" s="212">
        <v>3.5385045162491901E-3</v>
      </c>
      <c r="T256" s="212">
        <v>1.0008297990042401</v>
      </c>
      <c r="U256" s="212">
        <v>0.99778903730999502</v>
      </c>
      <c r="V256" s="212">
        <v>0.99242913858369497</v>
      </c>
      <c r="W256" s="212">
        <v>0.99906968090054904</v>
      </c>
      <c r="X256" s="212"/>
      <c r="Y256" s="122">
        <v>10846</v>
      </c>
      <c r="Z256" s="122">
        <v>10855</v>
      </c>
      <c r="AA256" s="122">
        <v>10831</v>
      </c>
      <c r="AB256" s="122">
        <v>10749</v>
      </c>
      <c r="AC256" s="122">
        <v>10739</v>
      </c>
      <c r="AD256" s="122">
        <v>10784</v>
      </c>
      <c r="AE256" s="122">
        <v>10777</v>
      </c>
      <c r="AF256" s="122"/>
      <c r="AG256" s="122"/>
      <c r="AH256" s="122"/>
      <c r="AI256" s="122"/>
      <c r="AJ256" s="122"/>
      <c r="AK256" s="122"/>
      <c r="AL256" s="122"/>
      <c r="AM256" s="122"/>
      <c r="AN256" s="122"/>
      <c r="AO256" s="122"/>
    </row>
    <row r="257" spans="1:41" ht="12.75" x14ac:dyDescent="0.2">
      <c r="A257" s="122" t="s">
        <v>604</v>
      </c>
      <c r="B257" s="122">
        <v>128</v>
      </c>
      <c r="C257" s="122">
        <v>0</v>
      </c>
      <c r="D257" s="122">
        <v>0</v>
      </c>
      <c r="E257" s="122">
        <v>128.33726277374501</v>
      </c>
      <c r="F257" s="122">
        <v>0</v>
      </c>
      <c r="G257" s="122">
        <v>0</v>
      </c>
      <c r="H257" s="122"/>
      <c r="I257" s="122">
        <v>10923</v>
      </c>
      <c r="J257" s="122">
        <v>10712</v>
      </c>
      <c r="K257" s="122"/>
      <c r="L257" s="122">
        <v>507</v>
      </c>
      <c r="M257" s="122">
        <v>533</v>
      </c>
      <c r="N257" s="122"/>
      <c r="O257" s="122">
        <v>1443</v>
      </c>
      <c r="P257" s="122">
        <v>1280</v>
      </c>
      <c r="Q257" s="122"/>
      <c r="R257" s="212">
        <v>-9.0973863387822096E-4</v>
      </c>
      <c r="S257" s="212">
        <v>6.5463387262695199E-3</v>
      </c>
      <c r="T257" s="212">
        <v>0.99282519567648198</v>
      </c>
      <c r="U257" s="212">
        <v>0.997090567808541</v>
      </c>
      <c r="V257" s="212">
        <v>1.00630647590361</v>
      </c>
      <c r="W257" s="212">
        <v>1.00018707323917</v>
      </c>
      <c r="X257" s="212"/>
      <c r="Y257" s="122">
        <v>10732</v>
      </c>
      <c r="Z257" s="122">
        <v>10655</v>
      </c>
      <c r="AA257" s="122">
        <v>10624</v>
      </c>
      <c r="AB257" s="122">
        <v>10691</v>
      </c>
      <c r="AC257" s="122">
        <v>10693</v>
      </c>
      <c r="AD257" s="122">
        <v>10759</v>
      </c>
      <c r="AE257" s="122">
        <v>10763</v>
      </c>
      <c r="AF257" s="122"/>
      <c r="AG257" s="122"/>
      <c r="AH257" s="122"/>
      <c r="AI257" s="122"/>
      <c r="AJ257" s="122"/>
      <c r="AK257" s="122"/>
      <c r="AL257" s="122"/>
      <c r="AM257" s="122"/>
      <c r="AN257" s="122"/>
      <c r="AO257" s="122"/>
    </row>
    <row r="258" spans="1:41" ht="12.75" x14ac:dyDescent="0.2">
      <c r="A258" s="122" t="s">
        <v>605</v>
      </c>
      <c r="B258" s="122">
        <v>99</v>
      </c>
      <c r="C258" s="122">
        <v>0</v>
      </c>
      <c r="D258" s="122">
        <v>0</v>
      </c>
      <c r="E258" s="122">
        <v>99.429223735076903</v>
      </c>
      <c r="F258" s="122">
        <v>0</v>
      </c>
      <c r="G258" s="122">
        <v>0</v>
      </c>
      <c r="H258" s="122"/>
      <c r="I258" s="122">
        <v>10980</v>
      </c>
      <c r="J258" s="122">
        <v>10886</v>
      </c>
      <c r="K258" s="122"/>
      <c r="L258" s="122">
        <v>591</v>
      </c>
      <c r="M258" s="122">
        <v>574</v>
      </c>
      <c r="N258" s="122"/>
      <c r="O258" s="122">
        <v>1521</v>
      </c>
      <c r="P258" s="122">
        <v>1379</v>
      </c>
      <c r="Q258" s="122"/>
      <c r="R258" s="212">
        <v>5.7607028901540702E-4</v>
      </c>
      <c r="S258" s="212">
        <v>1.32535664979291E-2</v>
      </c>
      <c r="T258" s="212">
        <v>1.00212177121771</v>
      </c>
      <c r="U258" s="212">
        <v>1.0007364448126701</v>
      </c>
      <c r="V258" s="212">
        <v>1.00073590286082</v>
      </c>
      <c r="W258" s="212">
        <v>0.998713117014431</v>
      </c>
      <c r="X258" s="212"/>
      <c r="Y258" s="122">
        <v>10840</v>
      </c>
      <c r="Z258" s="122">
        <v>10863</v>
      </c>
      <c r="AA258" s="122">
        <v>10871</v>
      </c>
      <c r="AB258" s="122">
        <v>10879</v>
      </c>
      <c r="AC258" s="122">
        <v>10865</v>
      </c>
      <c r="AD258" s="122">
        <v>10939</v>
      </c>
      <c r="AE258" s="122">
        <v>11009</v>
      </c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</row>
    <row r="259" spans="1:41" ht="12.75" x14ac:dyDescent="0.2">
      <c r="A259" s="122" t="s">
        <v>606</v>
      </c>
      <c r="B259" s="122">
        <v>521</v>
      </c>
      <c r="C259" s="122">
        <v>400.95478798090397</v>
      </c>
      <c r="D259" s="122">
        <v>0</v>
      </c>
      <c r="E259" s="122">
        <v>119.73848667109699</v>
      </c>
      <c r="F259" s="122">
        <v>0</v>
      </c>
      <c r="G259" s="122">
        <v>0</v>
      </c>
      <c r="H259" s="122"/>
      <c r="I259" s="122">
        <v>7122</v>
      </c>
      <c r="J259" s="122">
        <v>6694</v>
      </c>
      <c r="K259" s="122"/>
      <c r="L259" s="122">
        <v>353</v>
      </c>
      <c r="M259" s="122">
        <v>329</v>
      </c>
      <c r="N259" s="122"/>
      <c r="O259" s="122">
        <v>953</v>
      </c>
      <c r="P259" s="122">
        <v>854</v>
      </c>
      <c r="Q259" s="122"/>
      <c r="R259" s="212">
        <v>-5.30600888441435E-3</v>
      </c>
      <c r="S259" s="212">
        <v>1.3442867811799899E-3</v>
      </c>
      <c r="T259" s="212">
        <v>0.995028512940488</v>
      </c>
      <c r="U259" s="212">
        <v>0.99808963997060995</v>
      </c>
      <c r="V259" s="212">
        <v>0.99087161366313303</v>
      </c>
      <c r="W259" s="212">
        <v>0.99479940564636005</v>
      </c>
      <c r="X259" s="212"/>
      <c r="Y259" s="122">
        <v>6839</v>
      </c>
      <c r="Z259" s="122">
        <v>6805</v>
      </c>
      <c r="AA259" s="122">
        <v>6792</v>
      </c>
      <c r="AB259" s="122">
        <v>6730</v>
      </c>
      <c r="AC259" s="122">
        <v>6695</v>
      </c>
      <c r="AD259" s="122">
        <v>6691</v>
      </c>
      <c r="AE259" s="122">
        <v>6704</v>
      </c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</row>
    <row r="260" spans="1:41" ht="12.75" x14ac:dyDescent="0.2">
      <c r="A260" s="122" t="s">
        <v>607</v>
      </c>
      <c r="B260" s="122">
        <v>435</v>
      </c>
      <c r="C260" s="122">
        <v>416.10113107119099</v>
      </c>
      <c r="D260" s="122">
        <v>0</v>
      </c>
      <c r="E260" s="122">
        <v>18.596591496293701</v>
      </c>
      <c r="F260" s="122">
        <v>0</v>
      </c>
      <c r="G260" s="122">
        <v>0</v>
      </c>
      <c r="H260" s="122"/>
      <c r="I260" s="122">
        <v>7515</v>
      </c>
      <c r="J260" s="122">
        <v>7052</v>
      </c>
      <c r="K260" s="122"/>
      <c r="L260" s="122">
        <v>384</v>
      </c>
      <c r="M260" s="122">
        <v>337</v>
      </c>
      <c r="N260" s="122"/>
      <c r="O260" s="122">
        <v>939</v>
      </c>
      <c r="P260" s="122">
        <v>895</v>
      </c>
      <c r="Q260" s="122"/>
      <c r="R260" s="212">
        <v>-5.1336576998853899E-3</v>
      </c>
      <c r="S260" s="212">
        <v>-2.68855242677232E-3</v>
      </c>
      <c r="T260" s="212">
        <v>0.99334627113945095</v>
      </c>
      <c r="U260" s="212">
        <v>0.99776723416131696</v>
      </c>
      <c r="V260" s="212">
        <v>0.99384615384615405</v>
      </c>
      <c r="W260" s="212">
        <v>0.99451168027019399</v>
      </c>
      <c r="X260" s="212"/>
      <c r="Y260" s="122">
        <v>7214</v>
      </c>
      <c r="Z260" s="122">
        <v>7166</v>
      </c>
      <c r="AA260" s="122">
        <v>7150</v>
      </c>
      <c r="AB260" s="122">
        <v>7106</v>
      </c>
      <c r="AC260" s="122">
        <v>7067</v>
      </c>
      <c r="AD260" s="122">
        <v>7037</v>
      </c>
      <c r="AE260" s="122">
        <v>7048</v>
      </c>
      <c r="AF260" s="122"/>
      <c r="AG260" s="122"/>
      <c r="AH260" s="122"/>
      <c r="AI260" s="122"/>
      <c r="AJ260" s="122"/>
      <c r="AK260" s="122"/>
      <c r="AL260" s="122"/>
      <c r="AM260" s="122"/>
      <c r="AN260" s="122"/>
      <c r="AO260" s="122"/>
    </row>
    <row r="261" spans="1:41" ht="14.25" customHeight="1" x14ac:dyDescent="0.2">
      <c r="A261" s="19" t="s">
        <v>608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212"/>
      <c r="S261" s="212"/>
      <c r="T261" s="212"/>
      <c r="U261" s="212"/>
      <c r="V261" s="212"/>
      <c r="W261" s="212"/>
      <c r="X261" s="21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  <c r="AO261" s="122"/>
    </row>
    <row r="262" spans="1:41" ht="12.75" x14ac:dyDescent="0.2">
      <c r="A262" s="122" t="s">
        <v>609</v>
      </c>
      <c r="B262" s="122">
        <v>31</v>
      </c>
      <c r="C262" s="122">
        <v>0</v>
      </c>
      <c r="D262" s="122">
        <v>0</v>
      </c>
      <c r="E262" s="122">
        <v>30.736506050025302</v>
      </c>
      <c r="F262" s="122">
        <v>0</v>
      </c>
      <c r="G262" s="122">
        <v>0</v>
      </c>
      <c r="H262" s="122"/>
      <c r="I262" s="122">
        <v>26249</v>
      </c>
      <c r="J262" s="122">
        <v>26394</v>
      </c>
      <c r="K262" s="122"/>
      <c r="L262" s="122">
        <v>1262</v>
      </c>
      <c r="M262" s="122">
        <v>1382</v>
      </c>
      <c r="N262" s="122"/>
      <c r="O262" s="122">
        <v>3522</v>
      </c>
      <c r="P262" s="122">
        <v>3331</v>
      </c>
      <c r="Q262" s="122"/>
      <c r="R262" s="212">
        <v>6.9393325816280405E-4</v>
      </c>
      <c r="S262" s="212">
        <v>7.02220535205921E-3</v>
      </c>
      <c r="T262" s="212">
        <v>0.99691686967113302</v>
      </c>
      <c r="U262" s="212">
        <v>0.99893093047229997</v>
      </c>
      <c r="V262" s="212">
        <v>0.99900623017238099</v>
      </c>
      <c r="W262" s="212">
        <v>1.00795806710793</v>
      </c>
      <c r="X262" s="212"/>
      <c r="Y262" s="122">
        <v>26272</v>
      </c>
      <c r="Z262" s="122">
        <v>26191</v>
      </c>
      <c r="AA262" s="122">
        <v>26163</v>
      </c>
      <c r="AB262" s="122">
        <v>26137</v>
      </c>
      <c r="AC262" s="122">
        <v>26345</v>
      </c>
      <c r="AD262" s="122">
        <v>26559</v>
      </c>
      <c r="AE262" s="122">
        <v>26530</v>
      </c>
      <c r="AF262" s="122"/>
      <c r="AG262" s="122"/>
      <c r="AH262" s="122"/>
      <c r="AI262" s="122"/>
      <c r="AJ262" s="122"/>
      <c r="AK262" s="122"/>
      <c r="AL262" s="122"/>
      <c r="AM262" s="122"/>
      <c r="AN262" s="122"/>
      <c r="AO262" s="122"/>
    </row>
    <row r="263" spans="1:41" ht="12.75" x14ac:dyDescent="0.2">
      <c r="A263" s="122" t="s">
        <v>610</v>
      </c>
      <c r="B263" s="122">
        <v>12</v>
      </c>
      <c r="C263" s="122">
        <v>0</v>
      </c>
      <c r="D263" s="122">
        <v>11.9589493412062</v>
      </c>
      <c r="E263" s="122">
        <v>0</v>
      </c>
      <c r="F263" s="122">
        <v>0</v>
      </c>
      <c r="G263" s="122">
        <v>0</v>
      </c>
      <c r="H263" s="122"/>
      <c r="I263" s="122">
        <v>92081</v>
      </c>
      <c r="J263" s="122">
        <v>98314</v>
      </c>
      <c r="K263" s="122"/>
      <c r="L263" s="122">
        <v>5128</v>
      </c>
      <c r="M263" s="122">
        <v>5745</v>
      </c>
      <c r="N263" s="122"/>
      <c r="O263" s="122">
        <v>12888</v>
      </c>
      <c r="P263" s="122">
        <v>12891</v>
      </c>
      <c r="Q263" s="122"/>
      <c r="R263" s="212">
        <v>8.2946353956308005E-3</v>
      </c>
      <c r="S263" s="212">
        <v>8.4309133489461393E-3</v>
      </c>
      <c r="T263" s="212">
        <v>1.0042939232566499</v>
      </c>
      <c r="U263" s="212">
        <v>1.0066962882233399</v>
      </c>
      <c r="V263" s="212">
        <v>1.01071149742362</v>
      </c>
      <c r="W263" s="212">
        <v>1.0114940161081001</v>
      </c>
      <c r="X263" s="212"/>
      <c r="Y263" s="122">
        <v>95018</v>
      </c>
      <c r="Z263" s="122">
        <v>95426</v>
      </c>
      <c r="AA263" s="122">
        <v>96065</v>
      </c>
      <c r="AB263" s="122">
        <v>97094</v>
      </c>
      <c r="AC263" s="122">
        <v>98210</v>
      </c>
      <c r="AD263" s="122">
        <v>98541</v>
      </c>
      <c r="AE263" s="122">
        <v>99038</v>
      </c>
      <c r="AF263" s="122"/>
      <c r="AG263" s="122"/>
      <c r="AH263" s="122"/>
      <c r="AI263" s="122"/>
      <c r="AJ263" s="122"/>
      <c r="AK263" s="122"/>
      <c r="AL263" s="122"/>
      <c r="AM263" s="122"/>
      <c r="AN263" s="122"/>
      <c r="AO263" s="122"/>
    </row>
    <row r="264" spans="1:41" ht="12.75" x14ac:dyDescent="0.2">
      <c r="A264" s="122" t="s">
        <v>611</v>
      </c>
      <c r="B264" s="122">
        <v>763</v>
      </c>
      <c r="C264" s="122">
        <v>587.34004102764504</v>
      </c>
      <c r="D264" s="122">
        <v>0</v>
      </c>
      <c r="E264" s="122">
        <v>175.79688133828299</v>
      </c>
      <c r="F264" s="122">
        <v>0</v>
      </c>
      <c r="G264" s="122">
        <v>0</v>
      </c>
      <c r="H264" s="122"/>
      <c r="I264" s="122">
        <v>10237</v>
      </c>
      <c r="J264" s="122">
        <v>9431</v>
      </c>
      <c r="K264" s="122"/>
      <c r="L264" s="122">
        <v>468</v>
      </c>
      <c r="M264" s="122">
        <v>432</v>
      </c>
      <c r="N264" s="122"/>
      <c r="O264" s="122">
        <v>1386</v>
      </c>
      <c r="P264" s="122">
        <v>1202</v>
      </c>
      <c r="Q264" s="122"/>
      <c r="R264" s="212">
        <v>-7.7007583666525202E-3</v>
      </c>
      <c r="S264" s="212">
        <v>-3.2779951358781899E-3</v>
      </c>
      <c r="T264" s="212">
        <v>0.98328890711503003</v>
      </c>
      <c r="U264" s="212">
        <v>0.99322281305390503</v>
      </c>
      <c r="V264" s="212">
        <v>0.99958009657778701</v>
      </c>
      <c r="W264" s="212">
        <v>0.993173703003571</v>
      </c>
      <c r="X264" s="212"/>
      <c r="Y264" s="122">
        <v>9754</v>
      </c>
      <c r="Z264" s="122">
        <v>9591</v>
      </c>
      <c r="AA264" s="122">
        <v>9526</v>
      </c>
      <c r="AB264" s="122">
        <v>9522</v>
      </c>
      <c r="AC264" s="122">
        <v>9457</v>
      </c>
      <c r="AD264" s="122">
        <v>9483</v>
      </c>
      <c r="AE264" s="122">
        <v>9426</v>
      </c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</row>
    <row r="265" spans="1:41" ht="12.75" x14ac:dyDescent="0.2">
      <c r="A265" s="122" t="s">
        <v>612</v>
      </c>
      <c r="B265" s="122">
        <v>30</v>
      </c>
      <c r="C265" s="122">
        <v>0</v>
      </c>
      <c r="D265" s="122">
        <v>0</v>
      </c>
      <c r="E265" s="122">
        <v>29.6500965436569</v>
      </c>
      <c r="F265" s="122">
        <v>0</v>
      </c>
      <c r="G265" s="122">
        <v>0</v>
      </c>
      <c r="H265" s="122"/>
      <c r="I265" s="122">
        <v>36970</v>
      </c>
      <c r="J265" s="122">
        <v>36924</v>
      </c>
      <c r="K265" s="122"/>
      <c r="L265" s="122">
        <v>1965</v>
      </c>
      <c r="M265" s="122">
        <v>1922</v>
      </c>
      <c r="N265" s="122"/>
      <c r="O265" s="122">
        <v>5126</v>
      </c>
      <c r="P265" s="122">
        <v>4855</v>
      </c>
      <c r="Q265" s="122"/>
      <c r="R265" s="212">
        <v>3.1176087664319701E-4</v>
      </c>
      <c r="S265" s="212">
        <v>2.43796727706144E-4</v>
      </c>
      <c r="T265" s="212">
        <v>0.99774884730132896</v>
      </c>
      <c r="U265" s="212">
        <v>0.99896702639519397</v>
      </c>
      <c r="V265" s="212">
        <v>1.0024490462325499</v>
      </c>
      <c r="W265" s="212">
        <v>1.00209017617199</v>
      </c>
      <c r="X265" s="212"/>
      <c r="Y265" s="122">
        <v>36870</v>
      </c>
      <c r="Z265" s="122">
        <v>36787</v>
      </c>
      <c r="AA265" s="122">
        <v>36749</v>
      </c>
      <c r="AB265" s="122">
        <v>36839</v>
      </c>
      <c r="AC265" s="122">
        <v>36916</v>
      </c>
      <c r="AD265" s="122">
        <v>36976</v>
      </c>
      <c r="AE265" s="122">
        <v>36925</v>
      </c>
      <c r="AF265" s="122"/>
      <c r="AG265" s="122"/>
      <c r="AH265" s="122"/>
      <c r="AI265" s="122"/>
      <c r="AJ265" s="122"/>
      <c r="AK265" s="122"/>
      <c r="AL265" s="122"/>
      <c r="AM265" s="122"/>
      <c r="AN265" s="122"/>
      <c r="AO265" s="122"/>
    </row>
    <row r="266" spans="1:41" ht="12.75" x14ac:dyDescent="0.2">
      <c r="A266" s="122" t="s">
        <v>613</v>
      </c>
      <c r="B266" s="122">
        <v>128</v>
      </c>
      <c r="C266" s="122">
        <v>128.195181706819</v>
      </c>
      <c r="D266" s="122">
        <v>0</v>
      </c>
      <c r="E266" s="122">
        <v>0</v>
      </c>
      <c r="F266" s="122">
        <v>0</v>
      </c>
      <c r="G266" s="122">
        <v>0</v>
      </c>
      <c r="H266" s="122"/>
      <c r="I266" s="122">
        <v>19592</v>
      </c>
      <c r="J266" s="122">
        <v>18949</v>
      </c>
      <c r="K266" s="122"/>
      <c r="L266" s="122">
        <v>953</v>
      </c>
      <c r="M266" s="122">
        <v>922</v>
      </c>
      <c r="N266" s="122"/>
      <c r="O266" s="122">
        <v>2508</v>
      </c>
      <c r="P266" s="122">
        <v>2506</v>
      </c>
      <c r="Q266" s="122"/>
      <c r="R266" s="212">
        <v>-1.99570344904931E-3</v>
      </c>
      <c r="S266" s="212">
        <v>2.5862978992927301E-3</v>
      </c>
      <c r="T266" s="212">
        <v>0.99413551157189195</v>
      </c>
      <c r="U266" s="212">
        <v>0.99462762035183805</v>
      </c>
      <c r="V266" s="212">
        <v>0.99888794746875698</v>
      </c>
      <c r="W266" s="212">
        <v>1.0044001484387399</v>
      </c>
      <c r="X266" s="212"/>
      <c r="Y266" s="122">
        <v>19098</v>
      </c>
      <c r="Z266" s="122">
        <v>18986</v>
      </c>
      <c r="AA266" s="122">
        <v>18884</v>
      </c>
      <c r="AB266" s="122">
        <v>18863</v>
      </c>
      <c r="AC266" s="122">
        <v>18946</v>
      </c>
      <c r="AD266" s="122">
        <v>18990</v>
      </c>
      <c r="AE266" s="122">
        <v>18995</v>
      </c>
      <c r="AF266" s="122"/>
      <c r="AG266" s="122"/>
      <c r="AH266" s="122"/>
      <c r="AI266" s="122"/>
      <c r="AJ266" s="122"/>
      <c r="AK266" s="122"/>
      <c r="AL266" s="122"/>
      <c r="AM266" s="122"/>
      <c r="AN266" s="122"/>
      <c r="AO266" s="122"/>
    </row>
    <row r="267" spans="1:41" ht="12.75" x14ac:dyDescent="0.2">
      <c r="A267" s="122" t="s">
        <v>614</v>
      </c>
      <c r="B267" s="122">
        <v>335</v>
      </c>
      <c r="C267" s="122">
        <v>183.91410048622399</v>
      </c>
      <c r="D267" s="122">
        <v>28.992860156421902</v>
      </c>
      <c r="E267" s="122">
        <v>121.924110285993</v>
      </c>
      <c r="F267" s="122">
        <v>0</v>
      </c>
      <c r="G267" s="122">
        <v>0</v>
      </c>
      <c r="H267" s="122"/>
      <c r="I267" s="122">
        <v>9872</v>
      </c>
      <c r="J267" s="122">
        <v>9493</v>
      </c>
      <c r="K267" s="122"/>
      <c r="L267" s="122">
        <v>465</v>
      </c>
      <c r="M267" s="122">
        <v>535</v>
      </c>
      <c r="N267" s="122"/>
      <c r="O267" s="122">
        <v>1321</v>
      </c>
      <c r="P267" s="122">
        <v>1180</v>
      </c>
      <c r="Q267" s="122"/>
      <c r="R267" s="212">
        <v>-3.7081197330916002E-3</v>
      </c>
      <c r="S267" s="212">
        <v>6.3257775434897201E-4</v>
      </c>
      <c r="T267" s="212">
        <v>0.990859042276929</v>
      </c>
      <c r="U267" s="212">
        <v>0.99832267533284402</v>
      </c>
      <c r="V267" s="212">
        <v>0.995904651895411</v>
      </c>
      <c r="W267" s="212">
        <v>1.0001054407423</v>
      </c>
      <c r="X267" s="212"/>
      <c r="Y267" s="122">
        <v>9627</v>
      </c>
      <c r="Z267" s="122">
        <v>9539</v>
      </c>
      <c r="AA267" s="122">
        <v>9523</v>
      </c>
      <c r="AB267" s="122">
        <v>9484</v>
      </c>
      <c r="AC267" s="122">
        <v>9485</v>
      </c>
      <c r="AD267" s="122">
        <v>9485</v>
      </c>
      <c r="AE267" s="122">
        <v>9491</v>
      </c>
      <c r="AF267" s="122"/>
      <c r="AG267" s="122"/>
      <c r="AH267" s="122"/>
      <c r="AI267" s="122"/>
      <c r="AJ267" s="122"/>
      <c r="AK267" s="122"/>
      <c r="AL267" s="122"/>
      <c r="AM267" s="122"/>
      <c r="AN267" s="122"/>
      <c r="AO267" s="122"/>
    </row>
    <row r="268" spans="1:41" ht="12.75" x14ac:dyDescent="0.2">
      <c r="A268" s="122" t="s">
        <v>615</v>
      </c>
      <c r="B268" s="122">
        <v>546</v>
      </c>
      <c r="C268" s="122">
        <v>266.34694890028101</v>
      </c>
      <c r="D268" s="122">
        <v>0</v>
      </c>
      <c r="E268" s="122">
        <v>279.55883410082703</v>
      </c>
      <c r="F268" s="122">
        <v>0</v>
      </c>
      <c r="G268" s="122">
        <v>0</v>
      </c>
      <c r="H268" s="122"/>
      <c r="I268" s="122">
        <v>6047</v>
      </c>
      <c r="J268" s="122">
        <v>5765</v>
      </c>
      <c r="K268" s="122"/>
      <c r="L268" s="122">
        <v>279</v>
      </c>
      <c r="M268" s="122">
        <v>254</v>
      </c>
      <c r="N268" s="122"/>
      <c r="O268" s="122">
        <v>816</v>
      </c>
      <c r="P268" s="122">
        <v>656</v>
      </c>
      <c r="Q268" s="122"/>
      <c r="R268" s="212">
        <v>-7.2403722261522602E-3</v>
      </c>
      <c r="S268" s="212">
        <v>1.73490631505899E-2</v>
      </c>
      <c r="T268" s="212">
        <v>0.99410178631614399</v>
      </c>
      <c r="U268" s="212">
        <v>0.99440583149686401</v>
      </c>
      <c r="V268" s="212">
        <v>0.98908966928060005</v>
      </c>
      <c r="W268" s="212">
        <v>0.99345053429851804</v>
      </c>
      <c r="X268" s="212"/>
      <c r="Y268" s="122">
        <v>5934</v>
      </c>
      <c r="Z268" s="122">
        <v>5899</v>
      </c>
      <c r="AA268" s="122">
        <v>5866</v>
      </c>
      <c r="AB268" s="122">
        <v>5802</v>
      </c>
      <c r="AC268" s="122">
        <v>5764</v>
      </c>
      <c r="AD268" s="122">
        <v>5840</v>
      </c>
      <c r="AE268" s="122">
        <v>5864</v>
      </c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s="122"/>
    </row>
    <row r="269" spans="1:41" ht="12.75" x14ac:dyDescent="0.2">
      <c r="A269" s="122" t="s">
        <v>616</v>
      </c>
      <c r="B269" s="122">
        <v>370</v>
      </c>
      <c r="C269" s="122">
        <v>261.410095953275</v>
      </c>
      <c r="D269" s="122">
        <v>0</v>
      </c>
      <c r="E269" s="122">
        <v>108.145369340652</v>
      </c>
      <c r="F269" s="122">
        <v>0</v>
      </c>
      <c r="G269" s="122">
        <v>0</v>
      </c>
      <c r="H269" s="122"/>
      <c r="I269" s="122">
        <v>11985</v>
      </c>
      <c r="J269" s="122">
        <v>11432</v>
      </c>
      <c r="K269" s="122"/>
      <c r="L269" s="122">
        <v>544</v>
      </c>
      <c r="M269" s="122">
        <v>564</v>
      </c>
      <c r="N269" s="122"/>
      <c r="O269" s="122">
        <v>1591</v>
      </c>
      <c r="P269" s="122">
        <v>1434</v>
      </c>
      <c r="Q269" s="122"/>
      <c r="R269" s="212">
        <v>-1.5307405952491601E-4</v>
      </c>
      <c r="S269" s="212">
        <v>4.2877143857192896E-3</v>
      </c>
      <c r="T269" s="212">
        <v>0.99807608220375998</v>
      </c>
      <c r="U269" s="212">
        <v>0.99702094103215599</v>
      </c>
      <c r="V269" s="212">
        <v>0.99876966341506301</v>
      </c>
      <c r="W269" s="212">
        <v>1.0055433347998199</v>
      </c>
      <c r="X269" s="212"/>
      <c r="Y269" s="122">
        <v>11435</v>
      </c>
      <c r="Z269" s="122">
        <v>11413</v>
      </c>
      <c r="AA269" s="122">
        <v>11379</v>
      </c>
      <c r="AB269" s="122">
        <v>11365</v>
      </c>
      <c r="AC269" s="122">
        <v>11428</v>
      </c>
      <c r="AD269" s="122">
        <v>11528</v>
      </c>
      <c r="AE269" s="122">
        <v>11477</v>
      </c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</row>
    <row r="270" spans="1:41" ht="12.75" x14ac:dyDescent="0.2">
      <c r="A270" s="122" t="s">
        <v>617</v>
      </c>
      <c r="B270" s="122">
        <v>18</v>
      </c>
      <c r="C270" s="122">
        <v>0</v>
      </c>
      <c r="D270" s="122">
        <v>0</v>
      </c>
      <c r="E270" s="122">
        <v>18.457123786854002</v>
      </c>
      <c r="F270" s="122">
        <v>0</v>
      </c>
      <c r="G270" s="122">
        <v>0</v>
      </c>
      <c r="H270" s="122"/>
      <c r="I270" s="122">
        <v>36835</v>
      </c>
      <c r="J270" s="122">
        <v>37833</v>
      </c>
      <c r="K270" s="122"/>
      <c r="L270" s="122">
        <v>1845</v>
      </c>
      <c r="M270" s="122">
        <v>1923</v>
      </c>
      <c r="N270" s="122"/>
      <c r="O270" s="122">
        <v>5189</v>
      </c>
      <c r="P270" s="122">
        <v>4948</v>
      </c>
      <c r="Q270" s="122"/>
      <c r="R270" s="212">
        <v>5.0627729998189404E-3</v>
      </c>
      <c r="S270" s="212">
        <v>1.3181275692878899E-2</v>
      </c>
      <c r="T270" s="212">
        <v>1.00138020621905</v>
      </c>
      <c r="U270" s="212">
        <v>1.00199989189774</v>
      </c>
      <c r="V270" s="212">
        <v>1.0042615168842399</v>
      </c>
      <c r="W270" s="212">
        <v>1.01264972874255</v>
      </c>
      <c r="X270" s="212"/>
      <c r="Y270" s="122">
        <v>36951</v>
      </c>
      <c r="Z270" s="122">
        <v>37002</v>
      </c>
      <c r="AA270" s="122">
        <v>37076</v>
      </c>
      <c r="AB270" s="122">
        <v>37234</v>
      </c>
      <c r="AC270" s="122">
        <v>37705</v>
      </c>
      <c r="AD270" s="122">
        <v>38049</v>
      </c>
      <c r="AE270" s="122">
        <v>38202</v>
      </c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</row>
    <row r="271" spans="1:41" ht="12.75" x14ac:dyDescent="0.2">
      <c r="A271" s="122" t="s">
        <v>618</v>
      </c>
      <c r="B271" s="122">
        <v>477</v>
      </c>
      <c r="C271" s="122">
        <v>276.97429950244998</v>
      </c>
      <c r="D271" s="122">
        <v>6.6861060948878004</v>
      </c>
      <c r="E271" s="122">
        <v>193.34490426996899</v>
      </c>
      <c r="F271" s="122">
        <v>0</v>
      </c>
      <c r="G271" s="122">
        <v>0</v>
      </c>
      <c r="H271" s="122"/>
      <c r="I271" s="122">
        <v>26731</v>
      </c>
      <c r="J271" s="122">
        <v>25456</v>
      </c>
      <c r="K271" s="122"/>
      <c r="L271" s="122">
        <v>1085</v>
      </c>
      <c r="M271" s="122">
        <v>1209</v>
      </c>
      <c r="N271" s="122"/>
      <c r="O271" s="122">
        <v>3573</v>
      </c>
      <c r="P271" s="122">
        <v>3046</v>
      </c>
      <c r="Q271" s="122"/>
      <c r="R271" s="212">
        <v>-2.0055571432964201E-3</v>
      </c>
      <c r="S271" s="212">
        <v>1.19562652403052E-2</v>
      </c>
      <c r="T271" s="212">
        <v>0.98751511841129902</v>
      </c>
      <c r="U271" s="212">
        <v>0.99537750385208001</v>
      </c>
      <c r="V271" s="212">
        <v>1.0080574740017501</v>
      </c>
      <c r="W271" s="212">
        <v>1.0011418671496599</v>
      </c>
      <c r="X271" s="212"/>
      <c r="Y271" s="122">
        <v>25631</v>
      </c>
      <c r="Z271" s="122">
        <v>25311</v>
      </c>
      <c r="AA271" s="122">
        <v>25194</v>
      </c>
      <c r="AB271" s="122">
        <v>25397</v>
      </c>
      <c r="AC271" s="122">
        <v>25426</v>
      </c>
      <c r="AD271" s="122">
        <v>25602</v>
      </c>
      <c r="AE271" s="122">
        <v>25730</v>
      </c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</row>
    <row r="272" spans="1:41" ht="14.25" customHeight="1" x14ac:dyDescent="0.2">
      <c r="A272" s="19" t="s">
        <v>619</v>
      </c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212"/>
      <c r="S272" s="212"/>
      <c r="T272" s="212"/>
      <c r="U272" s="212"/>
      <c r="V272" s="212"/>
      <c r="W272" s="212"/>
      <c r="X272" s="21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  <c r="AO272" s="122"/>
    </row>
    <row r="273" spans="1:41" ht="12.75" x14ac:dyDescent="0.2">
      <c r="A273" s="122" t="s">
        <v>620</v>
      </c>
      <c r="B273" s="122">
        <v>52</v>
      </c>
      <c r="C273" s="122">
        <v>4.9618169588097896</v>
      </c>
      <c r="D273" s="122">
        <v>0</v>
      </c>
      <c r="E273" s="122">
        <v>47.348361700095502</v>
      </c>
      <c r="F273" s="122">
        <v>0</v>
      </c>
      <c r="G273" s="122">
        <v>0</v>
      </c>
      <c r="H273" s="122"/>
      <c r="I273" s="122">
        <v>25273</v>
      </c>
      <c r="J273" s="122">
        <v>24755</v>
      </c>
      <c r="K273" s="122"/>
      <c r="L273" s="122">
        <v>1220</v>
      </c>
      <c r="M273" s="122">
        <v>1270</v>
      </c>
      <c r="N273" s="122"/>
      <c r="O273" s="122">
        <v>3428</v>
      </c>
      <c r="P273" s="122">
        <v>3211</v>
      </c>
      <c r="Q273" s="122"/>
      <c r="R273" s="212">
        <v>3.64941366016946E-4</v>
      </c>
      <c r="S273" s="212">
        <v>1.31259115216334E-2</v>
      </c>
      <c r="T273" s="212">
        <v>0.99606458941901999</v>
      </c>
      <c r="U273" s="212">
        <v>0.99499002077308496</v>
      </c>
      <c r="V273" s="212">
        <v>1.0020058948747299</v>
      </c>
      <c r="W273" s="212">
        <v>1.0084569187400401</v>
      </c>
      <c r="X273" s="212"/>
      <c r="Y273" s="122">
        <v>24648</v>
      </c>
      <c r="Z273" s="122">
        <v>24551</v>
      </c>
      <c r="AA273" s="122">
        <v>24428</v>
      </c>
      <c r="AB273" s="122">
        <v>24477</v>
      </c>
      <c r="AC273" s="122">
        <v>24684</v>
      </c>
      <c r="AD273" s="122">
        <v>24960</v>
      </c>
      <c r="AE273" s="122">
        <v>25008</v>
      </c>
      <c r="AF273" s="122"/>
      <c r="AG273" s="122"/>
      <c r="AH273" s="122"/>
      <c r="AI273" s="122"/>
      <c r="AJ273" s="122"/>
      <c r="AK273" s="122"/>
      <c r="AL273" s="122"/>
      <c r="AM273" s="122"/>
      <c r="AN273" s="122"/>
      <c r="AO273" s="122"/>
    </row>
    <row r="274" spans="1:41" ht="12.75" x14ac:dyDescent="0.2">
      <c r="A274" s="122" t="s">
        <v>621</v>
      </c>
      <c r="B274" s="122">
        <v>908</v>
      </c>
      <c r="C274" s="122">
        <v>755.69837609772901</v>
      </c>
      <c r="D274" s="122">
        <v>0</v>
      </c>
      <c r="E274" s="122">
        <v>152.02377191341799</v>
      </c>
      <c r="F274" s="122">
        <v>0</v>
      </c>
      <c r="G274" s="122">
        <v>0</v>
      </c>
      <c r="H274" s="122"/>
      <c r="I274" s="122">
        <v>20383</v>
      </c>
      <c r="J274" s="122">
        <v>18435</v>
      </c>
      <c r="K274" s="122"/>
      <c r="L274" s="122">
        <v>796</v>
      </c>
      <c r="M274" s="122">
        <v>748</v>
      </c>
      <c r="N274" s="122"/>
      <c r="O274" s="122">
        <v>2511</v>
      </c>
      <c r="P274" s="122">
        <v>2194</v>
      </c>
      <c r="Q274" s="122"/>
      <c r="R274" s="212">
        <v>-7.2106792087058801E-3</v>
      </c>
      <c r="S274" s="212">
        <v>-3.09446254071661E-3</v>
      </c>
      <c r="T274" s="212">
        <v>0.99061230947734802</v>
      </c>
      <c r="U274" s="212">
        <v>0.98578501836767296</v>
      </c>
      <c r="V274" s="212">
        <v>0.99438323612011204</v>
      </c>
      <c r="W274" s="212">
        <v>1.0004344992396299</v>
      </c>
      <c r="X274" s="212"/>
      <c r="Y274" s="122">
        <v>18961</v>
      </c>
      <c r="Z274" s="122">
        <v>18783</v>
      </c>
      <c r="AA274" s="122">
        <v>18516</v>
      </c>
      <c r="AB274" s="122">
        <v>18412</v>
      </c>
      <c r="AC274" s="122">
        <v>18420</v>
      </c>
      <c r="AD274" s="122">
        <v>18353</v>
      </c>
      <c r="AE274" s="122">
        <v>18363</v>
      </c>
      <c r="AF274" s="122"/>
      <c r="AG274" s="122"/>
      <c r="AH274" s="122"/>
      <c r="AI274" s="122"/>
      <c r="AJ274" s="122"/>
      <c r="AK274" s="122"/>
      <c r="AL274" s="122"/>
      <c r="AM274" s="122"/>
      <c r="AN274" s="122"/>
      <c r="AO274" s="122"/>
    </row>
    <row r="275" spans="1:41" ht="12.75" x14ac:dyDescent="0.2">
      <c r="A275" s="122" t="s">
        <v>622</v>
      </c>
      <c r="B275" s="122">
        <v>584</v>
      </c>
      <c r="C275" s="122">
        <v>474.77719620879901</v>
      </c>
      <c r="D275" s="122">
        <v>0</v>
      </c>
      <c r="E275" s="122">
        <v>109.015831385135</v>
      </c>
      <c r="F275" s="122">
        <v>0</v>
      </c>
      <c r="G275" s="122">
        <v>0</v>
      </c>
      <c r="H275" s="122"/>
      <c r="I275" s="122">
        <v>21207</v>
      </c>
      <c r="J275" s="122">
        <v>19776</v>
      </c>
      <c r="K275" s="122"/>
      <c r="L275" s="122">
        <v>938</v>
      </c>
      <c r="M275" s="122">
        <v>951</v>
      </c>
      <c r="N275" s="122"/>
      <c r="O275" s="122">
        <v>2668</v>
      </c>
      <c r="P275" s="122">
        <v>2398</v>
      </c>
      <c r="Q275" s="122"/>
      <c r="R275" s="212">
        <v>-6.6346291664319797E-3</v>
      </c>
      <c r="S275" s="212">
        <v>1.7213446739570699E-3</v>
      </c>
      <c r="T275" s="212">
        <v>0.98634458959822502</v>
      </c>
      <c r="U275" s="212">
        <v>0.98880447820871697</v>
      </c>
      <c r="V275" s="212">
        <v>0.98989082086534597</v>
      </c>
      <c r="W275" s="212">
        <v>1.0085784313725501</v>
      </c>
      <c r="X275" s="212"/>
      <c r="Y275" s="122">
        <v>20285</v>
      </c>
      <c r="Z275" s="122">
        <v>20008</v>
      </c>
      <c r="AA275" s="122">
        <v>19784</v>
      </c>
      <c r="AB275" s="122">
        <v>19584</v>
      </c>
      <c r="AC275" s="122">
        <v>19752</v>
      </c>
      <c r="AD275" s="122">
        <v>19874</v>
      </c>
      <c r="AE275" s="122">
        <v>19786</v>
      </c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</row>
    <row r="276" spans="1:41" ht="12.75" x14ac:dyDescent="0.2">
      <c r="A276" s="122" t="s">
        <v>623</v>
      </c>
      <c r="B276" s="122">
        <v>0</v>
      </c>
      <c r="C276" s="122">
        <v>0</v>
      </c>
      <c r="D276" s="122">
        <v>0</v>
      </c>
      <c r="E276" s="122">
        <v>0</v>
      </c>
      <c r="F276" s="122">
        <v>0</v>
      </c>
      <c r="G276" s="122">
        <v>0</v>
      </c>
      <c r="H276" s="122"/>
      <c r="I276" s="122">
        <v>93707</v>
      </c>
      <c r="J276" s="122">
        <v>97338</v>
      </c>
      <c r="K276" s="122"/>
      <c r="L276" s="122">
        <v>5492</v>
      </c>
      <c r="M276" s="122">
        <v>5465</v>
      </c>
      <c r="N276" s="122"/>
      <c r="O276" s="122">
        <v>12697</v>
      </c>
      <c r="P276" s="122">
        <v>12754</v>
      </c>
      <c r="Q276" s="122"/>
      <c r="R276" s="212">
        <v>4.0388722102815402E-3</v>
      </c>
      <c r="S276" s="212">
        <v>4.3656459615206804E-3</v>
      </c>
      <c r="T276" s="212">
        <v>1.00255757145541</v>
      </c>
      <c r="U276" s="212">
        <v>1.00607045054613</v>
      </c>
      <c r="V276" s="212">
        <v>1.0033222247521301</v>
      </c>
      <c r="W276" s="212">
        <v>1.0042086586963499</v>
      </c>
      <c r="X276" s="212"/>
      <c r="Y276" s="122">
        <v>95794</v>
      </c>
      <c r="Z276" s="122">
        <v>96039</v>
      </c>
      <c r="AA276" s="122">
        <v>96622</v>
      </c>
      <c r="AB276" s="122">
        <v>96943</v>
      </c>
      <c r="AC276" s="122">
        <v>97351</v>
      </c>
      <c r="AD276" s="122">
        <v>97572</v>
      </c>
      <c r="AE276" s="122">
        <v>97776</v>
      </c>
      <c r="AF276" s="122"/>
      <c r="AG276" s="122"/>
      <c r="AH276" s="122"/>
      <c r="AI276" s="122"/>
      <c r="AJ276" s="122"/>
      <c r="AK276" s="122"/>
      <c r="AL276" s="122"/>
      <c r="AM276" s="122"/>
      <c r="AN276" s="122"/>
      <c r="AO276" s="122"/>
    </row>
    <row r="277" spans="1:41" ht="12.75" x14ac:dyDescent="0.2">
      <c r="A277" s="122" t="s">
        <v>624</v>
      </c>
      <c r="B277" s="122">
        <v>0</v>
      </c>
      <c r="C277" s="122">
        <v>0</v>
      </c>
      <c r="D277" s="122">
        <v>0</v>
      </c>
      <c r="E277" s="122">
        <v>0</v>
      </c>
      <c r="F277" s="122">
        <v>0</v>
      </c>
      <c r="G277" s="122">
        <v>0</v>
      </c>
      <c r="H277" s="122"/>
      <c r="I277" s="122">
        <v>17859</v>
      </c>
      <c r="J277" s="122">
        <v>18025</v>
      </c>
      <c r="K277" s="122"/>
      <c r="L277" s="122">
        <v>1037</v>
      </c>
      <c r="M277" s="122">
        <v>965</v>
      </c>
      <c r="N277" s="122"/>
      <c r="O277" s="122">
        <v>2692</v>
      </c>
      <c r="P277" s="122">
        <v>2613</v>
      </c>
      <c r="Q277" s="122"/>
      <c r="R277" s="212">
        <v>1.1946954690951199E-3</v>
      </c>
      <c r="S277" s="212">
        <v>-1.7174515235457101E-3</v>
      </c>
      <c r="T277" s="212">
        <v>1.0028390113560499</v>
      </c>
      <c r="U277" s="212">
        <v>0.99916736053288902</v>
      </c>
      <c r="V277" s="212">
        <v>1.00305555555556</v>
      </c>
      <c r="W277" s="212">
        <v>0.99972306840210501</v>
      </c>
      <c r="X277" s="212"/>
      <c r="Y277" s="122">
        <v>17964</v>
      </c>
      <c r="Z277" s="122">
        <v>18015</v>
      </c>
      <c r="AA277" s="122">
        <v>18000</v>
      </c>
      <c r="AB277" s="122">
        <v>18055</v>
      </c>
      <c r="AC277" s="122">
        <v>18050</v>
      </c>
      <c r="AD277" s="122">
        <v>18058</v>
      </c>
      <c r="AE277" s="122">
        <v>18019</v>
      </c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</row>
    <row r="278" spans="1:41" ht="12.75" x14ac:dyDescent="0.2">
      <c r="A278" s="122" t="s">
        <v>625</v>
      </c>
      <c r="B278" s="122">
        <v>1269</v>
      </c>
      <c r="C278" s="122">
        <v>1035.5604842436001</v>
      </c>
      <c r="D278" s="122">
        <v>0</v>
      </c>
      <c r="E278" s="122">
        <v>233.41379135643001</v>
      </c>
      <c r="F278" s="122">
        <v>0</v>
      </c>
      <c r="G278" s="122">
        <v>0</v>
      </c>
      <c r="H278" s="122"/>
      <c r="I278" s="122">
        <v>10821</v>
      </c>
      <c r="J278" s="122">
        <v>9484</v>
      </c>
      <c r="K278" s="122"/>
      <c r="L278" s="122">
        <v>489</v>
      </c>
      <c r="M278" s="122">
        <v>374</v>
      </c>
      <c r="N278" s="122"/>
      <c r="O278" s="122">
        <v>1409</v>
      </c>
      <c r="P278" s="122">
        <v>1179</v>
      </c>
      <c r="Q278" s="122"/>
      <c r="R278" s="212">
        <v>-1.3960335068084801E-2</v>
      </c>
      <c r="S278" s="212">
        <v>-1.3672696676483001E-3</v>
      </c>
      <c r="T278" s="212">
        <v>0.97981706104593402</v>
      </c>
      <c r="U278" s="212">
        <v>0.98001014713343504</v>
      </c>
      <c r="V278" s="212">
        <v>0.98995651273555596</v>
      </c>
      <c r="W278" s="212">
        <v>0.99445664679426804</v>
      </c>
      <c r="X278" s="212"/>
      <c r="Y278" s="122">
        <v>10058</v>
      </c>
      <c r="Z278" s="122">
        <v>9855</v>
      </c>
      <c r="AA278" s="122">
        <v>9658</v>
      </c>
      <c r="AB278" s="122">
        <v>9561</v>
      </c>
      <c r="AC278" s="122">
        <v>9508</v>
      </c>
      <c r="AD278" s="122">
        <v>9480</v>
      </c>
      <c r="AE278" s="122">
        <v>9495</v>
      </c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s="122"/>
    </row>
    <row r="279" spans="1:41" ht="12.75" x14ac:dyDescent="0.2">
      <c r="A279" s="122" t="s">
        <v>626</v>
      </c>
      <c r="B279" s="122">
        <v>61</v>
      </c>
      <c r="C279" s="122">
        <v>0</v>
      </c>
      <c r="D279" s="122">
        <v>0</v>
      </c>
      <c r="E279" s="122">
        <v>60.906545721605397</v>
      </c>
      <c r="F279" s="122">
        <v>0</v>
      </c>
      <c r="G279" s="122">
        <v>0</v>
      </c>
      <c r="H279" s="122"/>
      <c r="I279" s="122">
        <v>54945</v>
      </c>
      <c r="J279" s="122">
        <v>55248</v>
      </c>
      <c r="K279" s="122"/>
      <c r="L279" s="122">
        <v>2982</v>
      </c>
      <c r="M279" s="122">
        <v>3052</v>
      </c>
      <c r="N279" s="122"/>
      <c r="O279" s="122">
        <v>7645</v>
      </c>
      <c r="P279" s="122">
        <v>7100</v>
      </c>
      <c r="Q279" s="122"/>
      <c r="R279" s="212">
        <v>6.5774736794010902E-4</v>
      </c>
      <c r="S279" s="212">
        <v>7.1735231780881504E-3</v>
      </c>
      <c r="T279" s="212">
        <v>0.99707581096298403</v>
      </c>
      <c r="U279" s="212">
        <v>1.00102009217261</v>
      </c>
      <c r="V279" s="212">
        <v>0.99970884210143196</v>
      </c>
      <c r="W279" s="212">
        <v>1.00484190982398</v>
      </c>
      <c r="X279" s="212"/>
      <c r="Y279" s="122">
        <v>55058</v>
      </c>
      <c r="Z279" s="122">
        <v>54897</v>
      </c>
      <c r="AA279" s="122">
        <v>54953</v>
      </c>
      <c r="AB279" s="122">
        <v>54937</v>
      </c>
      <c r="AC279" s="122">
        <v>55203</v>
      </c>
      <c r="AD279" s="122">
        <v>55457</v>
      </c>
      <c r="AE279" s="122">
        <v>55599</v>
      </c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</row>
    <row r="280" spans="1:41" ht="14.25" customHeight="1" x14ac:dyDescent="0.2">
      <c r="A280" s="19" t="s">
        <v>627</v>
      </c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212"/>
      <c r="S280" s="212"/>
      <c r="T280" s="212"/>
      <c r="U280" s="212"/>
      <c r="V280" s="212"/>
      <c r="W280" s="212"/>
      <c r="X280" s="21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</row>
    <row r="281" spans="1:41" ht="12.75" x14ac:dyDescent="0.2">
      <c r="A281" s="122" t="s">
        <v>628</v>
      </c>
      <c r="B281" s="122">
        <v>845</v>
      </c>
      <c r="C281" s="122">
        <v>715.28474096927596</v>
      </c>
      <c r="D281" s="122">
        <v>0</v>
      </c>
      <c r="E281" s="122">
        <v>129.48453382255801</v>
      </c>
      <c r="F281" s="122">
        <v>0</v>
      </c>
      <c r="G281" s="122">
        <v>0</v>
      </c>
      <c r="H281" s="122"/>
      <c r="I281" s="122">
        <v>7779</v>
      </c>
      <c r="J281" s="122">
        <v>7067</v>
      </c>
      <c r="K281" s="122"/>
      <c r="L281" s="122">
        <v>350</v>
      </c>
      <c r="M281" s="122">
        <v>308</v>
      </c>
      <c r="N281" s="122"/>
      <c r="O281" s="122">
        <v>1031</v>
      </c>
      <c r="P281" s="122">
        <v>920</v>
      </c>
      <c r="Q281" s="122"/>
      <c r="R281" s="212">
        <v>-9.7262995875926402E-3</v>
      </c>
      <c r="S281" s="212">
        <v>-4.5242471369998597E-3</v>
      </c>
      <c r="T281" s="212">
        <v>0.99700883752549296</v>
      </c>
      <c r="U281" s="212">
        <v>0.98690849584072005</v>
      </c>
      <c r="V281" s="212">
        <v>0.98839298051678903</v>
      </c>
      <c r="W281" s="212">
        <v>0.98881588144834298</v>
      </c>
      <c r="X281" s="212"/>
      <c r="Y281" s="122">
        <v>7355</v>
      </c>
      <c r="Z281" s="122">
        <v>7333</v>
      </c>
      <c r="AA281" s="122">
        <v>7237</v>
      </c>
      <c r="AB281" s="122">
        <v>7153</v>
      </c>
      <c r="AC281" s="122">
        <v>7073</v>
      </c>
      <c r="AD281" s="122">
        <v>7100</v>
      </c>
      <c r="AE281" s="122">
        <v>7041</v>
      </c>
      <c r="AF281" s="122"/>
      <c r="AG281" s="122"/>
      <c r="AH281" s="122"/>
      <c r="AI281" s="122"/>
      <c r="AJ281" s="122"/>
      <c r="AK281" s="122"/>
      <c r="AL281" s="122"/>
      <c r="AM281" s="122"/>
      <c r="AN281" s="122"/>
      <c r="AO281" s="122"/>
    </row>
    <row r="282" spans="1:41" ht="12.75" x14ac:dyDescent="0.2">
      <c r="A282" s="122" t="s">
        <v>629</v>
      </c>
      <c r="B282" s="122">
        <v>1234</v>
      </c>
      <c r="C282" s="122">
        <v>924.69101895083804</v>
      </c>
      <c r="D282" s="122">
        <v>0</v>
      </c>
      <c r="E282" s="122">
        <v>309.07314460976801</v>
      </c>
      <c r="F282" s="122">
        <v>0</v>
      </c>
      <c r="G282" s="122">
        <v>0</v>
      </c>
      <c r="H282" s="122"/>
      <c r="I282" s="122">
        <v>7282</v>
      </c>
      <c r="J282" s="122">
        <v>6463</v>
      </c>
      <c r="K282" s="122"/>
      <c r="L282" s="122">
        <v>284</v>
      </c>
      <c r="M282" s="122">
        <v>253</v>
      </c>
      <c r="N282" s="122"/>
      <c r="O282" s="122">
        <v>1059</v>
      </c>
      <c r="P282" s="122">
        <v>859</v>
      </c>
      <c r="Q282" s="122"/>
      <c r="R282" s="212">
        <v>-1.5686180899341699E-2</v>
      </c>
      <c r="S282" s="212">
        <v>-1.5470297029703E-4</v>
      </c>
      <c r="T282" s="212">
        <v>0.98722044728434499</v>
      </c>
      <c r="U282" s="212">
        <v>0.98161223889379201</v>
      </c>
      <c r="V282" s="212">
        <v>0.98771167390978598</v>
      </c>
      <c r="W282" s="212">
        <v>0.98073130025792699</v>
      </c>
      <c r="X282" s="212"/>
      <c r="Y282" s="122">
        <v>6886</v>
      </c>
      <c r="Z282" s="122">
        <v>6798</v>
      </c>
      <c r="AA282" s="122">
        <v>6673</v>
      </c>
      <c r="AB282" s="122">
        <v>6591</v>
      </c>
      <c r="AC282" s="122">
        <v>6464</v>
      </c>
      <c r="AD282" s="122">
        <v>6472</v>
      </c>
      <c r="AE282" s="122">
        <v>6463</v>
      </c>
      <c r="AF282" s="122"/>
      <c r="AG282" s="122"/>
      <c r="AH282" s="122"/>
      <c r="AI282" s="122"/>
      <c r="AJ282" s="122"/>
      <c r="AK282" s="122"/>
      <c r="AL282" s="122"/>
      <c r="AM282" s="122"/>
      <c r="AN282" s="122"/>
      <c r="AO282" s="122"/>
    </row>
    <row r="283" spans="1:41" ht="12.75" x14ac:dyDescent="0.2">
      <c r="A283" s="122" t="s">
        <v>630</v>
      </c>
      <c r="B283" s="122">
        <v>608</v>
      </c>
      <c r="C283" s="122">
        <v>463.86631357866901</v>
      </c>
      <c r="D283" s="122">
        <v>0</v>
      </c>
      <c r="E283" s="122">
        <v>143.67452750931801</v>
      </c>
      <c r="F283" s="122">
        <v>0</v>
      </c>
      <c r="G283" s="122">
        <v>0</v>
      </c>
      <c r="H283" s="122"/>
      <c r="I283" s="122">
        <v>10951</v>
      </c>
      <c r="J283" s="122">
        <v>10224</v>
      </c>
      <c r="K283" s="122"/>
      <c r="L283" s="122">
        <v>426</v>
      </c>
      <c r="M283" s="122">
        <v>410</v>
      </c>
      <c r="N283" s="122"/>
      <c r="O283" s="122">
        <v>1340</v>
      </c>
      <c r="P283" s="122">
        <v>1173</v>
      </c>
      <c r="Q283" s="122"/>
      <c r="R283" s="212">
        <v>-5.3450043728083801E-3</v>
      </c>
      <c r="S283" s="212">
        <v>3.7258554760270599E-3</v>
      </c>
      <c r="T283" s="212">
        <v>0.99232245681382003</v>
      </c>
      <c r="U283" s="212">
        <v>0.98810444874274705</v>
      </c>
      <c r="V283" s="212">
        <v>1.0029362826661401</v>
      </c>
      <c r="W283" s="212">
        <v>0.99531570215672904</v>
      </c>
      <c r="X283" s="212"/>
      <c r="Y283" s="122">
        <v>10420</v>
      </c>
      <c r="Z283" s="122">
        <v>10340</v>
      </c>
      <c r="AA283" s="122">
        <v>10217</v>
      </c>
      <c r="AB283" s="122">
        <v>10247</v>
      </c>
      <c r="AC283" s="122">
        <v>10199</v>
      </c>
      <c r="AD283" s="122">
        <v>10237</v>
      </c>
      <c r="AE283" s="122">
        <v>10237</v>
      </c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</row>
    <row r="284" spans="1:41" ht="12.75" x14ac:dyDescent="0.2">
      <c r="A284" s="122" t="s">
        <v>631</v>
      </c>
      <c r="B284" s="122">
        <v>0</v>
      </c>
      <c r="C284" s="122">
        <v>0</v>
      </c>
      <c r="D284" s="122">
        <v>0</v>
      </c>
      <c r="E284" s="122">
        <v>0</v>
      </c>
      <c r="F284" s="122">
        <v>0</v>
      </c>
      <c r="G284" s="122">
        <v>0</v>
      </c>
      <c r="H284" s="122"/>
      <c r="I284" s="122">
        <v>14126</v>
      </c>
      <c r="J284" s="122">
        <v>14648</v>
      </c>
      <c r="K284" s="122"/>
      <c r="L284" s="122">
        <v>1008</v>
      </c>
      <c r="M284" s="122">
        <v>982</v>
      </c>
      <c r="N284" s="122"/>
      <c r="O284" s="122">
        <v>2202</v>
      </c>
      <c r="P284" s="122">
        <v>2237</v>
      </c>
      <c r="Q284" s="122"/>
      <c r="R284" s="212">
        <v>2.39061290061549E-3</v>
      </c>
      <c r="S284" s="212">
        <v>1.0462969294946301E-2</v>
      </c>
      <c r="T284" s="212">
        <v>1.00455675227838</v>
      </c>
      <c r="U284" s="212">
        <v>1.0028178694158101</v>
      </c>
      <c r="V284" s="212">
        <v>1.00116510177507</v>
      </c>
      <c r="W284" s="212">
        <v>1.0010268346111699</v>
      </c>
      <c r="X284" s="212"/>
      <c r="Y284" s="122">
        <v>14484</v>
      </c>
      <c r="Z284" s="122">
        <v>14550</v>
      </c>
      <c r="AA284" s="122">
        <v>14591</v>
      </c>
      <c r="AB284" s="122">
        <v>14608</v>
      </c>
      <c r="AC284" s="122">
        <v>14623</v>
      </c>
      <c r="AD284" s="122">
        <v>14761</v>
      </c>
      <c r="AE284" s="122">
        <v>14776</v>
      </c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</row>
    <row r="285" spans="1:41" ht="12.75" x14ac:dyDescent="0.2">
      <c r="A285" s="122" t="s">
        <v>632</v>
      </c>
      <c r="B285" s="122">
        <v>777</v>
      </c>
      <c r="C285" s="122">
        <v>570.27485578554501</v>
      </c>
      <c r="D285" s="122">
        <v>0</v>
      </c>
      <c r="E285" s="122">
        <v>206.67559928832799</v>
      </c>
      <c r="F285" s="122">
        <v>0</v>
      </c>
      <c r="G285" s="122">
        <v>0</v>
      </c>
      <c r="H285" s="122"/>
      <c r="I285" s="122">
        <v>5894</v>
      </c>
      <c r="J285" s="122">
        <v>5440</v>
      </c>
      <c r="K285" s="122"/>
      <c r="L285" s="122">
        <v>237</v>
      </c>
      <c r="M285" s="122">
        <v>260</v>
      </c>
      <c r="N285" s="122"/>
      <c r="O285" s="122">
        <v>749</v>
      </c>
      <c r="P285" s="122">
        <v>631</v>
      </c>
      <c r="Q285" s="122"/>
      <c r="R285" s="212">
        <v>-8.3738615292875407E-3</v>
      </c>
      <c r="S285" s="212">
        <v>-5.5473372781065101E-4</v>
      </c>
      <c r="T285" s="212">
        <v>0.98247809762202798</v>
      </c>
      <c r="U285" s="212">
        <v>0.99217470427661503</v>
      </c>
      <c r="V285" s="212">
        <v>1.0031181217901699</v>
      </c>
      <c r="W285" s="212">
        <v>0.98884622417260903</v>
      </c>
      <c r="X285" s="212"/>
      <c r="Y285" s="122">
        <v>5593</v>
      </c>
      <c r="Z285" s="122">
        <v>5495</v>
      </c>
      <c r="AA285" s="122">
        <v>5452</v>
      </c>
      <c r="AB285" s="122">
        <v>5469</v>
      </c>
      <c r="AC285" s="122">
        <v>5408</v>
      </c>
      <c r="AD285" s="122">
        <v>5422</v>
      </c>
      <c r="AE285" s="122">
        <v>5405</v>
      </c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</row>
    <row r="286" spans="1:41" ht="12.75" x14ac:dyDescent="0.2">
      <c r="A286" s="122" t="s">
        <v>633</v>
      </c>
      <c r="B286" s="122">
        <v>934</v>
      </c>
      <c r="C286" s="122">
        <v>744.93593654667495</v>
      </c>
      <c r="D286" s="122">
        <v>22.530534166509799</v>
      </c>
      <c r="E286" s="122">
        <v>166.402803093719</v>
      </c>
      <c r="F286" s="122">
        <v>0</v>
      </c>
      <c r="G286" s="122">
        <v>0</v>
      </c>
      <c r="H286" s="122"/>
      <c r="I286" s="122">
        <v>13112</v>
      </c>
      <c r="J286" s="122">
        <v>11873</v>
      </c>
      <c r="K286" s="122"/>
      <c r="L286" s="122">
        <v>501</v>
      </c>
      <c r="M286" s="122">
        <v>574</v>
      </c>
      <c r="N286" s="122"/>
      <c r="O286" s="122">
        <v>1616</v>
      </c>
      <c r="P286" s="122">
        <v>1398</v>
      </c>
      <c r="Q286" s="122"/>
      <c r="R286" s="212">
        <v>-6.2525061401399497E-3</v>
      </c>
      <c r="S286" s="212">
        <v>-1.50584672331118E-2</v>
      </c>
      <c r="T286" s="212">
        <v>1</v>
      </c>
      <c r="U286" s="212">
        <v>0.997292640905735</v>
      </c>
      <c r="V286" s="212">
        <v>0.98831852583086499</v>
      </c>
      <c r="W286" s="212">
        <v>0.98942899950058305</v>
      </c>
      <c r="X286" s="212"/>
      <c r="Y286" s="122">
        <v>12189</v>
      </c>
      <c r="Z286" s="122">
        <v>12189</v>
      </c>
      <c r="AA286" s="122">
        <v>12156</v>
      </c>
      <c r="AB286" s="122">
        <v>12014</v>
      </c>
      <c r="AC286" s="122">
        <v>11887</v>
      </c>
      <c r="AD286" s="122">
        <v>11828</v>
      </c>
      <c r="AE286" s="122">
        <v>11708</v>
      </c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</row>
    <row r="287" spans="1:41" ht="12.75" x14ac:dyDescent="0.2">
      <c r="A287" s="122" t="s">
        <v>634</v>
      </c>
      <c r="B287" s="122">
        <v>37</v>
      </c>
      <c r="C287" s="122">
        <v>0</v>
      </c>
      <c r="D287" s="122">
        <v>0</v>
      </c>
      <c r="E287" s="122">
        <v>37.275363657244398</v>
      </c>
      <c r="F287" s="122">
        <v>0</v>
      </c>
      <c r="G287" s="122">
        <v>0</v>
      </c>
      <c r="H287" s="122"/>
      <c r="I287" s="122">
        <v>9821</v>
      </c>
      <c r="J287" s="122">
        <v>10555</v>
      </c>
      <c r="K287" s="122"/>
      <c r="L287" s="122">
        <v>550</v>
      </c>
      <c r="M287" s="122">
        <v>574</v>
      </c>
      <c r="N287" s="122"/>
      <c r="O287" s="122">
        <v>1465</v>
      </c>
      <c r="P287" s="122">
        <v>1381</v>
      </c>
      <c r="Q287" s="122"/>
      <c r="R287" s="212">
        <v>6.13481252929349E-3</v>
      </c>
      <c r="S287" s="212">
        <v>6.47002854424358E-3</v>
      </c>
      <c r="T287" s="212">
        <v>0.99697737909516404</v>
      </c>
      <c r="U287" s="212">
        <v>1.0129095354523201</v>
      </c>
      <c r="V287" s="212">
        <v>1.00627594863377</v>
      </c>
      <c r="W287" s="212">
        <v>1.0084436768374601</v>
      </c>
      <c r="X287" s="212"/>
      <c r="Y287" s="122">
        <v>10256</v>
      </c>
      <c r="Z287" s="122">
        <v>10225</v>
      </c>
      <c r="AA287" s="122">
        <v>10357</v>
      </c>
      <c r="AB287" s="122">
        <v>10422</v>
      </c>
      <c r="AC287" s="122">
        <v>10510</v>
      </c>
      <c r="AD287" s="122">
        <v>10460</v>
      </c>
      <c r="AE287" s="122">
        <v>10578</v>
      </c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</row>
    <row r="288" spans="1:41" ht="12.75" x14ac:dyDescent="0.2">
      <c r="A288" s="122" t="s">
        <v>635</v>
      </c>
      <c r="B288" s="122">
        <v>0</v>
      </c>
      <c r="C288" s="122">
        <v>0</v>
      </c>
      <c r="D288" s="122">
        <v>0</v>
      </c>
      <c r="E288" s="122">
        <v>0</v>
      </c>
      <c r="F288" s="122">
        <v>0</v>
      </c>
      <c r="G288" s="122">
        <v>0</v>
      </c>
      <c r="H288" s="122"/>
      <c r="I288" s="122">
        <v>58459</v>
      </c>
      <c r="J288" s="122">
        <v>60495</v>
      </c>
      <c r="K288" s="122"/>
      <c r="L288" s="122">
        <v>3400</v>
      </c>
      <c r="M288" s="122">
        <v>3483</v>
      </c>
      <c r="N288" s="122"/>
      <c r="O288" s="122">
        <v>7523</v>
      </c>
      <c r="P288" s="122">
        <v>7386</v>
      </c>
      <c r="Q288" s="122"/>
      <c r="R288" s="212">
        <v>4.1348504962472896E-3</v>
      </c>
      <c r="S288" s="212">
        <v>9.0207891949152502E-3</v>
      </c>
      <c r="T288" s="212">
        <v>0.99932690527874501</v>
      </c>
      <c r="U288" s="212">
        <v>1.0012965800596101</v>
      </c>
      <c r="V288" s="212">
        <v>1.00595318175703</v>
      </c>
      <c r="W288" s="212">
        <v>1.0099969908723101</v>
      </c>
      <c r="X288" s="212"/>
      <c r="Y288" s="122">
        <v>59427</v>
      </c>
      <c r="Z288" s="122">
        <v>59387</v>
      </c>
      <c r="AA288" s="122">
        <v>59464</v>
      </c>
      <c r="AB288" s="122">
        <v>59818</v>
      </c>
      <c r="AC288" s="122">
        <v>60416</v>
      </c>
      <c r="AD288" s="122">
        <v>60763</v>
      </c>
      <c r="AE288" s="122">
        <v>60961</v>
      </c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s="122"/>
    </row>
    <row r="289" spans="1:41" ht="14.25" customHeight="1" x14ac:dyDescent="0.2">
      <c r="A289" s="19" t="s">
        <v>636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212"/>
      <c r="S289" s="212"/>
      <c r="T289" s="212"/>
      <c r="U289" s="212"/>
      <c r="V289" s="212"/>
      <c r="W289" s="212"/>
      <c r="X289" s="21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</row>
    <row r="290" spans="1:41" ht="12.75" x14ac:dyDescent="0.2">
      <c r="A290" s="122" t="s">
        <v>637</v>
      </c>
      <c r="B290" s="122">
        <v>584</v>
      </c>
      <c r="C290" s="122">
        <v>329.366306027821</v>
      </c>
      <c r="D290" s="122">
        <v>26.304004293894401</v>
      </c>
      <c r="E290" s="122">
        <v>228.378541904006</v>
      </c>
      <c r="F290" s="122">
        <v>0</v>
      </c>
      <c r="G290" s="122">
        <v>0</v>
      </c>
      <c r="H290" s="122"/>
      <c r="I290" s="122">
        <v>2588</v>
      </c>
      <c r="J290" s="122">
        <v>2451</v>
      </c>
      <c r="K290" s="122"/>
      <c r="L290" s="122">
        <v>105</v>
      </c>
      <c r="M290" s="122">
        <v>121</v>
      </c>
      <c r="N290" s="122"/>
      <c r="O290" s="122">
        <v>380</v>
      </c>
      <c r="P290" s="122">
        <v>321</v>
      </c>
      <c r="Q290" s="122"/>
      <c r="R290" s="212">
        <v>1.02192020137393E-4</v>
      </c>
      <c r="S290" s="212">
        <v>3.2693093583980402E-3</v>
      </c>
      <c r="T290" s="212">
        <v>0.99632052330335197</v>
      </c>
      <c r="U290" s="212">
        <v>0.99302421009437802</v>
      </c>
      <c r="V290" s="212">
        <v>1.00454545454545</v>
      </c>
      <c r="W290" s="212">
        <v>1.0065816536404799</v>
      </c>
      <c r="X290" s="212"/>
      <c r="Y290" s="122">
        <v>2446</v>
      </c>
      <c r="Z290" s="122">
        <v>2437</v>
      </c>
      <c r="AA290" s="122">
        <v>2420</v>
      </c>
      <c r="AB290" s="122">
        <v>2431</v>
      </c>
      <c r="AC290" s="122">
        <v>2447</v>
      </c>
      <c r="AD290" s="122">
        <v>2466</v>
      </c>
      <c r="AE290" s="122">
        <v>2455</v>
      </c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</row>
    <row r="291" spans="1:41" ht="12.75" x14ac:dyDescent="0.2">
      <c r="A291" s="122" t="s">
        <v>638</v>
      </c>
      <c r="B291" s="122">
        <v>1320</v>
      </c>
      <c r="C291" s="122">
        <v>1064.2585551330801</v>
      </c>
      <c r="D291" s="122">
        <v>2.3971780454712102</v>
      </c>
      <c r="E291" s="122">
        <v>253.37300260475601</v>
      </c>
      <c r="F291" s="122">
        <v>0</v>
      </c>
      <c r="G291" s="122">
        <v>0</v>
      </c>
      <c r="H291" s="122"/>
      <c r="I291" s="122">
        <v>3156</v>
      </c>
      <c r="J291" s="122">
        <v>2757</v>
      </c>
      <c r="K291" s="122"/>
      <c r="L291" s="122">
        <v>123</v>
      </c>
      <c r="M291" s="122">
        <v>136</v>
      </c>
      <c r="N291" s="122"/>
      <c r="O291" s="122">
        <v>372</v>
      </c>
      <c r="P291" s="122">
        <v>302</v>
      </c>
      <c r="Q291" s="122"/>
      <c r="R291" s="212">
        <v>-9.6194721806646104E-3</v>
      </c>
      <c r="S291" s="212">
        <v>-7.2332730560578703E-3</v>
      </c>
      <c r="T291" s="212">
        <v>0.99408489909533704</v>
      </c>
      <c r="U291" s="212">
        <v>0.97864893244662199</v>
      </c>
      <c r="V291" s="212">
        <v>0.98712446351931304</v>
      </c>
      <c r="W291" s="212">
        <v>1.0018115942029</v>
      </c>
      <c r="X291" s="212"/>
      <c r="Y291" s="122">
        <v>2874</v>
      </c>
      <c r="Z291" s="122">
        <v>2857</v>
      </c>
      <c r="AA291" s="122">
        <v>2796</v>
      </c>
      <c r="AB291" s="122">
        <v>2760</v>
      </c>
      <c r="AC291" s="122">
        <v>2765</v>
      </c>
      <c r="AD291" s="122">
        <v>2748</v>
      </c>
      <c r="AE291" s="122">
        <v>2745</v>
      </c>
      <c r="AF291" s="122"/>
      <c r="AG291" s="122"/>
      <c r="AH291" s="122"/>
      <c r="AI291" s="122"/>
      <c r="AJ291" s="122"/>
      <c r="AK291" s="122"/>
      <c r="AL291" s="122"/>
      <c r="AM291" s="122"/>
      <c r="AN291" s="122"/>
      <c r="AO291" s="122"/>
    </row>
    <row r="292" spans="1:41" ht="12.75" x14ac:dyDescent="0.2">
      <c r="A292" s="122" t="s">
        <v>639</v>
      </c>
      <c r="B292" s="122">
        <v>424</v>
      </c>
      <c r="C292" s="122">
        <v>251.31012905748901</v>
      </c>
      <c r="D292" s="122">
        <v>22.477495766006999</v>
      </c>
      <c r="E292" s="122">
        <v>150.354095971036</v>
      </c>
      <c r="F292" s="122">
        <v>0</v>
      </c>
      <c r="G292" s="122">
        <v>0</v>
      </c>
      <c r="H292" s="122"/>
      <c r="I292" s="122">
        <v>12785</v>
      </c>
      <c r="J292" s="122">
        <v>12208</v>
      </c>
      <c r="K292" s="122"/>
      <c r="L292" s="122">
        <v>604</v>
      </c>
      <c r="M292" s="122">
        <v>688</v>
      </c>
      <c r="N292" s="122"/>
      <c r="O292" s="122">
        <v>1768</v>
      </c>
      <c r="P292" s="122">
        <v>1556</v>
      </c>
      <c r="Q292" s="122"/>
      <c r="R292" s="212">
        <v>-3.52439096639967E-3</v>
      </c>
      <c r="S292" s="212">
        <v>-4.6591466405100498E-3</v>
      </c>
      <c r="T292" s="212">
        <v>0.99500322372662797</v>
      </c>
      <c r="U292" s="212">
        <v>0.99967600842378102</v>
      </c>
      <c r="V292" s="212">
        <v>0.99408523740074495</v>
      </c>
      <c r="W292" s="212">
        <v>0.99714728176705503</v>
      </c>
      <c r="X292" s="212"/>
      <c r="Y292" s="122">
        <v>12408</v>
      </c>
      <c r="Z292" s="122">
        <v>12346</v>
      </c>
      <c r="AA292" s="122">
        <v>12342</v>
      </c>
      <c r="AB292" s="122">
        <v>12269</v>
      </c>
      <c r="AC292" s="122">
        <v>12234</v>
      </c>
      <c r="AD292" s="122">
        <v>12253</v>
      </c>
      <c r="AE292" s="122">
        <v>12177</v>
      </c>
      <c r="AF292" s="122"/>
      <c r="AG292" s="122"/>
      <c r="AH292" s="122"/>
      <c r="AI292" s="122"/>
      <c r="AJ292" s="122"/>
      <c r="AK292" s="122"/>
      <c r="AL292" s="122"/>
      <c r="AM292" s="122"/>
      <c r="AN292" s="122"/>
      <c r="AO292" s="122"/>
    </row>
    <row r="293" spans="1:41" ht="12.75" x14ac:dyDescent="0.2">
      <c r="A293" s="122" t="s">
        <v>640</v>
      </c>
      <c r="B293" s="122">
        <v>1112</v>
      </c>
      <c r="C293" s="122">
        <v>807.50577367205506</v>
      </c>
      <c r="D293" s="122">
        <v>0</v>
      </c>
      <c r="E293" s="122">
        <v>304.02021726199001</v>
      </c>
      <c r="F293" s="122">
        <v>0</v>
      </c>
      <c r="G293" s="122">
        <v>0</v>
      </c>
      <c r="H293" s="122"/>
      <c r="I293" s="122">
        <v>3464</v>
      </c>
      <c r="J293" s="122">
        <v>3115</v>
      </c>
      <c r="K293" s="122"/>
      <c r="L293" s="122">
        <v>171</v>
      </c>
      <c r="M293" s="122">
        <v>160</v>
      </c>
      <c r="N293" s="122"/>
      <c r="O293" s="122">
        <v>479</v>
      </c>
      <c r="P293" s="122">
        <v>385</v>
      </c>
      <c r="Q293" s="122"/>
      <c r="R293" s="212">
        <v>-1.1942903077032401E-2</v>
      </c>
      <c r="S293" s="212">
        <v>-3.19693094629156E-3</v>
      </c>
      <c r="T293" s="212">
        <v>0.98324192565508794</v>
      </c>
      <c r="U293" s="212">
        <v>0.99225286643941701</v>
      </c>
      <c r="V293" s="212">
        <v>0.98906933166770805</v>
      </c>
      <c r="W293" s="212">
        <v>0.98768550678875899</v>
      </c>
      <c r="X293" s="212"/>
      <c r="Y293" s="122">
        <v>3282</v>
      </c>
      <c r="Z293" s="122">
        <v>3227</v>
      </c>
      <c r="AA293" s="122">
        <v>3202</v>
      </c>
      <c r="AB293" s="122">
        <v>3167</v>
      </c>
      <c r="AC293" s="122">
        <v>3128</v>
      </c>
      <c r="AD293" s="122">
        <v>3113</v>
      </c>
      <c r="AE293" s="122">
        <v>3118</v>
      </c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</row>
    <row r="294" spans="1:41" ht="12.75" x14ac:dyDescent="0.2">
      <c r="A294" s="122" t="s">
        <v>641</v>
      </c>
      <c r="B294" s="122">
        <v>408</v>
      </c>
      <c r="C294" s="122">
        <v>367.16815337505</v>
      </c>
      <c r="D294" s="122">
        <v>0</v>
      </c>
      <c r="E294" s="122">
        <v>41.099256091700099</v>
      </c>
      <c r="F294" s="122">
        <v>0</v>
      </c>
      <c r="G294" s="122">
        <v>0</v>
      </c>
      <c r="H294" s="122"/>
      <c r="I294" s="122">
        <v>7511</v>
      </c>
      <c r="J294" s="122">
        <v>7085</v>
      </c>
      <c r="K294" s="122"/>
      <c r="L294" s="122">
        <v>336</v>
      </c>
      <c r="M294" s="122">
        <v>356</v>
      </c>
      <c r="N294" s="122"/>
      <c r="O294" s="122">
        <v>995</v>
      </c>
      <c r="P294" s="122">
        <v>936</v>
      </c>
      <c r="Q294" s="122"/>
      <c r="R294" s="212">
        <v>-2.07575837253937E-3</v>
      </c>
      <c r="S294" s="212">
        <v>2.8292544914415102E-4</v>
      </c>
      <c r="T294" s="212">
        <v>0.99088103254769899</v>
      </c>
      <c r="U294" s="212">
        <v>0.99490301571570205</v>
      </c>
      <c r="V294" s="212">
        <v>0.99829230112423495</v>
      </c>
      <c r="W294" s="212">
        <v>1.0076977904490401</v>
      </c>
      <c r="X294" s="212"/>
      <c r="Y294" s="122">
        <v>7128</v>
      </c>
      <c r="Z294" s="122">
        <v>7063</v>
      </c>
      <c r="AA294" s="122">
        <v>7027</v>
      </c>
      <c r="AB294" s="122">
        <v>7015</v>
      </c>
      <c r="AC294" s="122">
        <v>7069</v>
      </c>
      <c r="AD294" s="122">
        <v>7078</v>
      </c>
      <c r="AE294" s="122">
        <v>7071</v>
      </c>
      <c r="AF294" s="122"/>
      <c r="AG294" s="122"/>
      <c r="AH294" s="122"/>
      <c r="AI294" s="122"/>
      <c r="AJ294" s="122"/>
      <c r="AK294" s="122"/>
      <c r="AL294" s="122"/>
      <c r="AM294" s="122"/>
      <c r="AN294" s="122"/>
      <c r="AO294" s="122"/>
    </row>
    <row r="295" spans="1:41" ht="12.75" x14ac:dyDescent="0.2">
      <c r="A295" s="122" t="s">
        <v>642</v>
      </c>
      <c r="B295" s="122">
        <v>624</v>
      </c>
      <c r="C295" s="122">
        <v>475.88668302475998</v>
      </c>
      <c r="D295" s="122">
        <v>0</v>
      </c>
      <c r="E295" s="122">
        <v>148.155127398568</v>
      </c>
      <c r="F295" s="122">
        <v>0</v>
      </c>
      <c r="G295" s="122">
        <v>0</v>
      </c>
      <c r="H295" s="122"/>
      <c r="I295" s="122">
        <v>4483</v>
      </c>
      <c r="J295" s="122">
        <v>4180</v>
      </c>
      <c r="K295" s="122"/>
      <c r="L295" s="122">
        <v>214</v>
      </c>
      <c r="M295" s="122">
        <v>226</v>
      </c>
      <c r="N295" s="122"/>
      <c r="O295" s="122">
        <v>638</v>
      </c>
      <c r="P295" s="122">
        <v>565</v>
      </c>
      <c r="Q295" s="122"/>
      <c r="R295" s="212">
        <v>-7.8294276151608094E-3</v>
      </c>
      <c r="S295" s="212">
        <v>2.40153698366955E-3</v>
      </c>
      <c r="T295" s="212">
        <v>0.98999301838492004</v>
      </c>
      <c r="U295" s="212">
        <v>0.97978373295721699</v>
      </c>
      <c r="V295" s="212">
        <v>0.99808061420345495</v>
      </c>
      <c r="W295" s="212">
        <v>1.00096153846154</v>
      </c>
      <c r="X295" s="212"/>
      <c r="Y295" s="122">
        <v>4297</v>
      </c>
      <c r="Z295" s="122">
        <v>4254</v>
      </c>
      <c r="AA295" s="122">
        <v>4168</v>
      </c>
      <c r="AB295" s="122">
        <v>4160</v>
      </c>
      <c r="AC295" s="122">
        <v>4164</v>
      </c>
      <c r="AD295" s="122">
        <v>4203</v>
      </c>
      <c r="AE295" s="122">
        <v>4174</v>
      </c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</row>
    <row r="296" spans="1:41" ht="12.75" x14ac:dyDescent="0.2">
      <c r="A296" s="122" t="s">
        <v>643</v>
      </c>
      <c r="B296" s="122">
        <v>474</v>
      </c>
      <c r="C296" s="122">
        <v>337.57388122713201</v>
      </c>
      <c r="D296" s="122">
        <v>0</v>
      </c>
      <c r="E296" s="122">
        <v>135.93824269074</v>
      </c>
      <c r="F296" s="122">
        <v>0</v>
      </c>
      <c r="G296" s="122">
        <v>0</v>
      </c>
      <c r="H296" s="122"/>
      <c r="I296" s="122">
        <v>7106</v>
      </c>
      <c r="J296" s="122">
        <v>6724</v>
      </c>
      <c r="K296" s="122"/>
      <c r="L296" s="122">
        <v>366</v>
      </c>
      <c r="M296" s="122">
        <v>342</v>
      </c>
      <c r="N296" s="122"/>
      <c r="O296" s="122">
        <v>977</v>
      </c>
      <c r="P296" s="122">
        <v>868</v>
      </c>
      <c r="Q296" s="122"/>
      <c r="R296" s="212">
        <v>-4.3742203738530404E-3</v>
      </c>
      <c r="S296" s="212">
        <v>7.7300431098557996E-3</v>
      </c>
      <c r="T296" s="212">
        <v>0.98846041484078295</v>
      </c>
      <c r="U296" s="212">
        <v>0.99320230530515696</v>
      </c>
      <c r="V296" s="212">
        <v>1.0020830233596201</v>
      </c>
      <c r="W296" s="212">
        <v>0.99881217520415699</v>
      </c>
      <c r="X296" s="212"/>
      <c r="Y296" s="122">
        <v>6846</v>
      </c>
      <c r="Z296" s="122">
        <v>6767</v>
      </c>
      <c r="AA296" s="122">
        <v>6721</v>
      </c>
      <c r="AB296" s="122">
        <v>6735</v>
      </c>
      <c r="AC296" s="122">
        <v>6727</v>
      </c>
      <c r="AD296" s="122">
        <v>6729</v>
      </c>
      <c r="AE296" s="122">
        <v>6779</v>
      </c>
      <c r="AF296" s="122"/>
      <c r="AG296" s="122"/>
      <c r="AH296" s="122"/>
      <c r="AI296" s="122"/>
      <c r="AJ296" s="122"/>
      <c r="AK296" s="122"/>
      <c r="AL296" s="122"/>
      <c r="AM296" s="122"/>
      <c r="AN296" s="122"/>
      <c r="AO296" s="122"/>
    </row>
    <row r="297" spans="1:41" ht="12.75" x14ac:dyDescent="0.2">
      <c r="A297" s="122" t="s">
        <v>644</v>
      </c>
      <c r="B297" s="122">
        <v>108</v>
      </c>
      <c r="C297" s="122">
        <v>0</v>
      </c>
      <c r="D297" s="122">
        <v>0</v>
      </c>
      <c r="E297" s="122">
        <v>108.273996164525</v>
      </c>
      <c r="F297" s="122">
        <v>0</v>
      </c>
      <c r="G297" s="122">
        <v>0</v>
      </c>
      <c r="H297" s="122"/>
      <c r="I297" s="122">
        <v>71786</v>
      </c>
      <c r="J297" s="122">
        <v>72024</v>
      </c>
      <c r="K297" s="122"/>
      <c r="L297" s="122">
        <v>3667</v>
      </c>
      <c r="M297" s="122">
        <v>3866</v>
      </c>
      <c r="N297" s="122"/>
      <c r="O297" s="122">
        <v>10393</v>
      </c>
      <c r="P297" s="122">
        <v>9390</v>
      </c>
      <c r="Q297" s="122"/>
      <c r="R297" s="212">
        <v>1.23235686624157E-3</v>
      </c>
      <c r="S297" s="212">
        <v>9.7174984382591799E-5</v>
      </c>
      <c r="T297" s="212">
        <v>0.99847937389266295</v>
      </c>
      <c r="U297" s="212">
        <v>1.0017045772089599</v>
      </c>
      <c r="V297" s="212">
        <v>1.00343124947694</v>
      </c>
      <c r="W297" s="212">
        <v>1.0013205448985301</v>
      </c>
      <c r="X297" s="212"/>
      <c r="Y297" s="122">
        <v>71681</v>
      </c>
      <c r="Z297" s="122">
        <v>71572</v>
      </c>
      <c r="AA297" s="122">
        <v>71694</v>
      </c>
      <c r="AB297" s="122">
        <v>71940</v>
      </c>
      <c r="AC297" s="122">
        <v>72035</v>
      </c>
      <c r="AD297" s="122">
        <v>72136</v>
      </c>
      <c r="AE297" s="122">
        <v>72042</v>
      </c>
      <c r="AF297" s="122"/>
      <c r="AG297" s="122"/>
      <c r="AH297" s="122"/>
      <c r="AI297" s="122"/>
      <c r="AJ297" s="122"/>
      <c r="AK297" s="122"/>
      <c r="AL297" s="122"/>
      <c r="AM297" s="122"/>
      <c r="AN297" s="122"/>
      <c r="AO297" s="122"/>
    </row>
    <row r="298" spans="1:41" ht="12.75" x14ac:dyDescent="0.2">
      <c r="A298" s="122" t="s">
        <v>645</v>
      </c>
      <c r="B298" s="122">
        <v>1363</v>
      </c>
      <c r="C298" s="122">
        <v>1125.66790666216</v>
      </c>
      <c r="D298" s="122">
        <v>75.649899764611007</v>
      </c>
      <c r="E298" s="122">
        <v>161.53578262800801</v>
      </c>
      <c r="F298" s="122">
        <v>0</v>
      </c>
      <c r="G298" s="122">
        <v>0</v>
      </c>
      <c r="H298" s="122"/>
      <c r="I298" s="122">
        <v>2957</v>
      </c>
      <c r="J298" s="122">
        <v>2565</v>
      </c>
      <c r="K298" s="122"/>
      <c r="L298" s="122">
        <v>107</v>
      </c>
      <c r="M298" s="122">
        <v>134</v>
      </c>
      <c r="N298" s="122"/>
      <c r="O298" s="122">
        <v>375</v>
      </c>
      <c r="P298" s="122">
        <v>328</v>
      </c>
      <c r="Q298" s="122"/>
      <c r="R298" s="212">
        <v>-1.6315644445328101E-2</v>
      </c>
      <c r="S298" s="212">
        <v>-2.7205596579867899E-2</v>
      </c>
      <c r="T298" s="212">
        <v>0.98762736535662299</v>
      </c>
      <c r="U298" s="212">
        <v>0.99042004421518104</v>
      </c>
      <c r="V298" s="212">
        <v>0.969494047619048</v>
      </c>
      <c r="W298" s="212">
        <v>0.98733691481197206</v>
      </c>
      <c r="X298" s="212"/>
      <c r="Y298" s="122">
        <v>2748</v>
      </c>
      <c r="Z298" s="122">
        <v>2714</v>
      </c>
      <c r="AA298" s="122">
        <v>2688</v>
      </c>
      <c r="AB298" s="122">
        <v>2606</v>
      </c>
      <c r="AC298" s="122">
        <v>2573</v>
      </c>
      <c r="AD298" s="122">
        <v>2537</v>
      </c>
      <c r="AE298" s="122">
        <v>2503</v>
      </c>
      <c r="AF298" s="122"/>
      <c r="AG298" s="122"/>
      <c r="AH298" s="122"/>
      <c r="AI298" s="122"/>
      <c r="AJ298" s="122"/>
      <c r="AK298" s="122"/>
      <c r="AL298" s="122"/>
      <c r="AM298" s="122"/>
      <c r="AN298" s="122"/>
      <c r="AO298" s="122"/>
    </row>
    <row r="299" spans="1:41" ht="12.75" x14ac:dyDescent="0.2">
      <c r="A299" s="122" t="s">
        <v>646</v>
      </c>
      <c r="B299" s="122">
        <v>923</v>
      </c>
      <c r="C299" s="122">
        <v>713.94568202624396</v>
      </c>
      <c r="D299" s="122">
        <v>0</v>
      </c>
      <c r="E299" s="122">
        <v>209.34667823704501</v>
      </c>
      <c r="F299" s="122">
        <v>0</v>
      </c>
      <c r="G299" s="122">
        <v>0</v>
      </c>
      <c r="H299" s="122"/>
      <c r="I299" s="122">
        <v>6554</v>
      </c>
      <c r="J299" s="122">
        <v>5955</v>
      </c>
      <c r="K299" s="122"/>
      <c r="L299" s="122">
        <v>282</v>
      </c>
      <c r="M299" s="122">
        <v>258</v>
      </c>
      <c r="N299" s="122"/>
      <c r="O299" s="122">
        <v>835</v>
      </c>
      <c r="P299" s="122">
        <v>704</v>
      </c>
      <c r="Q299" s="122"/>
      <c r="R299" s="212">
        <v>-7.3839274220113297E-3</v>
      </c>
      <c r="S299" s="212">
        <v>-2.6895276517061701E-3</v>
      </c>
      <c r="T299" s="212">
        <v>0.98400783289817195</v>
      </c>
      <c r="U299" s="212">
        <v>0.99701492537313396</v>
      </c>
      <c r="V299" s="212">
        <v>0.99151696606786399</v>
      </c>
      <c r="W299" s="212">
        <v>0.99798691494715697</v>
      </c>
      <c r="X299" s="212"/>
      <c r="Y299" s="122">
        <v>6128</v>
      </c>
      <c r="Z299" s="122">
        <v>6030</v>
      </c>
      <c r="AA299" s="122">
        <v>6012</v>
      </c>
      <c r="AB299" s="122">
        <v>5961</v>
      </c>
      <c r="AC299" s="122">
        <v>5949</v>
      </c>
      <c r="AD299" s="122">
        <v>5924</v>
      </c>
      <c r="AE299" s="122">
        <v>5933</v>
      </c>
      <c r="AF299" s="122"/>
      <c r="AG299" s="122"/>
      <c r="AH299" s="122"/>
      <c r="AI299" s="122"/>
      <c r="AJ299" s="122"/>
      <c r="AK299" s="122"/>
      <c r="AL299" s="122"/>
      <c r="AM299" s="122"/>
      <c r="AN299" s="122"/>
      <c r="AO299" s="122"/>
    </row>
    <row r="300" spans="1:41" ht="12.75" x14ac:dyDescent="0.2">
      <c r="A300" s="122" t="s">
        <v>647</v>
      </c>
      <c r="B300" s="122">
        <v>17</v>
      </c>
      <c r="C300" s="122">
        <v>0</v>
      </c>
      <c r="D300" s="122">
        <v>7.4738651427035299</v>
      </c>
      <c r="E300" s="122">
        <v>9.9814753647988699</v>
      </c>
      <c r="F300" s="122">
        <v>0</v>
      </c>
      <c r="G300" s="122">
        <v>0</v>
      </c>
      <c r="H300" s="122"/>
      <c r="I300" s="122">
        <v>109390</v>
      </c>
      <c r="J300" s="122">
        <v>119613</v>
      </c>
      <c r="K300" s="122"/>
      <c r="L300" s="122">
        <v>6595</v>
      </c>
      <c r="M300" s="122">
        <v>7337</v>
      </c>
      <c r="N300" s="122"/>
      <c r="O300" s="122">
        <v>14898</v>
      </c>
      <c r="P300" s="122">
        <v>14272</v>
      </c>
      <c r="Q300" s="122"/>
      <c r="R300" s="212">
        <v>9.0388974122632693E-3</v>
      </c>
      <c r="S300" s="212">
        <v>1.24820011385326E-2</v>
      </c>
      <c r="T300" s="212">
        <v>1.0099801265306501</v>
      </c>
      <c r="U300" s="212">
        <v>1.0068483145584699</v>
      </c>
      <c r="V300" s="212">
        <v>1.0092339728272</v>
      </c>
      <c r="W300" s="212">
        <v>1.0100965685196801</v>
      </c>
      <c r="X300" s="212"/>
      <c r="Y300" s="122">
        <v>115229</v>
      </c>
      <c r="Z300" s="122">
        <v>116379</v>
      </c>
      <c r="AA300" s="122">
        <v>117176</v>
      </c>
      <c r="AB300" s="122">
        <v>118258</v>
      </c>
      <c r="AC300" s="122">
        <v>119452</v>
      </c>
      <c r="AD300" s="122">
        <v>119732</v>
      </c>
      <c r="AE300" s="122">
        <v>120943</v>
      </c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</row>
    <row r="301" spans="1:41" ht="12.75" x14ac:dyDescent="0.2">
      <c r="A301" s="122" t="s">
        <v>648</v>
      </c>
      <c r="B301" s="122">
        <v>657</v>
      </c>
      <c r="C301" s="122">
        <v>573.37644839665904</v>
      </c>
      <c r="D301" s="122">
        <v>0</v>
      </c>
      <c r="E301" s="122">
        <v>83.981700654377406</v>
      </c>
      <c r="F301" s="122">
        <v>0</v>
      </c>
      <c r="G301" s="122">
        <v>0</v>
      </c>
      <c r="H301" s="122"/>
      <c r="I301" s="122">
        <v>7422</v>
      </c>
      <c r="J301" s="122">
        <v>6848</v>
      </c>
      <c r="K301" s="122"/>
      <c r="L301" s="122">
        <v>360</v>
      </c>
      <c r="M301" s="122">
        <v>325</v>
      </c>
      <c r="N301" s="122"/>
      <c r="O301" s="122">
        <v>1049</v>
      </c>
      <c r="P301" s="122">
        <v>965</v>
      </c>
      <c r="Q301" s="122"/>
      <c r="R301" s="212">
        <v>-1.07646024136727E-2</v>
      </c>
      <c r="S301" s="212">
        <v>3.2229709932610601E-3</v>
      </c>
      <c r="T301" s="212">
        <v>0.98905723905723897</v>
      </c>
      <c r="U301" s="212">
        <v>0.98695035460992897</v>
      </c>
      <c r="V301" s="212">
        <v>0.98936475998850204</v>
      </c>
      <c r="W301" s="212">
        <v>0.991574665891923</v>
      </c>
      <c r="X301" s="212"/>
      <c r="Y301" s="122">
        <v>7128</v>
      </c>
      <c r="Z301" s="122">
        <v>7050</v>
      </c>
      <c r="AA301" s="122">
        <v>6958</v>
      </c>
      <c r="AB301" s="122">
        <v>6884</v>
      </c>
      <c r="AC301" s="122">
        <v>6826</v>
      </c>
      <c r="AD301" s="122">
        <v>6888</v>
      </c>
      <c r="AE301" s="122">
        <v>6848</v>
      </c>
      <c r="AF301" s="122"/>
      <c r="AG301" s="122"/>
      <c r="AH301" s="122"/>
      <c r="AI301" s="122"/>
      <c r="AJ301" s="122"/>
      <c r="AK301" s="122"/>
      <c r="AL301" s="122"/>
      <c r="AM301" s="122"/>
      <c r="AN301" s="122"/>
      <c r="AO301" s="122"/>
    </row>
    <row r="302" spans="1:41" ht="12.75" x14ac:dyDescent="0.2">
      <c r="A302" s="122" t="s">
        <v>649</v>
      </c>
      <c r="B302" s="122">
        <v>564</v>
      </c>
      <c r="C302" s="122">
        <v>475.55863502511698</v>
      </c>
      <c r="D302" s="122">
        <v>8.6378788470260606</v>
      </c>
      <c r="E302" s="122">
        <v>79.837579199493007</v>
      </c>
      <c r="F302" s="122">
        <v>0</v>
      </c>
      <c r="G302" s="122">
        <v>0</v>
      </c>
      <c r="H302" s="122"/>
      <c r="I302" s="122">
        <v>5773</v>
      </c>
      <c r="J302" s="122">
        <v>5383</v>
      </c>
      <c r="K302" s="122"/>
      <c r="L302" s="122">
        <v>268</v>
      </c>
      <c r="M302" s="122">
        <v>299</v>
      </c>
      <c r="N302" s="122"/>
      <c r="O302" s="122">
        <v>734</v>
      </c>
      <c r="P302" s="122">
        <v>673</v>
      </c>
      <c r="Q302" s="122"/>
      <c r="R302" s="212">
        <v>-6.4064796167033798E-3</v>
      </c>
      <c r="S302" s="212">
        <v>1.6741071428571399E-3</v>
      </c>
      <c r="T302" s="212">
        <v>0.98459028281363303</v>
      </c>
      <c r="U302" s="212">
        <v>0.99060946418707396</v>
      </c>
      <c r="V302" s="212">
        <v>0.99126394052044597</v>
      </c>
      <c r="W302" s="212">
        <v>1.0080630039377501</v>
      </c>
      <c r="X302" s="212"/>
      <c r="Y302" s="122">
        <v>5516</v>
      </c>
      <c r="Z302" s="122">
        <v>5431</v>
      </c>
      <c r="AA302" s="122">
        <v>5380</v>
      </c>
      <c r="AB302" s="122">
        <v>5333</v>
      </c>
      <c r="AC302" s="122">
        <v>5376</v>
      </c>
      <c r="AD302" s="122">
        <v>5372</v>
      </c>
      <c r="AE302" s="122">
        <v>5385</v>
      </c>
      <c r="AF302" s="122"/>
      <c r="AG302" s="122"/>
      <c r="AH302" s="122"/>
      <c r="AI302" s="122"/>
      <c r="AJ302" s="122"/>
      <c r="AK302" s="122"/>
      <c r="AL302" s="122"/>
      <c r="AM302" s="122"/>
      <c r="AN302" s="122"/>
      <c r="AO302" s="122"/>
    </row>
    <row r="303" spans="1:41" ht="12.75" x14ac:dyDescent="0.2">
      <c r="A303" s="122" t="s">
        <v>650</v>
      </c>
      <c r="B303" s="122">
        <v>62</v>
      </c>
      <c r="C303" s="122">
        <v>0</v>
      </c>
      <c r="D303" s="122">
        <v>3.7730830496432399</v>
      </c>
      <c r="E303" s="122">
        <v>57.870356091533999</v>
      </c>
      <c r="F303" s="122">
        <v>0</v>
      </c>
      <c r="G303" s="122">
        <v>0</v>
      </c>
      <c r="H303" s="122"/>
      <c r="I303" s="122">
        <v>8525</v>
      </c>
      <c r="J303" s="122">
        <v>8616</v>
      </c>
      <c r="K303" s="122"/>
      <c r="L303" s="122">
        <v>487</v>
      </c>
      <c r="M303" s="122">
        <v>539</v>
      </c>
      <c r="N303" s="122"/>
      <c r="O303" s="122">
        <v>1365</v>
      </c>
      <c r="P303" s="122">
        <v>1276</v>
      </c>
      <c r="Q303" s="122"/>
      <c r="R303" s="212">
        <v>4.9781358234681798E-3</v>
      </c>
      <c r="S303" s="212">
        <v>-1.5128593040847199E-3</v>
      </c>
      <c r="T303" s="212">
        <v>1.00462962962963</v>
      </c>
      <c r="U303" s="212">
        <v>1.00413564929694</v>
      </c>
      <c r="V303" s="212">
        <v>1.0065897858319599</v>
      </c>
      <c r="W303" s="212">
        <v>1.0045592705167199</v>
      </c>
      <c r="X303" s="212"/>
      <c r="Y303" s="122">
        <v>8424</v>
      </c>
      <c r="Z303" s="122">
        <v>8463</v>
      </c>
      <c r="AA303" s="122">
        <v>8498</v>
      </c>
      <c r="AB303" s="122">
        <v>8554</v>
      </c>
      <c r="AC303" s="122">
        <v>8593</v>
      </c>
      <c r="AD303" s="122">
        <v>8579</v>
      </c>
      <c r="AE303" s="122">
        <v>8580</v>
      </c>
      <c r="AF303" s="122"/>
      <c r="AG303" s="122"/>
      <c r="AH303" s="122"/>
      <c r="AI303" s="122"/>
      <c r="AJ303" s="122"/>
      <c r="AK303" s="122"/>
      <c r="AL303" s="122"/>
      <c r="AM303" s="122"/>
      <c r="AN303" s="122"/>
      <c r="AO303" s="122"/>
    </row>
    <row r="304" spans="1:41" ht="12.75" x14ac:dyDescent="0.2">
      <c r="A304" s="122" t="s">
        <v>651</v>
      </c>
      <c r="B304" s="122">
        <v>1589</v>
      </c>
      <c r="C304" s="122">
        <v>1391.1111111111099</v>
      </c>
      <c r="D304" s="122">
        <v>0</v>
      </c>
      <c r="E304" s="122">
        <v>197.74875198203799</v>
      </c>
      <c r="F304" s="122">
        <v>0</v>
      </c>
      <c r="G304" s="122">
        <v>0</v>
      </c>
      <c r="H304" s="122"/>
      <c r="I304" s="122">
        <v>3375</v>
      </c>
      <c r="J304" s="122">
        <v>2838</v>
      </c>
      <c r="K304" s="122"/>
      <c r="L304" s="122">
        <v>135</v>
      </c>
      <c r="M304" s="122">
        <v>94</v>
      </c>
      <c r="N304" s="122"/>
      <c r="O304" s="122">
        <v>433</v>
      </c>
      <c r="P304" s="122">
        <v>372</v>
      </c>
      <c r="Q304" s="122"/>
      <c r="R304" s="212">
        <v>-1.8418201918767599E-2</v>
      </c>
      <c r="S304" s="212">
        <v>-2.1149101163200601E-3</v>
      </c>
      <c r="T304" s="212">
        <v>0.985602094240838</v>
      </c>
      <c r="U304" s="212">
        <v>0.98339973439575001</v>
      </c>
      <c r="V304" s="212">
        <v>0.97130317353139795</v>
      </c>
      <c r="W304" s="212">
        <v>0.98609662843239498</v>
      </c>
      <c r="X304" s="212"/>
      <c r="Y304" s="122">
        <v>3056</v>
      </c>
      <c r="Z304" s="122">
        <v>3012</v>
      </c>
      <c r="AA304" s="122">
        <v>2962</v>
      </c>
      <c r="AB304" s="122">
        <v>2877</v>
      </c>
      <c r="AC304" s="122">
        <v>2837</v>
      </c>
      <c r="AD304" s="122">
        <v>2835</v>
      </c>
      <c r="AE304" s="122">
        <v>2831</v>
      </c>
      <c r="AF304" s="122"/>
      <c r="AG304" s="122"/>
      <c r="AH304" s="122"/>
      <c r="AI304" s="122"/>
      <c r="AJ304" s="122"/>
      <c r="AK304" s="122"/>
      <c r="AL304" s="122"/>
      <c r="AM304" s="122"/>
      <c r="AN304" s="122"/>
      <c r="AO304" s="122"/>
    </row>
    <row r="305" spans="1:41" ht="14.25" customHeight="1" x14ac:dyDescent="0.2">
      <c r="A305" s="19" t="s">
        <v>652</v>
      </c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212"/>
      <c r="S305" s="212"/>
      <c r="T305" s="212"/>
      <c r="U305" s="212"/>
      <c r="V305" s="212"/>
      <c r="W305" s="212"/>
      <c r="X305" s="21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  <c r="AO305" s="122"/>
    </row>
    <row r="306" spans="1:41" ht="12.75" x14ac:dyDescent="0.2">
      <c r="A306" s="122" t="s">
        <v>653</v>
      </c>
      <c r="B306" s="122">
        <v>1036</v>
      </c>
      <c r="C306" s="122">
        <v>783.25062034739506</v>
      </c>
      <c r="D306" s="122">
        <v>0</v>
      </c>
      <c r="E306" s="122">
        <v>253.167731860012</v>
      </c>
      <c r="F306" s="122">
        <v>0</v>
      </c>
      <c r="G306" s="122">
        <v>0</v>
      </c>
      <c r="H306" s="122"/>
      <c r="I306" s="122">
        <v>3224</v>
      </c>
      <c r="J306" s="122">
        <v>2907</v>
      </c>
      <c r="K306" s="122"/>
      <c r="L306" s="122">
        <v>128</v>
      </c>
      <c r="M306" s="122">
        <v>133</v>
      </c>
      <c r="N306" s="122"/>
      <c r="O306" s="122">
        <v>399</v>
      </c>
      <c r="P306" s="122">
        <v>325</v>
      </c>
      <c r="Q306" s="122"/>
      <c r="R306" s="212">
        <v>-2.1559998314471501E-2</v>
      </c>
      <c r="S306" s="212">
        <v>-7.5627363355104801E-3</v>
      </c>
      <c r="T306" s="212">
        <v>0.982671707624449</v>
      </c>
      <c r="U306" s="212">
        <v>0.97980121833921097</v>
      </c>
      <c r="V306" s="212">
        <v>0.976112565445026</v>
      </c>
      <c r="W306" s="212">
        <v>0.97519275896748203</v>
      </c>
      <c r="X306" s="212"/>
      <c r="Y306" s="122">
        <v>3174</v>
      </c>
      <c r="Z306" s="122">
        <v>3119</v>
      </c>
      <c r="AA306" s="122">
        <v>3056</v>
      </c>
      <c r="AB306" s="122">
        <v>2983</v>
      </c>
      <c r="AC306" s="122">
        <v>2909</v>
      </c>
      <c r="AD306" s="122">
        <v>2904</v>
      </c>
      <c r="AE306" s="122">
        <v>2887</v>
      </c>
      <c r="AF306" s="122"/>
      <c r="AG306" s="122"/>
      <c r="AH306" s="122"/>
      <c r="AI306" s="122"/>
      <c r="AJ306" s="122"/>
      <c r="AK306" s="122"/>
      <c r="AL306" s="122"/>
      <c r="AM306" s="122"/>
      <c r="AN306" s="122"/>
      <c r="AO306" s="122"/>
    </row>
    <row r="307" spans="1:41" ht="12.75" x14ac:dyDescent="0.2">
      <c r="A307" s="122" t="s">
        <v>654</v>
      </c>
      <c r="B307" s="122">
        <v>402</v>
      </c>
      <c r="C307" s="122">
        <v>394.72004641717399</v>
      </c>
      <c r="D307" s="122">
        <v>0</v>
      </c>
      <c r="E307" s="122">
        <v>7.5867545393829898</v>
      </c>
      <c r="F307" s="122">
        <v>0</v>
      </c>
      <c r="G307" s="122">
        <v>0</v>
      </c>
      <c r="H307" s="122"/>
      <c r="I307" s="122">
        <v>6894</v>
      </c>
      <c r="J307" s="122">
        <v>6484</v>
      </c>
      <c r="K307" s="122"/>
      <c r="L307" s="122">
        <v>316</v>
      </c>
      <c r="M307" s="122">
        <v>311</v>
      </c>
      <c r="N307" s="122"/>
      <c r="O307" s="122">
        <v>845</v>
      </c>
      <c r="P307" s="122">
        <v>811</v>
      </c>
      <c r="Q307" s="122"/>
      <c r="R307" s="212">
        <v>-1.9156442119275801E-3</v>
      </c>
      <c r="S307" s="212">
        <v>-7.2374499538035101E-3</v>
      </c>
      <c r="T307" s="212">
        <v>0.99511002444987795</v>
      </c>
      <c r="U307" s="212">
        <v>0.99293611793611802</v>
      </c>
      <c r="V307" s="212">
        <v>0.99953603464274698</v>
      </c>
      <c r="W307" s="212">
        <v>1.00479653411728</v>
      </c>
      <c r="X307" s="212"/>
      <c r="Y307" s="122">
        <v>6544</v>
      </c>
      <c r="Z307" s="122">
        <v>6512</v>
      </c>
      <c r="AA307" s="122">
        <v>6466</v>
      </c>
      <c r="AB307" s="122">
        <v>6463</v>
      </c>
      <c r="AC307" s="122">
        <v>6494</v>
      </c>
      <c r="AD307" s="122">
        <v>6529</v>
      </c>
      <c r="AE307" s="122">
        <v>6447</v>
      </c>
      <c r="AF307" s="122"/>
      <c r="AG307" s="122"/>
      <c r="AH307" s="122"/>
      <c r="AI307" s="122"/>
      <c r="AJ307" s="122"/>
      <c r="AK307" s="122"/>
      <c r="AL307" s="122"/>
      <c r="AM307" s="122"/>
      <c r="AN307" s="122"/>
      <c r="AO307" s="122"/>
    </row>
    <row r="308" spans="1:41" ht="12.75" x14ac:dyDescent="0.2">
      <c r="A308" s="122" t="s">
        <v>655</v>
      </c>
      <c r="B308" s="122">
        <v>109</v>
      </c>
      <c r="C308" s="122">
        <v>0</v>
      </c>
      <c r="D308" s="122">
        <v>0</v>
      </c>
      <c r="E308" s="122">
        <v>109.320428680251</v>
      </c>
      <c r="F308" s="122">
        <v>0</v>
      </c>
      <c r="G308" s="122">
        <v>0</v>
      </c>
      <c r="H308" s="122"/>
      <c r="I308" s="122">
        <v>28277</v>
      </c>
      <c r="J308" s="122">
        <v>27887</v>
      </c>
      <c r="K308" s="122"/>
      <c r="L308" s="122">
        <v>1331</v>
      </c>
      <c r="M308" s="122">
        <v>1308</v>
      </c>
      <c r="N308" s="122"/>
      <c r="O308" s="122">
        <v>3891</v>
      </c>
      <c r="P308" s="122">
        <v>3505</v>
      </c>
      <c r="Q308" s="122"/>
      <c r="R308" s="212">
        <v>3.1578767268611902E-3</v>
      </c>
      <c r="S308" s="212">
        <v>5.6900028810141197E-3</v>
      </c>
      <c r="T308" s="212">
        <v>1.0080962800875299</v>
      </c>
      <c r="U308" s="212">
        <v>0.995948194776065</v>
      </c>
      <c r="V308" s="212">
        <v>1.010424990919</v>
      </c>
      <c r="W308" s="212">
        <v>0.99823848725599496</v>
      </c>
      <c r="X308" s="212"/>
      <c r="Y308" s="122">
        <v>27420</v>
      </c>
      <c r="Z308" s="122">
        <v>27642</v>
      </c>
      <c r="AA308" s="122">
        <v>27530</v>
      </c>
      <c r="AB308" s="122">
        <v>27817</v>
      </c>
      <c r="AC308" s="122">
        <v>27768</v>
      </c>
      <c r="AD308" s="122">
        <v>27882</v>
      </c>
      <c r="AE308" s="122">
        <v>27926</v>
      </c>
      <c r="AF308" s="122"/>
      <c r="AG308" s="122"/>
      <c r="AH308" s="122"/>
      <c r="AI308" s="122"/>
      <c r="AJ308" s="122"/>
      <c r="AK308" s="122"/>
      <c r="AL308" s="122"/>
      <c r="AM308" s="122"/>
      <c r="AN308" s="122"/>
      <c r="AO308" s="122"/>
    </row>
    <row r="309" spans="1:41" ht="12.75" x14ac:dyDescent="0.2">
      <c r="A309" s="122" t="s">
        <v>656</v>
      </c>
      <c r="B309" s="122">
        <v>540</v>
      </c>
      <c r="C309" s="122">
        <v>306.66527806706898</v>
      </c>
      <c r="D309" s="122">
        <v>0.81073283884304603</v>
      </c>
      <c r="E309" s="122">
        <v>232.69782384130099</v>
      </c>
      <c r="F309" s="122">
        <v>0</v>
      </c>
      <c r="G309" s="122">
        <v>0</v>
      </c>
      <c r="H309" s="122"/>
      <c r="I309" s="122">
        <v>19204</v>
      </c>
      <c r="J309" s="122">
        <v>18231</v>
      </c>
      <c r="K309" s="122"/>
      <c r="L309" s="122">
        <v>798</v>
      </c>
      <c r="M309" s="122">
        <v>880</v>
      </c>
      <c r="N309" s="122"/>
      <c r="O309" s="122">
        <v>2425</v>
      </c>
      <c r="P309" s="122">
        <v>1994</v>
      </c>
      <c r="Q309" s="122"/>
      <c r="R309" s="212">
        <v>-2.5991741911206602E-3</v>
      </c>
      <c r="S309" s="212">
        <v>-6.8485645408722304E-3</v>
      </c>
      <c r="T309" s="212">
        <v>0.99251748630916903</v>
      </c>
      <c r="U309" s="212">
        <v>0.99792406446326098</v>
      </c>
      <c r="V309" s="212">
        <v>1.0056385832375301</v>
      </c>
      <c r="W309" s="212">
        <v>0.99357648339684301</v>
      </c>
      <c r="X309" s="212"/>
      <c r="Y309" s="122">
        <v>18443</v>
      </c>
      <c r="Z309" s="122">
        <v>18305</v>
      </c>
      <c r="AA309" s="122">
        <v>18267</v>
      </c>
      <c r="AB309" s="122">
        <v>18370</v>
      </c>
      <c r="AC309" s="122">
        <v>18252</v>
      </c>
      <c r="AD309" s="122">
        <v>18193</v>
      </c>
      <c r="AE309" s="122">
        <v>18127</v>
      </c>
      <c r="AF309" s="122"/>
      <c r="AG309" s="122"/>
      <c r="AH309" s="122"/>
      <c r="AI309" s="122"/>
      <c r="AJ309" s="122"/>
      <c r="AK309" s="122"/>
      <c r="AL309" s="122"/>
      <c r="AM309" s="122"/>
      <c r="AN309" s="122"/>
      <c r="AO309" s="122"/>
    </row>
    <row r="310" spans="1:41" ht="12.75" x14ac:dyDescent="0.2">
      <c r="A310" s="122" t="s">
        <v>657</v>
      </c>
      <c r="B310" s="122">
        <v>363</v>
      </c>
      <c r="C310" s="122">
        <v>223.197492163009</v>
      </c>
      <c r="D310" s="122">
        <v>0</v>
      </c>
      <c r="E310" s="122">
        <v>139.70179230157501</v>
      </c>
      <c r="F310" s="122">
        <v>0</v>
      </c>
      <c r="G310" s="122">
        <v>0</v>
      </c>
      <c r="H310" s="122"/>
      <c r="I310" s="122">
        <v>10208</v>
      </c>
      <c r="J310" s="122">
        <v>9776</v>
      </c>
      <c r="K310" s="122"/>
      <c r="L310" s="122">
        <v>508</v>
      </c>
      <c r="M310" s="122">
        <v>495</v>
      </c>
      <c r="N310" s="122"/>
      <c r="O310" s="122">
        <v>1351</v>
      </c>
      <c r="P310" s="122">
        <v>1192</v>
      </c>
      <c r="Q310" s="122"/>
      <c r="R310" s="212">
        <v>-6.6308659258341703E-3</v>
      </c>
      <c r="S310" s="212">
        <v>4.08621922566146E-4</v>
      </c>
      <c r="T310" s="212">
        <v>0.99980105441161804</v>
      </c>
      <c r="U310" s="212">
        <v>0.98776241170032797</v>
      </c>
      <c r="V310" s="212">
        <v>0.99738114423851698</v>
      </c>
      <c r="W310" s="212">
        <v>0.98858816400727101</v>
      </c>
      <c r="X310" s="212"/>
      <c r="Y310" s="122">
        <v>10053</v>
      </c>
      <c r="Z310" s="122">
        <v>10051</v>
      </c>
      <c r="AA310" s="122">
        <v>9928</v>
      </c>
      <c r="AB310" s="122">
        <v>9902</v>
      </c>
      <c r="AC310" s="122">
        <v>9789</v>
      </c>
      <c r="AD310" s="122">
        <v>9828</v>
      </c>
      <c r="AE310" s="122">
        <v>9793</v>
      </c>
      <c r="AF310" s="122"/>
      <c r="AG310" s="122"/>
      <c r="AH310" s="122"/>
      <c r="AI310" s="122"/>
      <c r="AJ310" s="122"/>
      <c r="AK310" s="122"/>
      <c r="AL310" s="122"/>
      <c r="AM310" s="122"/>
      <c r="AN310" s="122"/>
      <c r="AO310" s="122"/>
    </row>
    <row r="311" spans="1:41" ht="12.75" x14ac:dyDescent="0.2">
      <c r="A311" s="122" t="s">
        <v>658</v>
      </c>
      <c r="B311" s="122">
        <v>933</v>
      </c>
      <c r="C311" s="122">
        <v>716.23504197178102</v>
      </c>
      <c r="D311" s="122">
        <v>0</v>
      </c>
      <c r="E311" s="122">
        <v>217.22582322307599</v>
      </c>
      <c r="F311" s="122">
        <v>0</v>
      </c>
      <c r="G311" s="122">
        <v>0</v>
      </c>
      <c r="H311" s="122"/>
      <c r="I311" s="122">
        <v>5599</v>
      </c>
      <c r="J311" s="122">
        <v>5086</v>
      </c>
      <c r="K311" s="122"/>
      <c r="L311" s="122">
        <v>197</v>
      </c>
      <c r="M311" s="122">
        <v>205</v>
      </c>
      <c r="N311" s="122"/>
      <c r="O311" s="122">
        <v>681</v>
      </c>
      <c r="P311" s="122">
        <v>567</v>
      </c>
      <c r="Q311" s="122"/>
      <c r="R311" s="212">
        <v>-6.2332604183978901E-3</v>
      </c>
      <c r="S311" s="212">
        <v>3.1658092599920898E-3</v>
      </c>
      <c r="T311" s="212">
        <v>0.98533384793515999</v>
      </c>
      <c r="U311" s="212">
        <v>0.99569134351743005</v>
      </c>
      <c r="V311" s="212">
        <v>0.99626278520849698</v>
      </c>
      <c r="W311" s="212">
        <v>0.99782823297137202</v>
      </c>
      <c r="X311" s="212"/>
      <c r="Y311" s="122">
        <v>5182</v>
      </c>
      <c r="Z311" s="122">
        <v>5106</v>
      </c>
      <c r="AA311" s="122">
        <v>5084</v>
      </c>
      <c r="AB311" s="122">
        <v>5065</v>
      </c>
      <c r="AC311" s="122">
        <v>5054</v>
      </c>
      <c r="AD311" s="122">
        <v>5089</v>
      </c>
      <c r="AE311" s="122">
        <v>5070</v>
      </c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</row>
    <row r="312" spans="1:41" ht="12.75" x14ac:dyDescent="0.2">
      <c r="A312" s="122" t="s">
        <v>659</v>
      </c>
      <c r="B312" s="122">
        <v>682</v>
      </c>
      <c r="C312" s="122">
        <v>562.47663286693501</v>
      </c>
      <c r="D312" s="122">
        <v>0</v>
      </c>
      <c r="E312" s="122">
        <v>119.161185181006</v>
      </c>
      <c r="F312" s="122">
        <v>0</v>
      </c>
      <c r="G312" s="122">
        <v>0</v>
      </c>
      <c r="H312" s="122"/>
      <c r="I312" s="122">
        <v>17653</v>
      </c>
      <c r="J312" s="122">
        <v>16307</v>
      </c>
      <c r="K312" s="122"/>
      <c r="L312" s="122">
        <v>814</v>
      </c>
      <c r="M312" s="122">
        <v>699</v>
      </c>
      <c r="N312" s="122"/>
      <c r="O312" s="122">
        <v>2282</v>
      </c>
      <c r="P312" s="122">
        <v>2043</v>
      </c>
      <c r="Q312" s="122"/>
      <c r="R312" s="212">
        <v>-6.4373101775262497E-3</v>
      </c>
      <c r="S312" s="212">
        <v>-3.49328920757492E-3</v>
      </c>
      <c r="T312" s="212">
        <v>0.99241519350215002</v>
      </c>
      <c r="U312" s="212">
        <v>0.99404224589276002</v>
      </c>
      <c r="V312" s="212">
        <v>0.99515679864390405</v>
      </c>
      <c r="W312" s="212">
        <v>0.99263900717848896</v>
      </c>
      <c r="X312" s="212"/>
      <c r="Y312" s="122">
        <v>16744</v>
      </c>
      <c r="Z312" s="122">
        <v>16617</v>
      </c>
      <c r="AA312" s="122">
        <v>16518</v>
      </c>
      <c r="AB312" s="122">
        <v>16438</v>
      </c>
      <c r="AC312" s="122">
        <v>16317</v>
      </c>
      <c r="AD312" s="122">
        <v>16290</v>
      </c>
      <c r="AE312" s="122">
        <v>16260</v>
      </c>
      <c r="AF312" s="122"/>
      <c r="AG312" s="122"/>
      <c r="AH312" s="122"/>
      <c r="AI312" s="122"/>
      <c r="AJ312" s="122"/>
      <c r="AK312" s="122"/>
      <c r="AL312" s="122"/>
      <c r="AM312" s="122"/>
      <c r="AN312" s="122"/>
      <c r="AO312" s="122"/>
    </row>
    <row r="313" spans="1:41" ht="12.75" x14ac:dyDescent="0.2">
      <c r="A313" s="122" t="s">
        <v>660</v>
      </c>
      <c r="B313" s="122">
        <v>160</v>
      </c>
      <c r="C313" s="122">
        <v>0</v>
      </c>
      <c r="D313" s="122">
        <v>30.710782098137901</v>
      </c>
      <c r="E313" s="122">
        <v>129.711935170435</v>
      </c>
      <c r="F313" s="122">
        <v>0</v>
      </c>
      <c r="G313" s="122">
        <v>0</v>
      </c>
      <c r="H313" s="122"/>
      <c r="I313" s="122">
        <v>23254</v>
      </c>
      <c r="J313" s="122">
        <v>23241</v>
      </c>
      <c r="K313" s="122"/>
      <c r="L313" s="122">
        <v>1171</v>
      </c>
      <c r="M313" s="122">
        <v>1349</v>
      </c>
      <c r="N313" s="122"/>
      <c r="O313" s="122">
        <v>3321</v>
      </c>
      <c r="P313" s="122">
        <v>2958</v>
      </c>
      <c r="Q313" s="122"/>
      <c r="R313" s="212">
        <v>3.6671585573309099E-3</v>
      </c>
      <c r="S313" s="212">
        <v>-2.40818783865141E-3</v>
      </c>
      <c r="T313" s="212">
        <v>1.0004363763309501</v>
      </c>
      <c r="U313" s="212">
        <v>1.0026607345372101</v>
      </c>
      <c r="V313" s="212">
        <v>1.0075694958019701</v>
      </c>
      <c r="W313" s="212">
        <v>1.00401537066621</v>
      </c>
      <c r="X313" s="212"/>
      <c r="Y313" s="122">
        <v>22916</v>
      </c>
      <c r="Z313" s="122">
        <v>22926</v>
      </c>
      <c r="AA313" s="122">
        <v>22987</v>
      </c>
      <c r="AB313" s="122">
        <v>23161</v>
      </c>
      <c r="AC313" s="122">
        <v>23254</v>
      </c>
      <c r="AD313" s="122">
        <v>23314</v>
      </c>
      <c r="AE313" s="122">
        <v>23198</v>
      </c>
      <c r="AF313" s="122"/>
      <c r="AG313" s="122"/>
      <c r="AH313" s="122"/>
      <c r="AI313" s="122"/>
      <c r="AJ313" s="122"/>
      <c r="AK313" s="122"/>
      <c r="AL313" s="122"/>
      <c r="AM313" s="122"/>
      <c r="AN313" s="122"/>
      <c r="AO313" s="122"/>
    </row>
    <row r="314" spans="1:41" ht="12.75" x14ac:dyDescent="0.2">
      <c r="A314" s="122" t="s">
        <v>661</v>
      </c>
      <c r="B314" s="122">
        <v>41</v>
      </c>
      <c r="C314" s="122">
        <v>0</v>
      </c>
      <c r="D314" s="122">
        <v>0</v>
      </c>
      <c r="E314" s="122">
        <v>41.246825209951801</v>
      </c>
      <c r="F314" s="122">
        <v>0</v>
      </c>
      <c r="G314" s="122">
        <v>0</v>
      </c>
      <c r="H314" s="122"/>
      <c r="I314" s="122">
        <v>72565</v>
      </c>
      <c r="J314" s="122">
        <v>75966</v>
      </c>
      <c r="K314" s="122"/>
      <c r="L314" s="122">
        <v>3889</v>
      </c>
      <c r="M314" s="122">
        <v>3999</v>
      </c>
      <c r="N314" s="122"/>
      <c r="O314" s="122">
        <v>9809</v>
      </c>
      <c r="P314" s="122">
        <v>9206</v>
      </c>
      <c r="Q314" s="122"/>
      <c r="R314" s="212">
        <v>5.81392645758583E-3</v>
      </c>
      <c r="S314" s="212">
        <v>3.7939165601823198E-3</v>
      </c>
      <c r="T314" s="212">
        <v>1.00277736581683</v>
      </c>
      <c r="U314" s="212">
        <v>1.00603681245546</v>
      </c>
      <c r="V314" s="212">
        <v>1.0077646807259499</v>
      </c>
      <c r="W314" s="212">
        <v>1.00668372962722</v>
      </c>
      <c r="X314" s="212"/>
      <c r="Y314" s="122">
        <v>74171</v>
      </c>
      <c r="Z314" s="122">
        <v>74377</v>
      </c>
      <c r="AA314" s="122">
        <v>74826</v>
      </c>
      <c r="AB314" s="122">
        <v>75407</v>
      </c>
      <c r="AC314" s="122">
        <v>75911</v>
      </c>
      <c r="AD314" s="122">
        <v>75676</v>
      </c>
      <c r="AE314" s="122">
        <v>76199</v>
      </c>
      <c r="AF314" s="122"/>
      <c r="AG314" s="122"/>
      <c r="AH314" s="122"/>
      <c r="AI314" s="122"/>
      <c r="AJ314" s="122"/>
      <c r="AK314" s="122"/>
      <c r="AL314" s="122"/>
      <c r="AM314" s="122"/>
      <c r="AN314" s="122"/>
      <c r="AO314" s="122"/>
    </row>
    <row r="315" spans="1:41" ht="12.75" x14ac:dyDescent="0.2">
      <c r="A315" s="122" t="s">
        <v>662</v>
      </c>
      <c r="B315" s="122">
        <v>784</v>
      </c>
      <c r="C315" s="122">
        <v>698.19494584837503</v>
      </c>
      <c r="D315" s="122">
        <v>0</v>
      </c>
      <c r="E315" s="122">
        <v>86.266881615958994</v>
      </c>
      <c r="F315" s="122">
        <v>0</v>
      </c>
      <c r="G315" s="122">
        <v>0</v>
      </c>
      <c r="H315" s="122"/>
      <c r="I315" s="122">
        <v>6925</v>
      </c>
      <c r="J315" s="122">
        <v>6303</v>
      </c>
      <c r="K315" s="122"/>
      <c r="L315" s="122">
        <v>259</v>
      </c>
      <c r="M315" s="122">
        <v>276</v>
      </c>
      <c r="N315" s="122"/>
      <c r="O315" s="122">
        <v>811</v>
      </c>
      <c r="P315" s="122">
        <v>738</v>
      </c>
      <c r="Q315" s="122"/>
      <c r="R315" s="212">
        <v>1.98039419550433E-4</v>
      </c>
      <c r="S315" s="212">
        <v>-1.6943784639746599E-2</v>
      </c>
      <c r="T315" s="212">
        <v>0.99603803486529296</v>
      </c>
      <c r="U315" s="212">
        <v>1.0011137629276099</v>
      </c>
      <c r="V315" s="212">
        <v>1.0017482517482501</v>
      </c>
      <c r="W315" s="212">
        <v>1.0019038553070001</v>
      </c>
      <c r="X315" s="212"/>
      <c r="Y315" s="122">
        <v>6310</v>
      </c>
      <c r="Z315" s="122">
        <v>6285</v>
      </c>
      <c r="AA315" s="122">
        <v>6292</v>
      </c>
      <c r="AB315" s="122">
        <v>6303</v>
      </c>
      <c r="AC315" s="122">
        <v>6315</v>
      </c>
      <c r="AD315" s="122">
        <v>6275</v>
      </c>
      <c r="AE315" s="122">
        <v>6208</v>
      </c>
      <c r="AF315" s="122"/>
      <c r="AG315" s="122"/>
      <c r="AH315" s="122"/>
      <c r="AI315" s="122"/>
      <c r="AJ315" s="122"/>
      <c r="AK315" s="122"/>
      <c r="AL315" s="122"/>
      <c r="AM315" s="122"/>
      <c r="AN315" s="122"/>
      <c r="AO315" s="122"/>
    </row>
    <row r="316" spans="1:41" ht="12.75" x14ac:dyDescent="0.2">
      <c r="A316" s="122" t="s">
        <v>663</v>
      </c>
      <c r="B316" s="122">
        <v>50</v>
      </c>
      <c r="C316" s="122">
        <v>0</v>
      </c>
      <c r="D316" s="122">
        <v>0</v>
      </c>
      <c r="E316" s="122">
        <v>49.697782349721699</v>
      </c>
      <c r="F316" s="122">
        <v>0</v>
      </c>
      <c r="G316" s="122">
        <v>0</v>
      </c>
      <c r="H316" s="122"/>
      <c r="I316" s="122">
        <v>40830</v>
      </c>
      <c r="J316" s="122">
        <v>41508</v>
      </c>
      <c r="K316" s="122"/>
      <c r="L316" s="122">
        <v>2168</v>
      </c>
      <c r="M316" s="122">
        <v>2136</v>
      </c>
      <c r="N316" s="122"/>
      <c r="O316" s="122">
        <v>5754</v>
      </c>
      <c r="P316" s="122">
        <v>5382</v>
      </c>
      <c r="Q316" s="122"/>
      <c r="R316" s="212">
        <v>3.4362991006970899E-3</v>
      </c>
      <c r="S316" s="212">
        <v>3.0391471091922098E-3</v>
      </c>
      <c r="T316" s="212">
        <v>1.0002200811855</v>
      </c>
      <c r="U316" s="212">
        <v>1.0047429283915601</v>
      </c>
      <c r="V316" s="212">
        <v>1.0029929191911799</v>
      </c>
      <c r="W316" s="212">
        <v>1.0057981562348399</v>
      </c>
      <c r="X316" s="212"/>
      <c r="Y316" s="122">
        <v>40894</v>
      </c>
      <c r="Z316" s="122">
        <v>40903</v>
      </c>
      <c r="AA316" s="122">
        <v>41097</v>
      </c>
      <c r="AB316" s="122">
        <v>41220</v>
      </c>
      <c r="AC316" s="122">
        <v>41459</v>
      </c>
      <c r="AD316" s="122">
        <v>41542</v>
      </c>
      <c r="AE316" s="122">
        <v>41585</v>
      </c>
      <c r="AF316" s="122"/>
      <c r="AG316" s="122"/>
      <c r="AH316" s="122"/>
      <c r="AI316" s="122"/>
      <c r="AJ316" s="122"/>
      <c r="AK316" s="122"/>
      <c r="AL316" s="122"/>
      <c r="AM316" s="122"/>
      <c r="AN316" s="122"/>
      <c r="AO316" s="122"/>
    </row>
    <row r="317" spans="1:41" ht="12.75" x14ac:dyDescent="0.2">
      <c r="A317" s="122" t="s">
        <v>664</v>
      </c>
      <c r="B317" s="122">
        <v>638</v>
      </c>
      <c r="C317" s="122">
        <v>488.319088319088</v>
      </c>
      <c r="D317" s="122">
        <v>0</v>
      </c>
      <c r="E317" s="122">
        <v>150.16585355132099</v>
      </c>
      <c r="F317" s="122">
        <v>0</v>
      </c>
      <c r="G317" s="122">
        <v>0</v>
      </c>
      <c r="H317" s="122"/>
      <c r="I317" s="122">
        <v>8775</v>
      </c>
      <c r="J317" s="122">
        <v>8171</v>
      </c>
      <c r="K317" s="122"/>
      <c r="L317" s="122">
        <v>377</v>
      </c>
      <c r="M317" s="122">
        <v>395</v>
      </c>
      <c r="N317" s="122"/>
      <c r="O317" s="122">
        <v>1218</v>
      </c>
      <c r="P317" s="122">
        <v>1075</v>
      </c>
      <c r="Q317" s="122"/>
      <c r="R317" s="212">
        <v>-5.4432018310661698E-3</v>
      </c>
      <c r="S317" s="212">
        <v>4.1692213366033102E-3</v>
      </c>
      <c r="T317" s="212">
        <v>0.98644271145770801</v>
      </c>
      <c r="U317" s="212">
        <v>1.00024324981756</v>
      </c>
      <c r="V317" s="212">
        <v>0.99440661478599202</v>
      </c>
      <c r="W317" s="212">
        <v>0.99718757642455402</v>
      </c>
      <c r="X317" s="212"/>
      <c r="Y317" s="122">
        <v>8335</v>
      </c>
      <c r="Z317" s="122">
        <v>8222</v>
      </c>
      <c r="AA317" s="122">
        <v>8224</v>
      </c>
      <c r="AB317" s="122">
        <v>8178</v>
      </c>
      <c r="AC317" s="122">
        <v>8155</v>
      </c>
      <c r="AD317" s="122">
        <v>8172</v>
      </c>
      <c r="AE317" s="122">
        <v>8189</v>
      </c>
      <c r="AF317" s="122"/>
      <c r="AG317" s="122"/>
      <c r="AH317" s="122"/>
      <c r="AI317" s="122"/>
      <c r="AJ317" s="122"/>
      <c r="AK317" s="122"/>
      <c r="AL317" s="122"/>
      <c r="AM317" s="122"/>
      <c r="AN317" s="122"/>
      <c r="AO317" s="122"/>
    </row>
    <row r="318" spans="1:41" ht="12.75" x14ac:dyDescent="0.2">
      <c r="A318" s="122" t="s">
        <v>665</v>
      </c>
      <c r="B318" s="122">
        <v>1336</v>
      </c>
      <c r="C318" s="122">
        <v>1132.31629799136</v>
      </c>
      <c r="D318" s="122">
        <v>0</v>
      </c>
      <c r="E318" s="122">
        <v>203.418624639851</v>
      </c>
      <c r="F318" s="122">
        <v>0</v>
      </c>
      <c r="G318" s="122">
        <v>0</v>
      </c>
      <c r="H318" s="122"/>
      <c r="I318" s="122">
        <v>3933</v>
      </c>
      <c r="J318" s="122">
        <v>3409</v>
      </c>
      <c r="K318" s="122"/>
      <c r="L318" s="122">
        <v>130</v>
      </c>
      <c r="M318" s="122">
        <v>123</v>
      </c>
      <c r="N318" s="122"/>
      <c r="O318" s="122">
        <v>440</v>
      </c>
      <c r="P318" s="122">
        <v>368</v>
      </c>
      <c r="Q318" s="122"/>
      <c r="R318" s="212">
        <v>-1.5020657983465999E-2</v>
      </c>
      <c r="S318" s="212">
        <v>-2.3439789041898602E-3</v>
      </c>
      <c r="T318" s="212">
        <v>0.98097076668505201</v>
      </c>
      <c r="U318" s="212">
        <v>0.98341298847343295</v>
      </c>
      <c r="V318" s="212">
        <v>0.98284734133790697</v>
      </c>
      <c r="W318" s="212">
        <v>0.99272833042466502</v>
      </c>
      <c r="X318" s="212"/>
      <c r="Y318" s="122">
        <v>3626</v>
      </c>
      <c r="Z318" s="122">
        <v>3557</v>
      </c>
      <c r="AA318" s="122">
        <v>3498</v>
      </c>
      <c r="AB318" s="122">
        <v>3438</v>
      </c>
      <c r="AC318" s="122">
        <v>3413</v>
      </c>
      <c r="AD318" s="122">
        <v>3418</v>
      </c>
      <c r="AE318" s="122">
        <v>3405</v>
      </c>
      <c r="AF318" s="122"/>
      <c r="AG318" s="122"/>
      <c r="AH318" s="122"/>
      <c r="AI318" s="122"/>
      <c r="AJ318" s="122"/>
      <c r="AK318" s="122"/>
      <c r="AL318" s="122"/>
      <c r="AM318" s="122"/>
      <c r="AN318" s="122"/>
      <c r="AO318" s="122"/>
    </row>
    <row r="319" spans="1:41" ht="12.75" x14ac:dyDescent="0.2">
      <c r="A319" s="122" t="s">
        <v>666</v>
      </c>
      <c r="B319" s="122">
        <v>1021</v>
      </c>
      <c r="C319" s="122">
        <v>816.39969488939698</v>
      </c>
      <c r="D319" s="122">
        <v>0</v>
      </c>
      <c r="E319" s="122">
        <v>204.88561187290099</v>
      </c>
      <c r="F319" s="122">
        <v>0</v>
      </c>
      <c r="G319" s="122">
        <v>0</v>
      </c>
      <c r="H319" s="122"/>
      <c r="I319" s="122">
        <v>5244</v>
      </c>
      <c r="J319" s="122">
        <v>4711</v>
      </c>
      <c r="K319" s="122"/>
      <c r="L319" s="122">
        <v>186</v>
      </c>
      <c r="M319" s="122">
        <v>168</v>
      </c>
      <c r="N319" s="122"/>
      <c r="O319" s="122">
        <v>719</v>
      </c>
      <c r="P319" s="122">
        <v>615</v>
      </c>
      <c r="Q319" s="122"/>
      <c r="R319" s="212">
        <v>-5.4349838272018704E-3</v>
      </c>
      <c r="S319" s="212">
        <v>-2.7124390760754399E-2</v>
      </c>
      <c r="T319" s="212">
        <v>0.99834128136014899</v>
      </c>
      <c r="U319" s="212">
        <v>0.99169262720664597</v>
      </c>
      <c r="V319" s="212">
        <v>0.98848167539266996</v>
      </c>
      <c r="W319" s="212">
        <v>0.99978813559322</v>
      </c>
      <c r="X319" s="212"/>
      <c r="Y319" s="122">
        <v>4823</v>
      </c>
      <c r="Z319" s="122">
        <v>4815</v>
      </c>
      <c r="AA319" s="122">
        <v>4775</v>
      </c>
      <c r="AB319" s="122">
        <v>4720</v>
      </c>
      <c r="AC319" s="122">
        <v>4719</v>
      </c>
      <c r="AD319" s="122">
        <v>4665</v>
      </c>
      <c r="AE319" s="122">
        <v>4591</v>
      </c>
      <c r="AF319" s="122"/>
      <c r="AG319" s="122"/>
      <c r="AH319" s="122"/>
      <c r="AI319" s="122"/>
      <c r="AJ319" s="122"/>
      <c r="AK319" s="122"/>
      <c r="AL319" s="122"/>
      <c r="AM319" s="122"/>
      <c r="AN319" s="122"/>
      <c r="AO319" s="122"/>
    </row>
    <row r="320" spans="1:41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x14ac:dyDescent="0.2"/>
  </sheetData>
  <mergeCells count="6">
    <mergeCell ref="Y5:AE5"/>
    <mergeCell ref="T5:W5"/>
    <mergeCell ref="I4:J4"/>
    <mergeCell ref="L4:M4"/>
    <mergeCell ref="O4:P4"/>
    <mergeCell ref="R4:AE4"/>
  </mergeCells>
  <conditionalFormatting sqref="R10:X10">
    <cfRule type="cellIs" dxfId="78" priority="3" operator="lessThan">
      <formula>0</formula>
    </cfRule>
  </conditionalFormatting>
  <conditionalFormatting sqref="R11:X319">
    <cfRule type="cellIs" dxfId="77" priority="2" operator="lessThan">
      <formula>0</formula>
    </cfRule>
  </conditionalFormatting>
  <conditionalFormatting sqref="B10:AE319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&amp;LStatistiska centralbyrån
Offentlig ekonomi och mikrosimuleringar&amp;CDecember 2015&amp;RUtfall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3"/>
  <sheetViews>
    <sheetView showGridLines="0" zoomScaleNormal="100" workbookViewId="0">
      <pane ySplit="7" topLeftCell="A8" activePane="bottomLeft" state="frozen"/>
      <selection activeCell="A11" sqref="A11"/>
      <selection pane="bottomLeft" activeCell="A8" sqref="A8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8.85546875" customWidth="1"/>
    <col min="6" max="6" width="7.85546875" customWidth="1"/>
    <col min="7" max="7" width="7.42578125" customWidth="1"/>
    <col min="8" max="8" width="9.5703125" style="73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71" t="str">
        <f>"Tabell 11  Bebyggelsestruktur, utjämningsåret "&amp;Innehåll!C53</f>
        <v>Tabell 11  Bebyggelsestruktur, utjämningsåret 2016</v>
      </c>
      <c r="B2" s="71"/>
      <c r="C2" s="70"/>
      <c r="D2" s="71"/>
      <c r="E2" s="70"/>
      <c r="F2" s="70"/>
      <c r="G2" s="70"/>
      <c r="H2" s="72"/>
    </row>
    <row r="3" spans="1:20" x14ac:dyDescent="0.2"/>
    <row r="4" spans="1:20" s="66" customFormat="1" x14ac:dyDescent="0.2">
      <c r="A4" t="s">
        <v>19</v>
      </c>
      <c r="B4"/>
      <c r="C4"/>
      <c r="E4" s="77"/>
      <c r="F4" s="77"/>
      <c r="G4" s="77"/>
      <c r="H4" s="103"/>
    </row>
    <row r="5" spans="1:20" s="66" customFormat="1" ht="63" customHeight="1" x14ac:dyDescent="0.2">
      <c r="A5" s="3" t="s">
        <v>47</v>
      </c>
      <c r="B5" s="258" t="str">
        <f>"Folkmängd 31/12 -"&amp;Innehåll!C53-2</f>
        <v>Folkmängd 31/12 -2014</v>
      </c>
      <c r="C5" s="192" t="s">
        <v>287</v>
      </c>
      <c r="D5" s="192" t="s">
        <v>306</v>
      </c>
      <c r="E5" s="192" t="s">
        <v>307</v>
      </c>
      <c r="F5" s="192" t="s">
        <v>308</v>
      </c>
      <c r="G5" s="192" t="s">
        <v>309</v>
      </c>
      <c r="H5" s="216" t="s">
        <v>310</v>
      </c>
    </row>
    <row r="6" spans="1:20" s="74" customFormat="1" ht="15.75" customHeight="1" x14ac:dyDescent="0.2">
      <c r="B6" s="259"/>
      <c r="C6" s="199" t="s">
        <v>92</v>
      </c>
      <c r="D6" s="199" t="s">
        <v>93</v>
      </c>
      <c r="E6" s="199" t="s">
        <v>94</v>
      </c>
      <c r="F6" s="199" t="s">
        <v>95</v>
      </c>
      <c r="G6" s="199" t="s">
        <v>96</v>
      </c>
      <c r="H6" s="199" t="s">
        <v>118</v>
      </c>
    </row>
    <row r="7" spans="1:20" s="74" customFormat="1" ht="15.75" customHeight="1" x14ac:dyDescent="0.2">
      <c r="A7" s="78"/>
      <c r="B7" s="78"/>
      <c r="C7" s="192" t="s">
        <v>178</v>
      </c>
      <c r="D7" s="192"/>
      <c r="E7" s="192"/>
      <c r="F7" s="192"/>
      <c r="G7" s="192"/>
      <c r="H7" s="217"/>
    </row>
    <row r="8" spans="1:20" ht="18.75" customHeight="1" x14ac:dyDescent="0.2">
      <c r="A8" s="18" t="s">
        <v>359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2.75" x14ac:dyDescent="0.2">
      <c r="A9" s="122" t="s">
        <v>360</v>
      </c>
      <c r="B9" s="122">
        <v>88901</v>
      </c>
      <c r="C9" s="122">
        <v>150</v>
      </c>
      <c r="D9" s="122">
        <v>105.094358965566</v>
      </c>
      <c r="E9" s="122">
        <v>0</v>
      </c>
      <c r="F9" s="122">
        <v>0</v>
      </c>
      <c r="G9" s="122">
        <v>45</v>
      </c>
      <c r="H9" s="122">
        <v>0</v>
      </c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</row>
    <row r="10" spans="1:20" ht="12.75" x14ac:dyDescent="0.2">
      <c r="A10" s="122" t="s">
        <v>361</v>
      </c>
      <c r="B10" s="122">
        <v>32295</v>
      </c>
      <c r="C10" s="122">
        <v>150</v>
      </c>
      <c r="D10" s="122">
        <v>105.094358965566</v>
      </c>
      <c r="E10" s="122">
        <v>0</v>
      </c>
      <c r="F10" s="122">
        <v>0</v>
      </c>
      <c r="G10" s="122">
        <v>45</v>
      </c>
      <c r="H10" s="122">
        <v>0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</row>
    <row r="11" spans="1:20" ht="12.75" x14ac:dyDescent="0.2">
      <c r="A11" s="122" t="s">
        <v>362</v>
      </c>
      <c r="B11" s="122">
        <v>26698</v>
      </c>
      <c r="C11" s="122">
        <v>150</v>
      </c>
      <c r="D11" s="122">
        <v>105.094358965566</v>
      </c>
      <c r="E11" s="122">
        <v>0</v>
      </c>
      <c r="F11" s="122">
        <v>0</v>
      </c>
      <c r="G11" s="122">
        <v>45</v>
      </c>
      <c r="H11" s="122">
        <v>0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</row>
    <row r="12" spans="1:20" ht="12.75" x14ac:dyDescent="0.2">
      <c r="A12" s="122" t="s">
        <v>363</v>
      </c>
      <c r="B12" s="122">
        <v>82407</v>
      </c>
      <c r="C12" s="122">
        <v>150</v>
      </c>
      <c r="D12" s="122">
        <v>105.094358965566</v>
      </c>
      <c r="E12" s="122">
        <v>0</v>
      </c>
      <c r="F12" s="122">
        <v>0</v>
      </c>
      <c r="G12" s="122">
        <v>45</v>
      </c>
      <c r="H12" s="122"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</row>
    <row r="13" spans="1:20" ht="12.75" x14ac:dyDescent="0.2">
      <c r="A13" s="122" t="s">
        <v>364</v>
      </c>
      <c r="B13" s="122">
        <v>104185</v>
      </c>
      <c r="C13" s="122">
        <v>150</v>
      </c>
      <c r="D13" s="122">
        <v>105.094358965566</v>
      </c>
      <c r="E13" s="122">
        <v>0</v>
      </c>
      <c r="F13" s="122">
        <v>0</v>
      </c>
      <c r="G13" s="122">
        <v>45</v>
      </c>
      <c r="H13" s="122">
        <v>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</row>
    <row r="14" spans="1:20" ht="12.75" x14ac:dyDescent="0.2">
      <c r="A14" s="122" t="s">
        <v>365</v>
      </c>
      <c r="B14" s="122">
        <v>70701</v>
      </c>
      <c r="C14" s="122">
        <v>150</v>
      </c>
      <c r="D14" s="122">
        <v>105.094358965566</v>
      </c>
      <c r="E14" s="122">
        <v>0</v>
      </c>
      <c r="F14" s="122">
        <v>0</v>
      </c>
      <c r="G14" s="122">
        <v>45</v>
      </c>
      <c r="H14" s="122">
        <v>0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0" ht="12.75" x14ac:dyDescent="0.2">
      <c r="A15" s="122" t="s">
        <v>366</v>
      </c>
      <c r="B15" s="122">
        <v>45465</v>
      </c>
      <c r="C15" s="122">
        <v>261</v>
      </c>
      <c r="D15" s="122">
        <v>105.094358965566</v>
      </c>
      <c r="E15" s="122">
        <v>0</v>
      </c>
      <c r="F15" s="122">
        <v>0</v>
      </c>
      <c r="G15" s="122">
        <v>156</v>
      </c>
      <c r="H15" s="122"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</row>
    <row r="16" spans="1:20" ht="12.75" x14ac:dyDescent="0.2">
      <c r="A16" s="122" t="s">
        <v>367</v>
      </c>
      <c r="B16" s="122">
        <v>96217</v>
      </c>
      <c r="C16" s="122">
        <v>261</v>
      </c>
      <c r="D16" s="122">
        <v>105.094358965566</v>
      </c>
      <c r="E16" s="122">
        <v>0</v>
      </c>
      <c r="F16" s="122">
        <v>0</v>
      </c>
      <c r="G16" s="122">
        <v>156</v>
      </c>
      <c r="H16" s="122"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</row>
    <row r="17" spans="1:20" ht="12.75" x14ac:dyDescent="0.2">
      <c r="A17" s="122" t="s">
        <v>368</v>
      </c>
      <c r="B17" s="122">
        <v>57568</v>
      </c>
      <c r="C17" s="122">
        <v>150</v>
      </c>
      <c r="D17" s="122">
        <v>105.094358965566</v>
      </c>
      <c r="E17" s="122">
        <v>0</v>
      </c>
      <c r="F17" s="122">
        <v>0</v>
      </c>
      <c r="G17" s="122">
        <v>45</v>
      </c>
      <c r="H17" s="122">
        <v>0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2.75" x14ac:dyDescent="0.2">
      <c r="A18" s="122" t="s">
        <v>369</v>
      </c>
      <c r="B18" s="122">
        <v>9815</v>
      </c>
      <c r="C18" s="122">
        <v>150</v>
      </c>
      <c r="D18" s="122">
        <v>105.094358965566</v>
      </c>
      <c r="E18" s="122">
        <v>0</v>
      </c>
      <c r="F18" s="122">
        <v>0</v>
      </c>
      <c r="G18" s="122">
        <v>45</v>
      </c>
      <c r="H18" s="122"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12.75" x14ac:dyDescent="0.2">
      <c r="A19" s="122" t="s">
        <v>370</v>
      </c>
      <c r="B19" s="122">
        <v>27041</v>
      </c>
      <c r="C19" s="122">
        <v>150</v>
      </c>
      <c r="D19" s="122">
        <v>105.094358965566</v>
      </c>
      <c r="E19" s="122">
        <v>0</v>
      </c>
      <c r="F19" s="122">
        <v>0</v>
      </c>
      <c r="G19" s="122">
        <v>45</v>
      </c>
      <c r="H19" s="122">
        <v>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</row>
    <row r="20" spans="1:20" ht="12.75" x14ac:dyDescent="0.2">
      <c r="A20" s="122" t="s">
        <v>371</v>
      </c>
      <c r="B20" s="122">
        <v>16140</v>
      </c>
      <c r="C20" s="122">
        <v>150</v>
      </c>
      <c r="D20" s="122">
        <v>105.094358965566</v>
      </c>
      <c r="E20" s="122">
        <v>0</v>
      </c>
      <c r="F20" s="122">
        <v>0</v>
      </c>
      <c r="G20" s="122">
        <v>45</v>
      </c>
      <c r="H20" s="122">
        <v>0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0" ht="12.75" x14ac:dyDescent="0.2">
      <c r="A21" s="122" t="s">
        <v>372</v>
      </c>
      <c r="B21" s="122">
        <v>44085</v>
      </c>
      <c r="C21" s="122">
        <v>150</v>
      </c>
      <c r="D21" s="122">
        <v>105.094358965566</v>
      </c>
      <c r="E21" s="122">
        <v>0</v>
      </c>
      <c r="F21" s="122">
        <v>0</v>
      </c>
      <c r="G21" s="122">
        <v>45</v>
      </c>
      <c r="H21" s="122">
        <v>0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</row>
    <row r="22" spans="1:20" ht="12.75" x14ac:dyDescent="0.2">
      <c r="A22" s="122" t="s">
        <v>373</v>
      </c>
      <c r="B22" s="122">
        <v>69325</v>
      </c>
      <c r="C22" s="122">
        <v>150</v>
      </c>
      <c r="D22" s="122">
        <v>105.094358965566</v>
      </c>
      <c r="E22" s="122">
        <v>0</v>
      </c>
      <c r="F22" s="122">
        <v>0</v>
      </c>
      <c r="G22" s="122">
        <v>45</v>
      </c>
      <c r="H22" s="122">
        <v>0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</row>
    <row r="23" spans="1:20" ht="12.75" x14ac:dyDescent="0.2">
      <c r="A23" s="122" t="s">
        <v>374</v>
      </c>
      <c r="B23" s="122">
        <v>74041</v>
      </c>
      <c r="C23" s="122">
        <v>261</v>
      </c>
      <c r="D23" s="122">
        <v>105.094358965566</v>
      </c>
      <c r="E23" s="122">
        <v>0</v>
      </c>
      <c r="F23" s="122">
        <v>0</v>
      </c>
      <c r="G23" s="122">
        <v>156</v>
      </c>
      <c r="H23" s="122">
        <v>0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</row>
    <row r="24" spans="1:20" ht="12.75" x14ac:dyDescent="0.2">
      <c r="A24" s="122" t="s">
        <v>375</v>
      </c>
      <c r="B24" s="122">
        <v>911989</v>
      </c>
      <c r="C24" s="122">
        <v>651</v>
      </c>
      <c r="D24" s="122">
        <v>105.094358965566</v>
      </c>
      <c r="E24" s="122">
        <v>0</v>
      </c>
      <c r="F24" s="122">
        <v>0</v>
      </c>
      <c r="G24" s="122">
        <v>546</v>
      </c>
      <c r="H24" s="122">
        <v>0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</row>
    <row r="25" spans="1:20" ht="12.75" x14ac:dyDescent="0.2">
      <c r="A25" s="122" t="s">
        <v>376</v>
      </c>
      <c r="B25" s="122">
        <v>44090</v>
      </c>
      <c r="C25" s="122">
        <v>261</v>
      </c>
      <c r="D25" s="122">
        <v>105.094358965566</v>
      </c>
      <c r="E25" s="122">
        <v>0</v>
      </c>
      <c r="F25" s="122">
        <v>0</v>
      </c>
      <c r="G25" s="122">
        <v>156</v>
      </c>
      <c r="H25" s="122">
        <v>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ht="12.75" x14ac:dyDescent="0.2">
      <c r="A26" s="122" t="s">
        <v>377</v>
      </c>
      <c r="B26" s="122">
        <v>92235</v>
      </c>
      <c r="C26" s="122">
        <v>206</v>
      </c>
      <c r="D26" s="122">
        <v>105.094358965566</v>
      </c>
      <c r="E26" s="122">
        <v>0</v>
      </c>
      <c r="F26" s="122">
        <v>0</v>
      </c>
      <c r="G26" s="122">
        <v>101</v>
      </c>
      <c r="H26" s="122">
        <v>0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ht="12.75" x14ac:dyDescent="0.2">
      <c r="A27" s="122" t="s">
        <v>378</v>
      </c>
      <c r="B27" s="122">
        <v>45390</v>
      </c>
      <c r="C27" s="122">
        <v>150</v>
      </c>
      <c r="D27" s="122">
        <v>105.094358965566</v>
      </c>
      <c r="E27" s="122">
        <v>0</v>
      </c>
      <c r="F27" s="122">
        <v>0</v>
      </c>
      <c r="G27" s="122">
        <v>45</v>
      </c>
      <c r="H27" s="122">
        <v>0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ht="12.75" x14ac:dyDescent="0.2">
      <c r="A28" s="122" t="s">
        <v>379</v>
      </c>
      <c r="B28" s="122">
        <v>67334</v>
      </c>
      <c r="C28" s="122">
        <v>150</v>
      </c>
      <c r="D28" s="122">
        <v>105.094358965566</v>
      </c>
      <c r="E28" s="122">
        <v>0</v>
      </c>
      <c r="F28" s="122">
        <v>0</v>
      </c>
      <c r="G28" s="122">
        <v>45</v>
      </c>
      <c r="H28" s="122"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</row>
    <row r="29" spans="1:20" ht="12.75" x14ac:dyDescent="0.2">
      <c r="A29" s="122" t="s">
        <v>380</v>
      </c>
      <c r="B29" s="122">
        <v>41816</v>
      </c>
      <c r="C29" s="122">
        <v>150</v>
      </c>
      <c r="D29" s="122">
        <v>105.094358965566</v>
      </c>
      <c r="E29" s="122">
        <v>0</v>
      </c>
      <c r="F29" s="122">
        <v>0</v>
      </c>
      <c r="G29" s="122">
        <v>45</v>
      </c>
      <c r="H29" s="122">
        <v>0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</row>
    <row r="30" spans="1:20" ht="12.75" x14ac:dyDescent="0.2">
      <c r="A30" s="122" t="s">
        <v>381</v>
      </c>
      <c r="B30" s="122">
        <v>25287</v>
      </c>
      <c r="C30" s="122">
        <v>150</v>
      </c>
      <c r="D30" s="122">
        <v>105.094358965566</v>
      </c>
      <c r="E30" s="122">
        <v>0</v>
      </c>
      <c r="F30" s="122">
        <v>0</v>
      </c>
      <c r="G30" s="122">
        <v>45</v>
      </c>
      <c r="H30" s="122">
        <v>0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</row>
    <row r="31" spans="1:20" ht="12.75" x14ac:dyDescent="0.2">
      <c r="A31" s="122" t="s">
        <v>382</v>
      </c>
      <c r="B31" s="122">
        <v>31969</v>
      </c>
      <c r="C31" s="122">
        <v>150</v>
      </c>
      <c r="D31" s="122">
        <v>105.094358965566</v>
      </c>
      <c r="E31" s="122">
        <v>0</v>
      </c>
      <c r="F31" s="122">
        <v>0</v>
      </c>
      <c r="G31" s="122">
        <v>45</v>
      </c>
      <c r="H31" s="122">
        <v>0</v>
      </c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</row>
    <row r="32" spans="1:20" ht="12.75" x14ac:dyDescent="0.2">
      <c r="A32" s="122" t="s">
        <v>383</v>
      </c>
      <c r="B32" s="122">
        <v>11329</v>
      </c>
      <c r="C32" s="122">
        <v>150</v>
      </c>
      <c r="D32" s="122">
        <v>105.094358965566</v>
      </c>
      <c r="E32" s="122">
        <v>0</v>
      </c>
      <c r="F32" s="122">
        <v>0</v>
      </c>
      <c r="G32" s="122">
        <v>45</v>
      </c>
      <c r="H32" s="122">
        <v>0</v>
      </c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</row>
    <row r="33" spans="1:20" ht="12.75" x14ac:dyDescent="0.2">
      <c r="A33" s="122" t="s">
        <v>384</v>
      </c>
      <c r="B33" s="122">
        <v>40541</v>
      </c>
      <c r="C33" s="122">
        <v>150</v>
      </c>
      <c r="D33" s="122">
        <v>105.094358965566</v>
      </c>
      <c r="E33" s="122">
        <v>0</v>
      </c>
      <c r="F33" s="122">
        <v>0</v>
      </c>
      <c r="G33" s="122">
        <v>45</v>
      </c>
      <c r="H33" s="122">
        <v>0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</row>
    <row r="34" spans="1:20" ht="12.75" x14ac:dyDescent="0.2">
      <c r="A34" s="122" t="s">
        <v>385</v>
      </c>
      <c r="B34" s="122">
        <v>41180</v>
      </c>
      <c r="C34" s="122">
        <v>150</v>
      </c>
      <c r="D34" s="122">
        <v>105.094358965566</v>
      </c>
      <c r="E34" s="122">
        <v>0</v>
      </c>
      <c r="F34" s="122">
        <v>0</v>
      </c>
      <c r="G34" s="122">
        <v>45</v>
      </c>
      <c r="H34" s="122">
        <v>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</row>
    <row r="35" spans="1:20" ht="14.25" customHeight="1" x14ac:dyDescent="0.2">
      <c r="A35" s="19" t="s">
        <v>386</v>
      </c>
      <c r="B35" s="122"/>
      <c r="C35" s="122"/>
      <c r="D35" s="122"/>
      <c r="E35" s="19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1:20" ht="12.75" x14ac:dyDescent="0.2">
      <c r="A36" s="122" t="s">
        <v>387</v>
      </c>
      <c r="B36" s="122">
        <v>41163</v>
      </c>
      <c r="C36" s="122">
        <v>66</v>
      </c>
      <c r="D36" s="122">
        <v>20.7999883635331</v>
      </c>
      <c r="E36" s="122">
        <v>0</v>
      </c>
      <c r="F36" s="122">
        <v>0</v>
      </c>
      <c r="G36" s="122">
        <v>45</v>
      </c>
      <c r="H36" s="122">
        <v>0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</row>
    <row r="37" spans="1:20" ht="12.75" x14ac:dyDescent="0.2">
      <c r="A37" s="122" t="s">
        <v>388</v>
      </c>
      <c r="B37" s="122">
        <v>13490</v>
      </c>
      <c r="C37" s="122">
        <v>200</v>
      </c>
      <c r="D37" s="122">
        <v>-15.165609760000899</v>
      </c>
      <c r="E37" s="122">
        <v>20</v>
      </c>
      <c r="F37" s="122">
        <v>0</v>
      </c>
      <c r="G37" s="122">
        <v>45</v>
      </c>
      <c r="H37" s="122">
        <v>150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</row>
    <row r="38" spans="1:20" ht="12.75" x14ac:dyDescent="0.2">
      <c r="A38" s="122" t="s">
        <v>389</v>
      </c>
      <c r="B38" s="122">
        <v>20034</v>
      </c>
      <c r="C38" s="122">
        <v>66</v>
      </c>
      <c r="D38" s="122">
        <v>20.7999883635331</v>
      </c>
      <c r="E38" s="122">
        <v>0</v>
      </c>
      <c r="F38" s="122">
        <v>0</v>
      </c>
      <c r="G38" s="122">
        <v>45</v>
      </c>
      <c r="H38" s="122">
        <v>0</v>
      </c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</row>
    <row r="39" spans="1:20" ht="12.75" x14ac:dyDescent="0.2">
      <c r="A39" s="122" t="s">
        <v>390</v>
      </c>
      <c r="B39" s="122">
        <v>16105</v>
      </c>
      <c r="C39" s="122">
        <v>66</v>
      </c>
      <c r="D39" s="122">
        <v>20.7999883635331</v>
      </c>
      <c r="E39" s="122">
        <v>0</v>
      </c>
      <c r="F39" s="122">
        <v>0</v>
      </c>
      <c r="G39" s="122">
        <v>45</v>
      </c>
      <c r="H39" s="122">
        <v>0</v>
      </c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</row>
    <row r="40" spans="1:20" ht="12.75" x14ac:dyDescent="0.2">
      <c r="A40" s="122" t="s">
        <v>391</v>
      </c>
      <c r="B40" s="122">
        <v>20245</v>
      </c>
      <c r="C40" s="122">
        <v>86</v>
      </c>
      <c r="D40" s="122">
        <v>20.7999883635331</v>
      </c>
      <c r="E40" s="122">
        <v>20</v>
      </c>
      <c r="F40" s="122">
        <v>0</v>
      </c>
      <c r="G40" s="122">
        <v>45</v>
      </c>
      <c r="H40" s="122">
        <v>0</v>
      </c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</row>
    <row r="41" spans="1:20" ht="12.75" x14ac:dyDescent="0.2">
      <c r="A41" s="122" t="s">
        <v>386</v>
      </c>
      <c r="B41" s="122">
        <v>207362</v>
      </c>
      <c r="C41" s="122">
        <v>122</v>
      </c>
      <c r="D41" s="122">
        <v>20.7999883635331</v>
      </c>
      <c r="E41" s="122">
        <v>0</v>
      </c>
      <c r="F41" s="122">
        <v>0</v>
      </c>
      <c r="G41" s="122">
        <v>101</v>
      </c>
      <c r="H41" s="122">
        <v>0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</row>
    <row r="42" spans="1:20" ht="12.75" x14ac:dyDescent="0.2">
      <c r="A42" s="122" t="s">
        <v>392</v>
      </c>
      <c r="B42" s="122">
        <v>9169</v>
      </c>
      <c r="C42" s="122">
        <v>86</v>
      </c>
      <c r="D42" s="122">
        <v>20.7999883635331</v>
      </c>
      <c r="E42" s="122">
        <v>20</v>
      </c>
      <c r="F42" s="122">
        <v>0</v>
      </c>
      <c r="G42" s="122">
        <v>45</v>
      </c>
      <c r="H42" s="122">
        <v>0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</row>
    <row r="43" spans="1:20" ht="12.75" x14ac:dyDescent="0.2">
      <c r="A43" s="122" t="s">
        <v>393</v>
      </c>
      <c r="B43" s="122">
        <v>21374</v>
      </c>
      <c r="C43" s="122">
        <v>66</v>
      </c>
      <c r="D43" s="122">
        <v>20.7999883635331</v>
      </c>
      <c r="E43" s="122">
        <v>0</v>
      </c>
      <c r="F43" s="122">
        <v>0</v>
      </c>
      <c r="G43" s="122">
        <v>45</v>
      </c>
      <c r="H43" s="122">
        <v>0</v>
      </c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</row>
    <row r="44" spans="1:20" ht="14.25" customHeight="1" x14ac:dyDescent="0.2">
      <c r="A44" s="19" t="s">
        <v>394</v>
      </c>
      <c r="B44" s="122"/>
      <c r="C44" s="122"/>
      <c r="D44" s="122"/>
      <c r="E44" s="19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</row>
    <row r="45" spans="1:20" ht="12.75" x14ac:dyDescent="0.2">
      <c r="A45" s="122" t="s">
        <v>395</v>
      </c>
      <c r="B45" s="122">
        <v>100923</v>
      </c>
      <c r="C45" s="122">
        <v>73</v>
      </c>
      <c r="D45" s="122">
        <v>-27.528784114965699</v>
      </c>
      <c r="E45" s="122">
        <v>0</v>
      </c>
      <c r="F45" s="122">
        <v>0</v>
      </c>
      <c r="G45" s="122">
        <v>101</v>
      </c>
      <c r="H45" s="122">
        <v>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</row>
    <row r="46" spans="1:20" ht="12.75" x14ac:dyDescent="0.2">
      <c r="A46" s="122" t="s">
        <v>396</v>
      </c>
      <c r="B46" s="122">
        <v>16242</v>
      </c>
      <c r="C46" s="122">
        <v>17</v>
      </c>
      <c r="D46" s="122">
        <v>-27.528784114965699</v>
      </c>
      <c r="E46" s="122">
        <v>0</v>
      </c>
      <c r="F46" s="122">
        <v>0</v>
      </c>
      <c r="G46" s="122">
        <v>45</v>
      </c>
      <c r="H46" s="122">
        <v>0</v>
      </c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</row>
    <row r="47" spans="1:20" ht="12.75" x14ac:dyDescent="0.2">
      <c r="A47" s="122" t="s">
        <v>397</v>
      </c>
      <c r="B47" s="122">
        <v>10513</v>
      </c>
      <c r="C47" s="122">
        <v>-3</v>
      </c>
      <c r="D47" s="122">
        <v>-27.528784114965699</v>
      </c>
      <c r="E47" s="122">
        <v>-20</v>
      </c>
      <c r="F47" s="122">
        <v>0</v>
      </c>
      <c r="G47" s="122">
        <v>45</v>
      </c>
      <c r="H47" s="122">
        <v>0</v>
      </c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</row>
    <row r="48" spans="1:20" ht="12.75" x14ac:dyDescent="0.2">
      <c r="A48" s="122" t="s">
        <v>398</v>
      </c>
      <c r="B48" s="122">
        <v>33268</v>
      </c>
      <c r="C48" s="122">
        <v>17</v>
      </c>
      <c r="D48" s="122">
        <v>-27.528784114965699</v>
      </c>
      <c r="E48" s="122">
        <v>0</v>
      </c>
      <c r="F48" s="122">
        <v>0</v>
      </c>
      <c r="G48" s="122">
        <v>45</v>
      </c>
      <c r="H48" s="122">
        <v>0</v>
      </c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</row>
    <row r="49" spans="1:20" ht="12.75" x14ac:dyDescent="0.2">
      <c r="A49" s="122" t="s">
        <v>399</v>
      </c>
      <c r="B49" s="122">
        <v>53508</v>
      </c>
      <c r="C49" s="122">
        <v>-3</v>
      </c>
      <c r="D49" s="122">
        <v>-27.528784114965699</v>
      </c>
      <c r="E49" s="122">
        <v>-20</v>
      </c>
      <c r="F49" s="122">
        <v>0</v>
      </c>
      <c r="G49" s="122">
        <v>45</v>
      </c>
      <c r="H49" s="122">
        <v>0</v>
      </c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</row>
    <row r="50" spans="1:20" ht="12.75" x14ac:dyDescent="0.2">
      <c r="A50" s="122" t="s">
        <v>400</v>
      </c>
      <c r="B50" s="122">
        <v>11551</v>
      </c>
      <c r="C50" s="122">
        <v>-3</v>
      </c>
      <c r="D50" s="122">
        <v>-27.528784114965699</v>
      </c>
      <c r="E50" s="122">
        <v>-20</v>
      </c>
      <c r="F50" s="122">
        <v>0</v>
      </c>
      <c r="G50" s="122">
        <v>45</v>
      </c>
      <c r="H50" s="122">
        <v>0</v>
      </c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</row>
    <row r="51" spans="1:20" ht="12.75" x14ac:dyDescent="0.2">
      <c r="A51" s="122" t="s">
        <v>401</v>
      </c>
      <c r="B51" s="122">
        <v>33878</v>
      </c>
      <c r="C51" s="122">
        <v>17</v>
      </c>
      <c r="D51" s="122">
        <v>-27.528784114965699</v>
      </c>
      <c r="E51" s="122">
        <v>0</v>
      </c>
      <c r="F51" s="122">
        <v>0</v>
      </c>
      <c r="G51" s="122">
        <v>45</v>
      </c>
      <c r="H51" s="122">
        <v>0</v>
      </c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</row>
    <row r="52" spans="1:20" ht="12.75" x14ac:dyDescent="0.2">
      <c r="A52" s="122" t="s">
        <v>402</v>
      </c>
      <c r="B52" s="122">
        <v>11864</v>
      </c>
      <c r="C52" s="122">
        <v>-3</v>
      </c>
      <c r="D52" s="122">
        <v>-27.528784114965699</v>
      </c>
      <c r="E52" s="122">
        <v>-20</v>
      </c>
      <c r="F52" s="122">
        <v>0</v>
      </c>
      <c r="G52" s="122">
        <v>45</v>
      </c>
      <c r="H52" s="122">
        <v>0</v>
      </c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</row>
    <row r="53" spans="1:20" ht="12.75" x14ac:dyDescent="0.2">
      <c r="A53" s="122" t="s">
        <v>403</v>
      </c>
      <c r="B53" s="122">
        <v>8919</v>
      </c>
      <c r="C53" s="122">
        <v>17</v>
      </c>
      <c r="D53" s="122">
        <v>-27.528784114965699</v>
      </c>
      <c r="E53" s="122">
        <v>0</v>
      </c>
      <c r="F53" s="122">
        <v>0</v>
      </c>
      <c r="G53" s="122">
        <v>45</v>
      </c>
      <c r="H53" s="122">
        <v>0</v>
      </c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</row>
    <row r="54" spans="1:20" ht="14.25" customHeight="1" x14ac:dyDescent="0.2">
      <c r="A54" s="19" t="s">
        <v>404</v>
      </c>
      <c r="B54" s="122"/>
      <c r="C54" s="122"/>
      <c r="D54" s="122"/>
      <c r="E54" s="19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</row>
    <row r="55" spans="1:20" ht="12.75" x14ac:dyDescent="0.2">
      <c r="A55" s="122" t="s">
        <v>405</v>
      </c>
      <c r="B55" s="122">
        <v>5322</v>
      </c>
      <c r="C55" s="122">
        <v>600</v>
      </c>
      <c r="D55" s="122">
        <v>-69.776633997686602</v>
      </c>
      <c r="E55" s="122">
        <v>0</v>
      </c>
      <c r="F55" s="122">
        <v>475</v>
      </c>
      <c r="G55" s="122">
        <v>45</v>
      </c>
      <c r="H55" s="122">
        <v>150</v>
      </c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</row>
    <row r="56" spans="1:20" ht="12.75" x14ac:dyDescent="0.2">
      <c r="A56" s="122" t="s">
        <v>406</v>
      </c>
      <c r="B56" s="122">
        <v>21150</v>
      </c>
      <c r="C56" s="122">
        <v>-45</v>
      </c>
      <c r="D56" s="122">
        <v>-69.776633997686602</v>
      </c>
      <c r="E56" s="122">
        <v>-20</v>
      </c>
      <c r="F56" s="122">
        <v>0</v>
      </c>
      <c r="G56" s="122">
        <v>45</v>
      </c>
      <c r="H56" s="122">
        <v>0</v>
      </c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</row>
    <row r="57" spans="1:20" ht="12.75" x14ac:dyDescent="0.2">
      <c r="A57" s="122" t="s">
        <v>407</v>
      </c>
      <c r="B57" s="122">
        <v>9795</v>
      </c>
      <c r="C57" s="122">
        <v>600</v>
      </c>
      <c r="D57" s="122">
        <v>-69.776633997686602</v>
      </c>
      <c r="E57" s="122">
        <v>0</v>
      </c>
      <c r="F57" s="122">
        <v>375</v>
      </c>
      <c r="G57" s="122">
        <v>45</v>
      </c>
      <c r="H57" s="122">
        <v>250</v>
      </c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</row>
    <row r="58" spans="1:20" ht="12.75" x14ac:dyDescent="0.2">
      <c r="A58" s="122" t="s">
        <v>408</v>
      </c>
      <c r="B58" s="122">
        <v>151881</v>
      </c>
      <c r="C58" s="122">
        <v>11</v>
      </c>
      <c r="D58" s="122">
        <v>-69.776633997686602</v>
      </c>
      <c r="E58" s="122">
        <v>-20</v>
      </c>
      <c r="F58" s="122">
        <v>0</v>
      </c>
      <c r="G58" s="122">
        <v>101</v>
      </c>
      <c r="H58" s="122">
        <v>0</v>
      </c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</row>
    <row r="59" spans="1:20" ht="12.75" x14ac:dyDescent="0.2">
      <c r="A59" s="122" t="s">
        <v>409</v>
      </c>
      <c r="B59" s="122">
        <v>26428</v>
      </c>
      <c r="C59" s="122">
        <v>-25</v>
      </c>
      <c r="D59" s="122">
        <v>-69.776633997686602</v>
      </c>
      <c r="E59" s="122">
        <v>0</v>
      </c>
      <c r="F59" s="122">
        <v>0</v>
      </c>
      <c r="G59" s="122">
        <v>45</v>
      </c>
      <c r="H59" s="122">
        <v>0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</row>
    <row r="60" spans="1:20" ht="12.75" x14ac:dyDescent="0.2">
      <c r="A60" s="122" t="s">
        <v>410</v>
      </c>
      <c r="B60" s="122">
        <v>42556</v>
      </c>
      <c r="C60" s="122">
        <v>-45</v>
      </c>
      <c r="D60" s="122">
        <v>-69.776633997686602</v>
      </c>
      <c r="E60" s="122">
        <v>-20</v>
      </c>
      <c r="F60" s="122">
        <v>0</v>
      </c>
      <c r="G60" s="122">
        <v>45</v>
      </c>
      <c r="H60" s="122">
        <v>0</v>
      </c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</row>
    <row r="61" spans="1:20" ht="12.75" x14ac:dyDescent="0.2">
      <c r="A61" s="122" t="s">
        <v>411</v>
      </c>
      <c r="B61" s="122">
        <v>135283</v>
      </c>
      <c r="C61" s="122">
        <v>11</v>
      </c>
      <c r="D61" s="122">
        <v>-69.776633997686602</v>
      </c>
      <c r="E61" s="122">
        <v>-20</v>
      </c>
      <c r="F61" s="122">
        <v>0</v>
      </c>
      <c r="G61" s="122">
        <v>101</v>
      </c>
      <c r="H61" s="122">
        <v>0</v>
      </c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</row>
    <row r="62" spans="1:20" ht="12.75" x14ac:dyDescent="0.2">
      <c r="A62" s="122" t="s">
        <v>412</v>
      </c>
      <c r="B62" s="122">
        <v>14268</v>
      </c>
      <c r="C62" s="122">
        <v>-45</v>
      </c>
      <c r="D62" s="122">
        <v>-69.776633997686602</v>
      </c>
      <c r="E62" s="122">
        <v>-20</v>
      </c>
      <c r="F62" s="122">
        <v>0</v>
      </c>
      <c r="G62" s="122">
        <v>45</v>
      </c>
      <c r="H62" s="122">
        <v>0</v>
      </c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</row>
    <row r="63" spans="1:20" ht="12.75" x14ac:dyDescent="0.2">
      <c r="A63" s="122" t="s">
        <v>413</v>
      </c>
      <c r="B63" s="122">
        <v>7393</v>
      </c>
      <c r="C63" s="122">
        <v>430</v>
      </c>
      <c r="D63" s="122">
        <v>-69.776633997686602</v>
      </c>
      <c r="E63" s="122">
        <v>-20</v>
      </c>
      <c r="F63" s="122">
        <v>475</v>
      </c>
      <c r="G63" s="122">
        <v>45</v>
      </c>
      <c r="H63" s="122">
        <v>0</v>
      </c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</row>
    <row r="64" spans="1:20" ht="12.75" x14ac:dyDescent="0.2">
      <c r="A64" s="122" t="s">
        <v>414</v>
      </c>
      <c r="B64" s="122">
        <v>7657</v>
      </c>
      <c r="C64" s="122">
        <v>580</v>
      </c>
      <c r="D64" s="122">
        <v>-69.776633997686602</v>
      </c>
      <c r="E64" s="122">
        <v>-20</v>
      </c>
      <c r="F64" s="122">
        <v>475</v>
      </c>
      <c r="G64" s="122">
        <v>45</v>
      </c>
      <c r="H64" s="122">
        <v>150</v>
      </c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</row>
    <row r="65" spans="1:20" ht="12.75" x14ac:dyDescent="0.2">
      <c r="A65" s="122" t="s">
        <v>415</v>
      </c>
      <c r="B65" s="122">
        <v>3660</v>
      </c>
      <c r="C65" s="122">
        <v>1425</v>
      </c>
      <c r="D65" s="122">
        <v>-69.776633997686602</v>
      </c>
      <c r="E65" s="122">
        <v>0</v>
      </c>
      <c r="F65" s="122">
        <v>1300</v>
      </c>
      <c r="G65" s="122">
        <v>45</v>
      </c>
      <c r="H65" s="122">
        <v>150</v>
      </c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</row>
    <row r="66" spans="1:20" ht="12.75" x14ac:dyDescent="0.2">
      <c r="A66" s="122" t="s">
        <v>416</v>
      </c>
      <c r="B66" s="122">
        <v>11472</v>
      </c>
      <c r="C66" s="122">
        <v>-25</v>
      </c>
      <c r="D66" s="122">
        <v>-69.776633997686602</v>
      </c>
      <c r="E66" s="122">
        <v>0</v>
      </c>
      <c r="F66" s="122">
        <v>0</v>
      </c>
      <c r="G66" s="122">
        <v>45</v>
      </c>
      <c r="H66" s="122">
        <v>0</v>
      </c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</row>
    <row r="67" spans="1:20" ht="12.75" x14ac:dyDescent="0.2">
      <c r="A67" s="122" t="s">
        <v>417</v>
      </c>
      <c r="B67" s="122">
        <v>5240</v>
      </c>
      <c r="C67" s="122">
        <v>580</v>
      </c>
      <c r="D67" s="122">
        <v>-69.776633997686602</v>
      </c>
      <c r="E67" s="122">
        <v>-20</v>
      </c>
      <c r="F67" s="122">
        <v>475</v>
      </c>
      <c r="G67" s="122">
        <v>45</v>
      </c>
      <c r="H67" s="122">
        <v>150</v>
      </c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</row>
    <row r="68" spans="1:20" ht="14.25" customHeight="1" x14ac:dyDescent="0.2">
      <c r="A68" s="19" t="s">
        <v>418</v>
      </c>
      <c r="B68" s="122"/>
      <c r="C68" s="122"/>
      <c r="D68" s="122"/>
      <c r="E68" s="19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</row>
    <row r="69" spans="1:20" ht="12.75" x14ac:dyDescent="0.2">
      <c r="A69" s="122" t="s">
        <v>419</v>
      </c>
      <c r="B69" s="122">
        <v>6426</v>
      </c>
      <c r="C69" s="122">
        <v>593</v>
      </c>
      <c r="D69" s="122">
        <v>-76.520183645849201</v>
      </c>
      <c r="E69" s="122">
        <v>0</v>
      </c>
      <c r="F69" s="122">
        <v>475</v>
      </c>
      <c r="G69" s="122">
        <v>45</v>
      </c>
      <c r="H69" s="122">
        <v>150</v>
      </c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</row>
    <row r="70" spans="1:20" ht="12.75" x14ac:dyDescent="0.2">
      <c r="A70" s="122" t="s">
        <v>420</v>
      </c>
      <c r="B70" s="122">
        <v>16598</v>
      </c>
      <c r="C70" s="122">
        <v>-10</v>
      </c>
      <c r="D70" s="122">
        <v>-76.520183645849201</v>
      </c>
      <c r="E70" s="122">
        <v>0</v>
      </c>
      <c r="F70" s="122">
        <v>0</v>
      </c>
      <c r="G70" s="122">
        <v>67</v>
      </c>
      <c r="H70" s="122">
        <v>0</v>
      </c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</row>
    <row r="71" spans="1:20" ht="12.75" x14ac:dyDescent="0.2">
      <c r="A71" s="122" t="s">
        <v>421</v>
      </c>
      <c r="B71" s="122">
        <v>28737</v>
      </c>
      <c r="C71" s="122">
        <v>-10</v>
      </c>
      <c r="D71" s="122">
        <v>-76.520183645849201</v>
      </c>
      <c r="E71" s="122">
        <v>0</v>
      </c>
      <c r="F71" s="122">
        <v>0</v>
      </c>
      <c r="G71" s="122">
        <v>67</v>
      </c>
      <c r="H71" s="122">
        <v>0</v>
      </c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</row>
    <row r="72" spans="1:20" ht="12.75" x14ac:dyDescent="0.2">
      <c r="A72" s="122" t="s">
        <v>422</v>
      </c>
      <c r="B72" s="122">
        <v>9509</v>
      </c>
      <c r="C72" s="122">
        <v>-10</v>
      </c>
      <c r="D72" s="122">
        <v>-76.520183645849201</v>
      </c>
      <c r="E72" s="122">
        <v>0</v>
      </c>
      <c r="F72" s="122">
        <v>0</v>
      </c>
      <c r="G72" s="122">
        <v>67</v>
      </c>
      <c r="H72" s="122">
        <v>0</v>
      </c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</row>
    <row r="73" spans="1:20" ht="12.75" x14ac:dyDescent="0.2">
      <c r="A73" s="122" t="s">
        <v>423</v>
      </c>
      <c r="B73" s="122">
        <v>11110</v>
      </c>
      <c r="C73" s="122">
        <v>-52</v>
      </c>
      <c r="D73" s="122">
        <v>-76.520183645849201</v>
      </c>
      <c r="E73" s="122">
        <v>-20</v>
      </c>
      <c r="F73" s="122">
        <v>0</v>
      </c>
      <c r="G73" s="122">
        <v>45</v>
      </c>
      <c r="H73" s="122">
        <v>0</v>
      </c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</row>
    <row r="74" spans="1:20" ht="12.75" x14ac:dyDescent="0.2">
      <c r="A74" s="122" t="s">
        <v>424</v>
      </c>
      <c r="B74" s="122">
        <v>132140</v>
      </c>
      <c r="C74" s="122">
        <v>4</v>
      </c>
      <c r="D74" s="122">
        <v>-76.520183645849201</v>
      </c>
      <c r="E74" s="122">
        <v>-20</v>
      </c>
      <c r="F74" s="122">
        <v>0</v>
      </c>
      <c r="G74" s="122">
        <v>101</v>
      </c>
      <c r="H74" s="122">
        <v>0</v>
      </c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</row>
    <row r="75" spans="1:20" ht="12.75" x14ac:dyDescent="0.2">
      <c r="A75" s="122" t="s">
        <v>425</v>
      </c>
      <c r="B75" s="122">
        <v>7109</v>
      </c>
      <c r="C75" s="122">
        <v>443</v>
      </c>
      <c r="D75" s="122">
        <v>-76.520183645849201</v>
      </c>
      <c r="E75" s="122">
        <v>0</v>
      </c>
      <c r="F75" s="122">
        <v>475</v>
      </c>
      <c r="G75" s="122">
        <v>45</v>
      </c>
      <c r="H75" s="122">
        <v>0</v>
      </c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</row>
    <row r="76" spans="1:20" ht="12.75" x14ac:dyDescent="0.2">
      <c r="A76" s="122" t="s">
        <v>426</v>
      </c>
      <c r="B76" s="122">
        <v>29907</v>
      </c>
      <c r="C76" s="122">
        <v>-10</v>
      </c>
      <c r="D76" s="122">
        <v>-76.520183645849201</v>
      </c>
      <c r="E76" s="122">
        <v>0</v>
      </c>
      <c r="F76" s="122">
        <v>0</v>
      </c>
      <c r="G76" s="122">
        <v>67</v>
      </c>
      <c r="H76" s="122">
        <v>0</v>
      </c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</row>
    <row r="77" spans="1:20" ht="12.75" x14ac:dyDescent="0.2">
      <c r="A77" s="122" t="s">
        <v>427</v>
      </c>
      <c r="B77" s="122">
        <v>11100</v>
      </c>
      <c r="C77" s="122">
        <v>-10</v>
      </c>
      <c r="D77" s="122">
        <v>-76.520183645849201</v>
      </c>
      <c r="E77" s="122">
        <v>0</v>
      </c>
      <c r="F77" s="122">
        <v>0</v>
      </c>
      <c r="G77" s="122">
        <v>67</v>
      </c>
      <c r="H77" s="122">
        <v>0</v>
      </c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</row>
    <row r="78" spans="1:20" ht="12.75" x14ac:dyDescent="0.2">
      <c r="A78" s="122" t="s">
        <v>428</v>
      </c>
      <c r="B78" s="122">
        <v>18416</v>
      </c>
      <c r="C78" s="122">
        <v>-10</v>
      </c>
      <c r="D78" s="122">
        <v>-76.520183645849201</v>
      </c>
      <c r="E78" s="122">
        <v>0</v>
      </c>
      <c r="F78" s="122">
        <v>0</v>
      </c>
      <c r="G78" s="122">
        <v>67</v>
      </c>
      <c r="H78" s="122">
        <v>0</v>
      </c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</row>
    <row r="79" spans="1:20" ht="12.75" x14ac:dyDescent="0.2">
      <c r="A79" s="122" t="s">
        <v>429</v>
      </c>
      <c r="B79" s="122">
        <v>13229</v>
      </c>
      <c r="C79" s="122">
        <v>-10</v>
      </c>
      <c r="D79" s="122">
        <v>-76.520183645849201</v>
      </c>
      <c r="E79" s="122">
        <v>0</v>
      </c>
      <c r="F79" s="122">
        <v>0</v>
      </c>
      <c r="G79" s="122">
        <v>67</v>
      </c>
      <c r="H79" s="122">
        <v>0</v>
      </c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</row>
    <row r="80" spans="1:20" ht="12.75" x14ac:dyDescent="0.2">
      <c r="A80" s="122" t="s">
        <v>430</v>
      </c>
      <c r="B80" s="122">
        <v>26647</v>
      </c>
      <c r="C80" s="122">
        <v>-10</v>
      </c>
      <c r="D80" s="122">
        <v>-76.520183645849201</v>
      </c>
      <c r="E80" s="122">
        <v>0</v>
      </c>
      <c r="F80" s="122">
        <v>0</v>
      </c>
      <c r="G80" s="122">
        <v>67</v>
      </c>
      <c r="H80" s="122">
        <v>0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</row>
    <row r="81" spans="1:20" ht="12.75" x14ac:dyDescent="0.2">
      <c r="A81" s="122" t="s">
        <v>431</v>
      </c>
      <c r="B81" s="122">
        <v>33334</v>
      </c>
      <c r="C81" s="122">
        <v>-10</v>
      </c>
      <c r="D81" s="122">
        <v>-76.520183645849201</v>
      </c>
      <c r="E81" s="122">
        <v>0</v>
      </c>
      <c r="F81" s="122">
        <v>0</v>
      </c>
      <c r="G81" s="122">
        <v>67</v>
      </c>
      <c r="H81" s="122">
        <v>0</v>
      </c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</row>
    <row r="82" spans="1:20" ht="14.25" customHeight="1" x14ac:dyDescent="0.2">
      <c r="A82" s="19" t="s">
        <v>432</v>
      </c>
      <c r="B82" s="122"/>
      <c r="C82" s="122"/>
      <c r="D82" s="122"/>
      <c r="E82" s="19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</row>
    <row r="83" spans="1:20" ht="12.75" x14ac:dyDescent="0.2">
      <c r="A83" s="122" t="s">
        <v>433</v>
      </c>
      <c r="B83" s="122">
        <v>19503</v>
      </c>
      <c r="C83" s="122">
        <v>-68</v>
      </c>
      <c r="D83" s="122">
        <v>-93.379057766255798</v>
      </c>
      <c r="E83" s="122">
        <v>-20</v>
      </c>
      <c r="F83" s="122">
        <v>0</v>
      </c>
      <c r="G83" s="122">
        <v>45</v>
      </c>
      <c r="H83" s="122">
        <v>0</v>
      </c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</row>
    <row r="84" spans="1:20" ht="12.75" x14ac:dyDescent="0.2">
      <c r="A84" s="122" t="s">
        <v>434</v>
      </c>
      <c r="B84" s="122">
        <v>8256</v>
      </c>
      <c r="C84" s="122">
        <v>-46</v>
      </c>
      <c r="D84" s="122">
        <v>-93.379057766255798</v>
      </c>
      <c r="E84" s="122">
        <v>-20</v>
      </c>
      <c r="F84" s="122">
        <v>0</v>
      </c>
      <c r="G84" s="122">
        <v>67</v>
      </c>
      <c r="H84" s="122">
        <v>0</v>
      </c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</row>
    <row r="85" spans="1:20" ht="12.75" x14ac:dyDescent="0.2">
      <c r="A85" s="122" t="s">
        <v>435</v>
      </c>
      <c r="B85" s="122">
        <v>27522</v>
      </c>
      <c r="C85" s="122">
        <v>-46</v>
      </c>
      <c r="D85" s="122">
        <v>-93.379057766255798</v>
      </c>
      <c r="E85" s="122">
        <v>-20</v>
      </c>
      <c r="F85" s="122">
        <v>0</v>
      </c>
      <c r="G85" s="122">
        <v>67</v>
      </c>
      <c r="H85" s="122">
        <v>0</v>
      </c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</row>
    <row r="86" spans="1:20" ht="12.75" x14ac:dyDescent="0.2">
      <c r="A86" s="122" t="s">
        <v>436</v>
      </c>
      <c r="B86" s="122">
        <v>9549</v>
      </c>
      <c r="C86" s="122">
        <v>-68</v>
      </c>
      <c r="D86" s="122">
        <v>-93.379057766255798</v>
      </c>
      <c r="E86" s="122">
        <v>-20</v>
      </c>
      <c r="F86" s="122">
        <v>0</v>
      </c>
      <c r="G86" s="122">
        <v>45</v>
      </c>
      <c r="H86" s="122">
        <v>0</v>
      </c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</row>
    <row r="87" spans="1:20" ht="12.75" x14ac:dyDescent="0.2">
      <c r="A87" s="122" t="s">
        <v>437</v>
      </c>
      <c r="B87" s="122">
        <v>12198</v>
      </c>
      <c r="C87" s="122">
        <v>104</v>
      </c>
      <c r="D87" s="122">
        <v>-93.379057766255798</v>
      </c>
      <c r="E87" s="122">
        <v>-20</v>
      </c>
      <c r="F87" s="122">
        <v>0</v>
      </c>
      <c r="G87" s="122">
        <v>67</v>
      </c>
      <c r="H87" s="122">
        <v>150</v>
      </c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</row>
    <row r="88" spans="1:20" ht="12.75" x14ac:dyDescent="0.2">
      <c r="A88" s="122" t="s">
        <v>438</v>
      </c>
      <c r="B88" s="122">
        <v>9222</v>
      </c>
      <c r="C88" s="122">
        <v>499</v>
      </c>
      <c r="D88" s="122">
        <v>-93.379057766255798</v>
      </c>
      <c r="E88" s="122">
        <v>0</v>
      </c>
      <c r="F88" s="122">
        <v>375</v>
      </c>
      <c r="G88" s="122">
        <v>67</v>
      </c>
      <c r="H88" s="122">
        <v>150</v>
      </c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</row>
    <row r="89" spans="1:20" ht="12.75" x14ac:dyDescent="0.2">
      <c r="A89" s="122" t="s">
        <v>439</v>
      </c>
      <c r="B89" s="122">
        <v>86970</v>
      </c>
      <c r="C89" s="122">
        <v>-12</v>
      </c>
      <c r="D89" s="122">
        <v>-93.379057766255798</v>
      </c>
      <c r="E89" s="122">
        <v>-20</v>
      </c>
      <c r="F89" s="122">
        <v>0</v>
      </c>
      <c r="G89" s="122">
        <v>101</v>
      </c>
      <c r="H89" s="122">
        <v>0</v>
      </c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</row>
    <row r="90" spans="1:20" ht="12.75" x14ac:dyDescent="0.2">
      <c r="A90" s="122" t="s">
        <v>440</v>
      </c>
      <c r="B90" s="122">
        <v>15908</v>
      </c>
      <c r="C90" s="122">
        <v>-68</v>
      </c>
      <c r="D90" s="122">
        <v>-93.379057766255798</v>
      </c>
      <c r="E90" s="122">
        <v>-20</v>
      </c>
      <c r="F90" s="122">
        <v>0</v>
      </c>
      <c r="G90" s="122">
        <v>45</v>
      </c>
      <c r="H90" s="122">
        <v>0</v>
      </c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</row>
    <row r="91" spans="1:20" ht="14.25" customHeight="1" x14ac:dyDescent="0.2">
      <c r="A91" s="19" t="s">
        <v>441</v>
      </c>
      <c r="B91" s="122"/>
      <c r="C91" s="122"/>
      <c r="D91" s="122"/>
      <c r="E91" s="19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</row>
    <row r="92" spans="1:20" ht="12.75" x14ac:dyDescent="0.2">
      <c r="A92" s="122" t="s">
        <v>442</v>
      </c>
      <c r="B92" s="122">
        <v>10681</v>
      </c>
      <c r="C92" s="122">
        <v>-85</v>
      </c>
      <c r="D92" s="122">
        <v>-88.883358000813999</v>
      </c>
      <c r="E92" s="122">
        <v>-41</v>
      </c>
      <c r="F92" s="122">
        <v>0</v>
      </c>
      <c r="G92" s="122">
        <v>45</v>
      </c>
      <c r="H92" s="122">
        <v>0</v>
      </c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</row>
    <row r="93" spans="1:20" ht="12.75" x14ac:dyDescent="0.2">
      <c r="A93" s="122" t="s">
        <v>443</v>
      </c>
      <c r="B93" s="122">
        <v>9009</v>
      </c>
      <c r="C93" s="122">
        <v>-42</v>
      </c>
      <c r="D93" s="122">
        <v>-88.883358000813999</v>
      </c>
      <c r="E93" s="122">
        <v>-20</v>
      </c>
      <c r="F93" s="122">
        <v>0</v>
      </c>
      <c r="G93" s="122">
        <v>67</v>
      </c>
      <c r="H93" s="122">
        <v>0</v>
      </c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</row>
    <row r="94" spans="1:20" ht="12.75" x14ac:dyDescent="0.2">
      <c r="A94" s="122" t="s">
        <v>444</v>
      </c>
      <c r="B94" s="122">
        <v>13738</v>
      </c>
      <c r="C94" s="122">
        <v>128</v>
      </c>
      <c r="D94" s="122">
        <v>-88.883358000813999</v>
      </c>
      <c r="E94" s="122">
        <v>0</v>
      </c>
      <c r="F94" s="122">
        <v>0</v>
      </c>
      <c r="G94" s="122">
        <v>67</v>
      </c>
      <c r="H94" s="122">
        <v>150</v>
      </c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</row>
    <row r="95" spans="1:20" ht="12.75" x14ac:dyDescent="0.2">
      <c r="A95" s="122" t="s">
        <v>445</v>
      </c>
      <c r="B95" s="122">
        <v>5782</v>
      </c>
      <c r="C95" s="122">
        <v>1408</v>
      </c>
      <c r="D95" s="122">
        <v>-88.883358000813999</v>
      </c>
      <c r="E95" s="122">
        <v>-20</v>
      </c>
      <c r="F95" s="122">
        <v>1300</v>
      </c>
      <c r="G95" s="122">
        <v>67</v>
      </c>
      <c r="H95" s="122">
        <v>150</v>
      </c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</row>
    <row r="96" spans="1:20" ht="12.75" x14ac:dyDescent="0.2">
      <c r="A96" s="122" t="s">
        <v>441</v>
      </c>
      <c r="B96" s="122">
        <v>64676</v>
      </c>
      <c r="C96" s="122">
        <v>-8</v>
      </c>
      <c r="D96" s="122">
        <v>-88.883358000813999</v>
      </c>
      <c r="E96" s="122">
        <v>-20</v>
      </c>
      <c r="F96" s="122">
        <v>0</v>
      </c>
      <c r="G96" s="122">
        <v>101</v>
      </c>
      <c r="H96" s="122">
        <v>0</v>
      </c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</row>
    <row r="97" spans="1:20" ht="12.75" x14ac:dyDescent="0.2">
      <c r="A97" s="122" t="s">
        <v>446</v>
      </c>
      <c r="B97" s="122">
        <v>13057</v>
      </c>
      <c r="C97" s="122">
        <v>-64</v>
      </c>
      <c r="D97" s="122">
        <v>-88.883358000813999</v>
      </c>
      <c r="E97" s="122">
        <v>-20</v>
      </c>
      <c r="F97" s="122">
        <v>0</v>
      </c>
      <c r="G97" s="122">
        <v>45</v>
      </c>
      <c r="H97" s="122">
        <v>0</v>
      </c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</row>
    <row r="98" spans="1:20" ht="12.75" x14ac:dyDescent="0.2">
      <c r="A98" s="122" t="s">
        <v>447</v>
      </c>
      <c r="B98" s="122">
        <v>14498</v>
      </c>
      <c r="C98" s="122">
        <v>-85</v>
      </c>
      <c r="D98" s="122">
        <v>-88.883358000813999</v>
      </c>
      <c r="E98" s="122">
        <v>-41</v>
      </c>
      <c r="F98" s="122">
        <v>0</v>
      </c>
      <c r="G98" s="122">
        <v>45</v>
      </c>
      <c r="H98" s="122">
        <v>0</v>
      </c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</row>
    <row r="99" spans="1:20" ht="12.75" x14ac:dyDescent="0.2">
      <c r="A99" s="122" t="s">
        <v>448</v>
      </c>
      <c r="B99" s="122">
        <v>19714</v>
      </c>
      <c r="C99" s="122">
        <v>-42</v>
      </c>
      <c r="D99" s="122">
        <v>-88.883358000813999</v>
      </c>
      <c r="E99" s="122">
        <v>-20</v>
      </c>
      <c r="F99" s="122">
        <v>0</v>
      </c>
      <c r="G99" s="122">
        <v>67</v>
      </c>
      <c r="H99" s="122">
        <v>0</v>
      </c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</row>
    <row r="100" spans="1:20" ht="12.75" x14ac:dyDescent="0.2">
      <c r="A100" s="122" t="s">
        <v>449</v>
      </c>
      <c r="B100" s="122">
        <v>26301</v>
      </c>
      <c r="C100" s="122">
        <v>-64</v>
      </c>
      <c r="D100" s="122">
        <v>-88.883358000813999</v>
      </c>
      <c r="E100" s="122">
        <v>-20</v>
      </c>
      <c r="F100" s="122">
        <v>0</v>
      </c>
      <c r="G100" s="122">
        <v>45</v>
      </c>
      <c r="H100" s="122">
        <v>0</v>
      </c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</row>
    <row r="101" spans="1:20" ht="12.75" x14ac:dyDescent="0.2">
      <c r="A101" s="122" t="s">
        <v>450</v>
      </c>
      <c r="B101" s="122">
        <v>6925</v>
      </c>
      <c r="C101" s="122">
        <v>411</v>
      </c>
      <c r="D101" s="122">
        <v>-88.883358000813999</v>
      </c>
      <c r="E101" s="122">
        <v>-20</v>
      </c>
      <c r="F101" s="122">
        <v>475</v>
      </c>
      <c r="G101" s="122">
        <v>45</v>
      </c>
      <c r="H101" s="122">
        <v>0</v>
      </c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</row>
    <row r="102" spans="1:20" ht="12.75" x14ac:dyDescent="0.2">
      <c r="A102" s="122" t="s">
        <v>451</v>
      </c>
      <c r="B102" s="122">
        <v>15297</v>
      </c>
      <c r="C102" s="122">
        <v>-22</v>
      </c>
      <c r="D102" s="122">
        <v>-88.883358000813999</v>
      </c>
      <c r="E102" s="122">
        <v>0</v>
      </c>
      <c r="F102" s="122">
        <v>0</v>
      </c>
      <c r="G102" s="122">
        <v>67</v>
      </c>
      <c r="H102" s="122">
        <v>0</v>
      </c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</row>
    <row r="103" spans="1:20" ht="12.75" x14ac:dyDescent="0.2">
      <c r="A103" s="122" t="s">
        <v>452</v>
      </c>
      <c r="B103" s="122">
        <v>35920</v>
      </c>
      <c r="C103" s="122">
        <v>-64</v>
      </c>
      <c r="D103" s="122">
        <v>-88.883358000813999</v>
      </c>
      <c r="E103" s="122">
        <v>-20</v>
      </c>
      <c r="F103" s="122">
        <v>0</v>
      </c>
      <c r="G103" s="122">
        <v>45</v>
      </c>
      <c r="H103" s="122">
        <v>0</v>
      </c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</row>
    <row r="104" spans="1:20" ht="14.25" customHeight="1" x14ac:dyDescent="0.2">
      <c r="A104" s="19" t="s">
        <v>453</v>
      </c>
      <c r="B104" s="122"/>
      <c r="C104" s="122"/>
      <c r="D104" s="122"/>
      <c r="E104" s="19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</row>
    <row r="105" spans="1:20" ht="12.75" x14ac:dyDescent="0.2">
      <c r="A105" s="122" t="s">
        <v>454</v>
      </c>
      <c r="B105" s="122">
        <v>57255</v>
      </c>
      <c r="C105" s="122">
        <v>-90</v>
      </c>
      <c r="D105" s="122">
        <v>-114.73363165210399</v>
      </c>
      <c r="E105" s="122">
        <v>-20</v>
      </c>
      <c r="F105" s="122">
        <v>0</v>
      </c>
      <c r="G105" s="122">
        <v>45</v>
      </c>
      <c r="H105" s="122">
        <v>0</v>
      </c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</row>
    <row r="106" spans="1:20" ht="14.25" customHeight="1" x14ac:dyDescent="0.2">
      <c r="A106" s="19" t="s">
        <v>455</v>
      </c>
      <c r="B106" s="122"/>
      <c r="C106" s="122"/>
      <c r="D106" s="122"/>
      <c r="E106" s="19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</row>
    <row r="107" spans="1:20" ht="12.75" x14ac:dyDescent="0.2">
      <c r="A107" s="122" t="s">
        <v>456</v>
      </c>
      <c r="B107" s="122">
        <v>31598</v>
      </c>
      <c r="C107" s="122">
        <v>-137</v>
      </c>
      <c r="D107" s="122">
        <v>-118.105406476185</v>
      </c>
      <c r="E107" s="122">
        <v>-41</v>
      </c>
      <c r="F107" s="122">
        <v>0</v>
      </c>
      <c r="G107" s="122">
        <v>22</v>
      </c>
      <c r="H107" s="122">
        <v>0</v>
      </c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</row>
    <row r="108" spans="1:20" ht="12.75" x14ac:dyDescent="0.2">
      <c r="A108" s="122" t="s">
        <v>457</v>
      </c>
      <c r="B108" s="122">
        <v>64348</v>
      </c>
      <c r="C108" s="122">
        <v>-81</v>
      </c>
      <c r="D108" s="122">
        <v>-118.105406476185</v>
      </c>
      <c r="E108" s="122">
        <v>-41</v>
      </c>
      <c r="F108" s="122">
        <v>0</v>
      </c>
      <c r="G108" s="122">
        <v>78</v>
      </c>
      <c r="H108" s="122">
        <v>0</v>
      </c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</row>
    <row r="109" spans="1:20" ht="12.75" x14ac:dyDescent="0.2">
      <c r="A109" s="122" t="s">
        <v>458</v>
      </c>
      <c r="B109" s="122">
        <v>13031</v>
      </c>
      <c r="C109" s="122">
        <v>-116</v>
      </c>
      <c r="D109" s="122">
        <v>-118.105406476185</v>
      </c>
      <c r="E109" s="122">
        <v>-20</v>
      </c>
      <c r="F109" s="122">
        <v>0</v>
      </c>
      <c r="G109" s="122">
        <v>22</v>
      </c>
      <c r="H109" s="122">
        <v>0</v>
      </c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</row>
    <row r="110" spans="1:20" ht="12.75" x14ac:dyDescent="0.2">
      <c r="A110" s="122" t="s">
        <v>459</v>
      </c>
      <c r="B110" s="122">
        <v>28221</v>
      </c>
      <c r="C110" s="122">
        <v>-137</v>
      </c>
      <c r="D110" s="122">
        <v>-118.105406476185</v>
      </c>
      <c r="E110" s="122">
        <v>-41</v>
      </c>
      <c r="F110" s="122">
        <v>0</v>
      </c>
      <c r="G110" s="122">
        <v>22</v>
      </c>
      <c r="H110" s="122">
        <v>0</v>
      </c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</row>
    <row r="111" spans="1:20" ht="12.75" x14ac:dyDescent="0.2">
      <c r="A111" s="122" t="s">
        <v>460</v>
      </c>
      <c r="B111" s="122">
        <v>16959</v>
      </c>
      <c r="C111" s="122">
        <v>-137</v>
      </c>
      <c r="D111" s="122">
        <v>-118.105406476185</v>
      </c>
      <c r="E111" s="122">
        <v>-41</v>
      </c>
      <c r="F111" s="122">
        <v>0</v>
      </c>
      <c r="G111" s="122">
        <v>22</v>
      </c>
      <c r="H111" s="122">
        <v>0</v>
      </c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</row>
    <row r="112" spans="1:20" ht="14.25" customHeight="1" x14ac:dyDescent="0.2">
      <c r="A112" s="19" t="s">
        <v>461</v>
      </c>
      <c r="B112" s="122"/>
      <c r="C112" s="122"/>
      <c r="D112" s="122"/>
      <c r="E112" s="19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</row>
    <row r="113" spans="1:20" ht="12.75" x14ac:dyDescent="0.2">
      <c r="A113" s="122" t="s">
        <v>462</v>
      </c>
      <c r="B113" s="122">
        <v>14894</v>
      </c>
      <c r="C113" s="122">
        <v>-27</v>
      </c>
      <c r="D113" s="122">
        <v>-7.9607622228624599</v>
      </c>
      <c r="E113" s="122">
        <v>-41</v>
      </c>
      <c r="F113" s="122">
        <v>0</v>
      </c>
      <c r="G113" s="122">
        <v>22</v>
      </c>
      <c r="H113" s="122">
        <v>0</v>
      </c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</row>
    <row r="114" spans="1:20" ht="12.75" x14ac:dyDescent="0.2">
      <c r="A114" s="122" t="s">
        <v>463</v>
      </c>
      <c r="B114" s="122">
        <v>12400</v>
      </c>
      <c r="C114" s="122">
        <v>-27</v>
      </c>
      <c r="D114" s="122">
        <v>-7.9607622228624599</v>
      </c>
      <c r="E114" s="122">
        <v>-41</v>
      </c>
      <c r="F114" s="122">
        <v>0</v>
      </c>
      <c r="G114" s="122">
        <v>22</v>
      </c>
      <c r="H114" s="122">
        <v>0</v>
      </c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</row>
    <row r="115" spans="1:20" ht="12.75" x14ac:dyDescent="0.2">
      <c r="A115" s="122" t="s">
        <v>464</v>
      </c>
      <c r="B115" s="122">
        <v>17211</v>
      </c>
      <c r="C115" s="122">
        <v>19</v>
      </c>
      <c r="D115" s="122">
        <v>38.1201603729154</v>
      </c>
      <c r="E115" s="122">
        <v>-41</v>
      </c>
      <c r="F115" s="122">
        <v>0</v>
      </c>
      <c r="G115" s="122">
        <v>22</v>
      </c>
      <c r="H115" s="122">
        <v>0</v>
      </c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</row>
    <row r="116" spans="1:20" ht="12.75" x14ac:dyDescent="0.2">
      <c r="A116" s="122" t="s">
        <v>465</v>
      </c>
      <c r="B116" s="122">
        <v>14419</v>
      </c>
      <c r="C116" s="122">
        <v>-27</v>
      </c>
      <c r="D116" s="122">
        <v>-7.9607622228624599</v>
      </c>
      <c r="E116" s="122">
        <v>-41</v>
      </c>
      <c r="F116" s="122">
        <v>0</v>
      </c>
      <c r="G116" s="122">
        <v>22</v>
      </c>
      <c r="H116" s="122">
        <v>0</v>
      </c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</row>
    <row r="117" spans="1:20" ht="12.75" x14ac:dyDescent="0.2">
      <c r="A117" s="122" t="s">
        <v>466</v>
      </c>
      <c r="B117" s="122">
        <v>32179</v>
      </c>
      <c r="C117" s="122">
        <v>19</v>
      </c>
      <c r="D117" s="122">
        <v>38.1201603729154</v>
      </c>
      <c r="E117" s="122">
        <v>-41</v>
      </c>
      <c r="F117" s="122">
        <v>0</v>
      </c>
      <c r="G117" s="122">
        <v>22</v>
      </c>
      <c r="H117" s="122">
        <v>0</v>
      </c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</row>
    <row r="118" spans="1:20" ht="12.75" x14ac:dyDescent="0.2">
      <c r="A118" s="122" t="s">
        <v>467</v>
      </c>
      <c r="B118" s="122">
        <v>135344</v>
      </c>
      <c r="C118" s="122">
        <v>29</v>
      </c>
      <c r="D118" s="122">
        <v>-7.9607622228624599</v>
      </c>
      <c r="E118" s="122">
        <v>-41</v>
      </c>
      <c r="F118" s="122">
        <v>0</v>
      </c>
      <c r="G118" s="122">
        <v>78</v>
      </c>
      <c r="H118" s="122">
        <v>0</v>
      </c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</row>
    <row r="119" spans="1:20" ht="12.75" x14ac:dyDescent="0.2">
      <c r="A119" s="122" t="s">
        <v>468</v>
      </c>
      <c r="B119" s="122">
        <v>50565</v>
      </c>
      <c r="C119" s="122">
        <v>-27</v>
      </c>
      <c r="D119" s="122">
        <v>-7.9607622228624599</v>
      </c>
      <c r="E119" s="122">
        <v>-41</v>
      </c>
      <c r="F119" s="122">
        <v>0</v>
      </c>
      <c r="G119" s="122">
        <v>22</v>
      </c>
      <c r="H119" s="122">
        <v>0</v>
      </c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</row>
    <row r="120" spans="1:20" ht="12.75" x14ac:dyDescent="0.2">
      <c r="A120" s="122" t="s">
        <v>469</v>
      </c>
      <c r="B120" s="122">
        <v>25298</v>
      </c>
      <c r="C120" s="122">
        <v>-27</v>
      </c>
      <c r="D120" s="122">
        <v>-7.9607622228624599</v>
      </c>
      <c r="E120" s="122">
        <v>-41</v>
      </c>
      <c r="F120" s="122">
        <v>0</v>
      </c>
      <c r="G120" s="122">
        <v>22</v>
      </c>
      <c r="H120" s="122">
        <v>0</v>
      </c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</row>
    <row r="121" spans="1:20" ht="12.75" x14ac:dyDescent="0.2">
      <c r="A121" s="122" t="s">
        <v>470</v>
      </c>
      <c r="B121" s="122">
        <v>14927</v>
      </c>
      <c r="C121" s="122">
        <v>-27</v>
      </c>
      <c r="D121" s="122">
        <v>-7.9607622228624599</v>
      </c>
      <c r="E121" s="122">
        <v>-41</v>
      </c>
      <c r="F121" s="122">
        <v>0</v>
      </c>
      <c r="G121" s="122">
        <v>22</v>
      </c>
      <c r="H121" s="122">
        <v>0</v>
      </c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</row>
    <row r="122" spans="1:20" ht="12.75" x14ac:dyDescent="0.2">
      <c r="A122" s="122" t="s">
        <v>471</v>
      </c>
      <c r="B122" s="122">
        <v>15770</v>
      </c>
      <c r="C122" s="122">
        <v>19</v>
      </c>
      <c r="D122" s="122">
        <v>38.1201603729154</v>
      </c>
      <c r="E122" s="122">
        <v>-41</v>
      </c>
      <c r="F122" s="122">
        <v>0</v>
      </c>
      <c r="G122" s="122">
        <v>22</v>
      </c>
      <c r="H122" s="122">
        <v>0</v>
      </c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</row>
    <row r="123" spans="1:20" ht="12.75" x14ac:dyDescent="0.2">
      <c r="A123" s="122" t="s">
        <v>472</v>
      </c>
      <c r="B123" s="122">
        <v>16733</v>
      </c>
      <c r="C123" s="122">
        <v>-27</v>
      </c>
      <c r="D123" s="122">
        <v>-7.9607622228624599</v>
      </c>
      <c r="E123" s="122">
        <v>-41</v>
      </c>
      <c r="F123" s="122">
        <v>0</v>
      </c>
      <c r="G123" s="122">
        <v>22</v>
      </c>
      <c r="H123" s="122">
        <v>0</v>
      </c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</row>
    <row r="124" spans="1:20" ht="12.75" x14ac:dyDescent="0.2">
      <c r="A124" s="122" t="s">
        <v>473</v>
      </c>
      <c r="B124" s="122">
        <v>81826</v>
      </c>
      <c r="C124" s="122">
        <v>29</v>
      </c>
      <c r="D124" s="122">
        <v>-7.9607622228624599</v>
      </c>
      <c r="E124" s="122">
        <v>-41</v>
      </c>
      <c r="F124" s="122">
        <v>0</v>
      </c>
      <c r="G124" s="122">
        <v>78</v>
      </c>
      <c r="H124" s="122">
        <v>0</v>
      </c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</row>
    <row r="125" spans="1:20" ht="12.75" x14ac:dyDescent="0.2">
      <c r="A125" s="122" t="s">
        <v>474</v>
      </c>
      <c r="B125" s="122">
        <v>29808</v>
      </c>
      <c r="C125" s="122">
        <v>19</v>
      </c>
      <c r="D125" s="122">
        <v>38.1201603729154</v>
      </c>
      <c r="E125" s="122">
        <v>-41</v>
      </c>
      <c r="F125" s="122">
        <v>0</v>
      </c>
      <c r="G125" s="122">
        <v>22</v>
      </c>
      <c r="H125" s="122">
        <v>0</v>
      </c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</row>
    <row r="126" spans="1:20" ht="12.75" x14ac:dyDescent="0.2">
      <c r="A126" s="122" t="s">
        <v>475</v>
      </c>
      <c r="B126" s="122">
        <v>43574</v>
      </c>
      <c r="C126" s="122">
        <v>-27</v>
      </c>
      <c r="D126" s="122">
        <v>-7.9607622228624599</v>
      </c>
      <c r="E126" s="122">
        <v>-41</v>
      </c>
      <c r="F126" s="122">
        <v>0</v>
      </c>
      <c r="G126" s="122">
        <v>22</v>
      </c>
      <c r="H126" s="122">
        <v>0</v>
      </c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</row>
    <row r="127" spans="1:20" ht="12.75" x14ac:dyDescent="0.2">
      <c r="A127" s="122" t="s">
        <v>476</v>
      </c>
      <c r="B127" s="122">
        <v>22946</v>
      </c>
      <c r="C127" s="122">
        <v>19</v>
      </c>
      <c r="D127" s="122">
        <v>38.1201603729154</v>
      </c>
      <c r="E127" s="122">
        <v>-41</v>
      </c>
      <c r="F127" s="122">
        <v>0</v>
      </c>
      <c r="G127" s="122">
        <v>22</v>
      </c>
      <c r="H127" s="122">
        <v>0</v>
      </c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</row>
    <row r="128" spans="1:20" ht="12.75" x14ac:dyDescent="0.2">
      <c r="A128" s="122" t="s">
        <v>477</v>
      </c>
      <c r="B128" s="122">
        <v>115968</v>
      </c>
      <c r="C128" s="122">
        <v>75</v>
      </c>
      <c r="D128" s="122">
        <v>38.1201603729154</v>
      </c>
      <c r="E128" s="122">
        <v>-41</v>
      </c>
      <c r="F128" s="122">
        <v>0</v>
      </c>
      <c r="G128" s="122">
        <v>78</v>
      </c>
      <c r="H128" s="122">
        <v>0</v>
      </c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</row>
    <row r="129" spans="1:20" ht="12.75" x14ac:dyDescent="0.2">
      <c r="A129" s="122" t="s">
        <v>478</v>
      </c>
      <c r="B129" s="122">
        <v>318107</v>
      </c>
      <c r="C129" s="122">
        <v>130</v>
      </c>
      <c r="D129" s="122">
        <v>38.1201603729154</v>
      </c>
      <c r="E129" s="122">
        <v>-41</v>
      </c>
      <c r="F129" s="122">
        <v>0</v>
      </c>
      <c r="G129" s="122">
        <v>133</v>
      </c>
      <c r="H129" s="122">
        <v>0</v>
      </c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</row>
    <row r="130" spans="1:20" ht="12.75" x14ac:dyDescent="0.2">
      <c r="A130" s="122" t="s">
        <v>479</v>
      </c>
      <c r="B130" s="122">
        <v>12828</v>
      </c>
      <c r="C130" s="122">
        <v>-6</v>
      </c>
      <c r="D130" s="122">
        <v>-7.9607622228624599</v>
      </c>
      <c r="E130" s="122">
        <v>-20</v>
      </c>
      <c r="F130" s="122">
        <v>0</v>
      </c>
      <c r="G130" s="122">
        <v>22</v>
      </c>
      <c r="H130" s="122">
        <v>0</v>
      </c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</row>
    <row r="131" spans="1:20" ht="12.75" x14ac:dyDescent="0.2">
      <c r="A131" s="122" t="s">
        <v>480</v>
      </c>
      <c r="B131" s="122">
        <v>7174</v>
      </c>
      <c r="C131" s="122">
        <v>448</v>
      </c>
      <c r="D131" s="122">
        <v>-7.9607622228624599</v>
      </c>
      <c r="E131" s="122">
        <v>-41</v>
      </c>
      <c r="F131" s="122">
        <v>475</v>
      </c>
      <c r="G131" s="122">
        <v>22</v>
      </c>
      <c r="H131" s="122">
        <v>0</v>
      </c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</row>
    <row r="132" spans="1:20" ht="12.75" x14ac:dyDescent="0.2">
      <c r="A132" s="122" t="s">
        <v>481</v>
      </c>
      <c r="B132" s="122">
        <v>18905</v>
      </c>
      <c r="C132" s="122">
        <v>-27</v>
      </c>
      <c r="D132" s="122">
        <v>-7.9607622228624599</v>
      </c>
      <c r="E132" s="122">
        <v>-41</v>
      </c>
      <c r="F132" s="122">
        <v>0</v>
      </c>
      <c r="G132" s="122">
        <v>22</v>
      </c>
      <c r="H132" s="122">
        <v>0</v>
      </c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</row>
    <row r="133" spans="1:20" ht="12.75" x14ac:dyDescent="0.2">
      <c r="A133" s="122" t="s">
        <v>482</v>
      </c>
      <c r="B133" s="122">
        <v>18415</v>
      </c>
      <c r="C133" s="122">
        <v>-27</v>
      </c>
      <c r="D133" s="122">
        <v>-7.9607622228624599</v>
      </c>
      <c r="E133" s="122">
        <v>-41</v>
      </c>
      <c r="F133" s="122">
        <v>0</v>
      </c>
      <c r="G133" s="122">
        <v>22</v>
      </c>
      <c r="H133" s="122">
        <v>0</v>
      </c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</row>
    <row r="134" spans="1:20" ht="12.75" x14ac:dyDescent="0.2">
      <c r="A134" s="122" t="s">
        <v>483</v>
      </c>
      <c r="B134" s="122">
        <v>15167</v>
      </c>
      <c r="C134" s="122">
        <v>19</v>
      </c>
      <c r="D134" s="122">
        <v>38.1201603729154</v>
      </c>
      <c r="E134" s="122">
        <v>-41</v>
      </c>
      <c r="F134" s="122">
        <v>0</v>
      </c>
      <c r="G134" s="122">
        <v>22</v>
      </c>
      <c r="H134" s="122">
        <v>0</v>
      </c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</row>
    <row r="135" spans="1:20" ht="12.75" x14ac:dyDescent="0.2">
      <c r="A135" s="122" t="s">
        <v>484</v>
      </c>
      <c r="B135" s="122">
        <v>22994</v>
      </c>
      <c r="C135" s="122">
        <v>19</v>
      </c>
      <c r="D135" s="122">
        <v>38.1201603729154</v>
      </c>
      <c r="E135" s="122">
        <v>-41</v>
      </c>
      <c r="F135" s="122">
        <v>0</v>
      </c>
      <c r="G135" s="122">
        <v>22</v>
      </c>
      <c r="H135" s="122">
        <v>0</v>
      </c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</row>
    <row r="136" spans="1:20" ht="12.75" x14ac:dyDescent="0.2">
      <c r="A136" s="122" t="s">
        <v>485</v>
      </c>
      <c r="B136" s="122">
        <v>13460</v>
      </c>
      <c r="C136" s="122">
        <v>-27</v>
      </c>
      <c r="D136" s="122">
        <v>-7.9607622228624599</v>
      </c>
      <c r="E136" s="122">
        <v>-41</v>
      </c>
      <c r="F136" s="122">
        <v>0</v>
      </c>
      <c r="G136" s="122">
        <v>22</v>
      </c>
      <c r="H136" s="122">
        <v>0</v>
      </c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</row>
    <row r="137" spans="1:20" ht="12.75" x14ac:dyDescent="0.2">
      <c r="A137" s="122" t="s">
        <v>486</v>
      </c>
      <c r="B137" s="122">
        <v>20248</v>
      </c>
      <c r="C137" s="122">
        <v>19</v>
      </c>
      <c r="D137" s="122">
        <v>38.1201603729154</v>
      </c>
      <c r="E137" s="122">
        <v>-41</v>
      </c>
      <c r="F137" s="122">
        <v>0</v>
      </c>
      <c r="G137" s="122">
        <v>22</v>
      </c>
      <c r="H137" s="122">
        <v>0</v>
      </c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</row>
    <row r="138" spans="1:20" ht="12.75" x14ac:dyDescent="0.2">
      <c r="A138" s="122" t="s">
        <v>487</v>
      </c>
      <c r="B138" s="122">
        <v>13007</v>
      </c>
      <c r="C138" s="122">
        <v>-27</v>
      </c>
      <c r="D138" s="122">
        <v>-7.9607622228624599</v>
      </c>
      <c r="E138" s="122">
        <v>-41</v>
      </c>
      <c r="F138" s="122">
        <v>0</v>
      </c>
      <c r="G138" s="122">
        <v>22</v>
      </c>
      <c r="H138" s="122">
        <v>0</v>
      </c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ht="12.75" x14ac:dyDescent="0.2">
      <c r="A139" s="122" t="s">
        <v>488</v>
      </c>
      <c r="B139" s="122">
        <v>42973</v>
      </c>
      <c r="C139" s="122">
        <v>19</v>
      </c>
      <c r="D139" s="122">
        <v>38.1201603729154</v>
      </c>
      <c r="E139" s="122">
        <v>-41</v>
      </c>
      <c r="F139" s="122">
        <v>0</v>
      </c>
      <c r="G139" s="122">
        <v>22</v>
      </c>
      <c r="H139" s="122">
        <v>0</v>
      </c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ht="12.75" x14ac:dyDescent="0.2">
      <c r="A140" s="122" t="s">
        <v>489</v>
      </c>
      <c r="B140" s="122">
        <v>34110</v>
      </c>
      <c r="C140" s="122">
        <v>19</v>
      </c>
      <c r="D140" s="122">
        <v>38.1201603729154</v>
      </c>
      <c r="E140" s="122">
        <v>-41</v>
      </c>
      <c r="F140" s="122">
        <v>0</v>
      </c>
      <c r="G140" s="122">
        <v>22</v>
      </c>
      <c r="H140" s="122">
        <v>0</v>
      </c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ht="12.75" x14ac:dyDescent="0.2">
      <c r="A141" s="122" t="s">
        <v>490</v>
      </c>
      <c r="B141" s="122">
        <v>28771</v>
      </c>
      <c r="C141" s="122">
        <v>-27</v>
      </c>
      <c r="D141" s="122">
        <v>-7.9607622228624599</v>
      </c>
      <c r="E141" s="122">
        <v>-41</v>
      </c>
      <c r="F141" s="122">
        <v>0</v>
      </c>
      <c r="G141" s="122">
        <v>22</v>
      </c>
      <c r="H141" s="122">
        <v>0</v>
      </c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ht="12.75" x14ac:dyDescent="0.2">
      <c r="A142" s="122" t="s">
        <v>491</v>
      </c>
      <c r="B142" s="122">
        <v>15061</v>
      </c>
      <c r="C142" s="122">
        <v>-27</v>
      </c>
      <c r="D142" s="122">
        <v>-7.9607622228624599</v>
      </c>
      <c r="E142" s="122">
        <v>-41</v>
      </c>
      <c r="F142" s="122">
        <v>0</v>
      </c>
      <c r="G142" s="122">
        <v>22</v>
      </c>
      <c r="H142" s="122">
        <v>0</v>
      </c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ht="12.75" x14ac:dyDescent="0.2">
      <c r="A143" s="122" t="s">
        <v>492</v>
      </c>
      <c r="B143" s="122">
        <v>40229</v>
      </c>
      <c r="C143" s="122">
        <v>-27</v>
      </c>
      <c r="D143" s="122">
        <v>-7.9607622228624599</v>
      </c>
      <c r="E143" s="122">
        <v>-41</v>
      </c>
      <c r="F143" s="122">
        <v>0</v>
      </c>
      <c r="G143" s="122">
        <v>22</v>
      </c>
      <c r="H143" s="122">
        <v>0</v>
      </c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ht="12.75" x14ac:dyDescent="0.2">
      <c r="A144" s="122" t="s">
        <v>493</v>
      </c>
      <c r="B144" s="122">
        <v>9733</v>
      </c>
      <c r="C144" s="122">
        <v>-27</v>
      </c>
      <c r="D144" s="122">
        <v>-7.9607622228624599</v>
      </c>
      <c r="E144" s="122">
        <v>-41</v>
      </c>
      <c r="F144" s="122">
        <v>0</v>
      </c>
      <c r="G144" s="122">
        <v>22</v>
      </c>
      <c r="H144" s="122">
        <v>0</v>
      </c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  <row r="145" spans="1:20" ht="12.75" x14ac:dyDescent="0.2">
      <c r="A145" s="122" t="s">
        <v>494</v>
      </c>
      <c r="B145" s="122">
        <v>13864</v>
      </c>
      <c r="C145" s="122">
        <v>-27</v>
      </c>
      <c r="D145" s="122">
        <v>-7.9607622228624599</v>
      </c>
      <c r="E145" s="122">
        <v>-41</v>
      </c>
      <c r="F145" s="122">
        <v>0</v>
      </c>
      <c r="G145" s="122">
        <v>22</v>
      </c>
      <c r="H145" s="122">
        <v>0</v>
      </c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</row>
    <row r="146" spans="1:20" ht="14.25" customHeight="1" x14ac:dyDescent="0.2">
      <c r="A146" s="19" t="s">
        <v>495</v>
      </c>
      <c r="B146" s="122"/>
      <c r="C146" s="122"/>
      <c r="D146" s="122"/>
      <c r="E146" s="19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</row>
    <row r="147" spans="1:20" ht="12.75" x14ac:dyDescent="0.2">
      <c r="A147" s="122" t="s">
        <v>496</v>
      </c>
      <c r="B147" s="122">
        <v>42433</v>
      </c>
      <c r="C147" s="122">
        <v>-130</v>
      </c>
      <c r="D147" s="122">
        <v>-111.36185682802299</v>
      </c>
      <c r="E147" s="122">
        <v>-41</v>
      </c>
      <c r="F147" s="122">
        <v>0</v>
      </c>
      <c r="G147" s="122">
        <v>22</v>
      </c>
      <c r="H147" s="122">
        <v>0</v>
      </c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</row>
    <row r="148" spans="1:20" ht="12.75" x14ac:dyDescent="0.2">
      <c r="A148" s="122" t="s">
        <v>497</v>
      </c>
      <c r="B148" s="122">
        <v>95532</v>
      </c>
      <c r="C148" s="122">
        <v>-74</v>
      </c>
      <c r="D148" s="122">
        <v>-111.36185682802299</v>
      </c>
      <c r="E148" s="122">
        <v>-41</v>
      </c>
      <c r="F148" s="122">
        <v>0</v>
      </c>
      <c r="G148" s="122">
        <v>78</v>
      </c>
      <c r="H148" s="122">
        <v>0</v>
      </c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</row>
    <row r="149" spans="1:20" ht="12.75" x14ac:dyDescent="0.2">
      <c r="A149" s="122" t="s">
        <v>498</v>
      </c>
      <c r="B149" s="122">
        <v>10278</v>
      </c>
      <c r="C149" s="122">
        <v>61</v>
      </c>
      <c r="D149" s="122">
        <v>-111.36185682802299</v>
      </c>
      <c r="E149" s="122">
        <v>0</v>
      </c>
      <c r="F149" s="122">
        <v>0</v>
      </c>
      <c r="G149" s="122">
        <v>22</v>
      </c>
      <c r="H149" s="122">
        <v>150</v>
      </c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</row>
    <row r="150" spans="1:20" ht="12.75" x14ac:dyDescent="0.2">
      <c r="A150" s="122" t="s">
        <v>499</v>
      </c>
      <c r="B150" s="122">
        <v>78219</v>
      </c>
      <c r="C150" s="122">
        <v>-55</v>
      </c>
      <c r="D150" s="122">
        <v>-36.058885756873401</v>
      </c>
      <c r="E150" s="122">
        <v>-41</v>
      </c>
      <c r="F150" s="122">
        <v>0</v>
      </c>
      <c r="G150" s="122">
        <v>22</v>
      </c>
      <c r="H150" s="122">
        <v>0</v>
      </c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</row>
    <row r="151" spans="1:20" ht="12.75" x14ac:dyDescent="0.2">
      <c r="A151" s="122" t="s">
        <v>500</v>
      </c>
      <c r="B151" s="122">
        <v>23781</v>
      </c>
      <c r="C151" s="122">
        <v>-130</v>
      </c>
      <c r="D151" s="122">
        <v>-111.36185682802299</v>
      </c>
      <c r="E151" s="122">
        <v>-41</v>
      </c>
      <c r="F151" s="122">
        <v>0</v>
      </c>
      <c r="G151" s="122">
        <v>22</v>
      </c>
      <c r="H151" s="122">
        <v>0</v>
      </c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</row>
    <row r="152" spans="1:20" ht="12.75" x14ac:dyDescent="0.2">
      <c r="A152" s="122" t="s">
        <v>501</v>
      </c>
      <c r="B152" s="122">
        <v>60422</v>
      </c>
      <c r="C152" s="122">
        <v>-130</v>
      </c>
      <c r="D152" s="122">
        <v>-111.36185682802299</v>
      </c>
      <c r="E152" s="122">
        <v>-41</v>
      </c>
      <c r="F152" s="122">
        <v>0</v>
      </c>
      <c r="G152" s="122">
        <v>22</v>
      </c>
      <c r="H152" s="122">
        <v>0</v>
      </c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</row>
    <row r="153" spans="1:20" ht="14.25" customHeight="1" x14ac:dyDescent="0.2">
      <c r="A153" s="19" t="s">
        <v>502</v>
      </c>
      <c r="B153" s="122"/>
      <c r="C153" s="122"/>
      <c r="D153" s="122"/>
      <c r="E153" s="19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</row>
    <row r="154" spans="1:20" ht="12.75" x14ac:dyDescent="0.2">
      <c r="A154" s="122" t="s">
        <v>503</v>
      </c>
      <c r="B154" s="122">
        <v>28423</v>
      </c>
      <c r="C154" s="122">
        <v>-11</v>
      </c>
      <c r="D154" s="122">
        <v>-36.058885756873401</v>
      </c>
      <c r="E154" s="122">
        <v>-20</v>
      </c>
      <c r="F154" s="122">
        <v>0</v>
      </c>
      <c r="G154" s="122">
        <v>45</v>
      </c>
      <c r="H154" s="122">
        <v>0</v>
      </c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</row>
    <row r="155" spans="1:20" ht="12.75" x14ac:dyDescent="0.2">
      <c r="A155" s="122" t="s">
        <v>504</v>
      </c>
      <c r="B155" s="122">
        <v>39188</v>
      </c>
      <c r="C155" s="122">
        <v>-11</v>
      </c>
      <c r="D155" s="122">
        <v>-36.058885756873401</v>
      </c>
      <c r="E155" s="122">
        <v>-20</v>
      </c>
      <c r="F155" s="122">
        <v>0</v>
      </c>
      <c r="G155" s="122">
        <v>45</v>
      </c>
      <c r="H155" s="122">
        <v>0</v>
      </c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</row>
    <row r="156" spans="1:20" ht="12.75" x14ac:dyDescent="0.2">
      <c r="A156" s="122" t="s">
        <v>505</v>
      </c>
      <c r="B156" s="122">
        <v>9556</v>
      </c>
      <c r="C156" s="122">
        <v>124</v>
      </c>
      <c r="D156" s="122">
        <v>-93.379057766255798</v>
      </c>
      <c r="E156" s="122">
        <v>0</v>
      </c>
      <c r="F156" s="122">
        <v>0</v>
      </c>
      <c r="G156" s="122">
        <v>67</v>
      </c>
      <c r="H156" s="122">
        <v>150</v>
      </c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</row>
    <row r="157" spans="1:20" ht="12.75" x14ac:dyDescent="0.2">
      <c r="A157" s="122" t="s">
        <v>506</v>
      </c>
      <c r="B157" s="122">
        <v>8652</v>
      </c>
      <c r="C157" s="122">
        <v>-46</v>
      </c>
      <c r="D157" s="122">
        <v>-93.379057766255798</v>
      </c>
      <c r="E157" s="122">
        <v>-20</v>
      </c>
      <c r="F157" s="122">
        <v>0</v>
      </c>
      <c r="G157" s="122">
        <v>67</v>
      </c>
      <c r="H157" s="122">
        <v>0</v>
      </c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</row>
    <row r="158" spans="1:20" ht="12.75" x14ac:dyDescent="0.2">
      <c r="A158" s="122" t="s">
        <v>507</v>
      </c>
      <c r="B158" s="122">
        <v>107022</v>
      </c>
      <c r="C158" s="122">
        <v>10</v>
      </c>
      <c r="D158" s="122">
        <v>-93.379057766255798</v>
      </c>
      <c r="E158" s="122">
        <v>-20</v>
      </c>
      <c r="F158" s="122">
        <v>0</v>
      </c>
      <c r="G158" s="122">
        <v>123</v>
      </c>
      <c r="H158" s="122">
        <v>0</v>
      </c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</row>
    <row r="159" spans="1:20" ht="12.75" x14ac:dyDescent="0.2">
      <c r="A159" s="122" t="s">
        <v>508</v>
      </c>
      <c r="B159" s="122">
        <v>4764</v>
      </c>
      <c r="C159" s="122">
        <v>1402</v>
      </c>
      <c r="D159" s="122">
        <v>-93.379057766255798</v>
      </c>
      <c r="E159" s="122">
        <v>0</v>
      </c>
      <c r="F159" s="122">
        <v>1300</v>
      </c>
      <c r="G159" s="122">
        <v>45</v>
      </c>
      <c r="H159" s="122">
        <v>150</v>
      </c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</row>
    <row r="160" spans="1:20" ht="12.75" x14ac:dyDescent="0.2">
      <c r="A160" s="122" t="s">
        <v>509</v>
      </c>
      <c r="B160" s="122">
        <v>5538</v>
      </c>
      <c r="C160" s="122">
        <v>407</v>
      </c>
      <c r="D160" s="122">
        <v>-93.379057766255798</v>
      </c>
      <c r="E160" s="122">
        <v>-20</v>
      </c>
      <c r="F160" s="122">
        <v>475</v>
      </c>
      <c r="G160" s="122">
        <v>45</v>
      </c>
      <c r="H160" s="122">
        <v>0</v>
      </c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</row>
    <row r="161" spans="1:20" ht="12.75" x14ac:dyDescent="0.2">
      <c r="A161" s="122" t="s">
        <v>510</v>
      </c>
      <c r="B161" s="122">
        <v>32185</v>
      </c>
      <c r="C161" s="122">
        <v>-48</v>
      </c>
      <c r="D161" s="122">
        <v>-93.379057766255798</v>
      </c>
      <c r="E161" s="122">
        <v>0</v>
      </c>
      <c r="F161" s="122">
        <v>0</v>
      </c>
      <c r="G161" s="122">
        <v>45</v>
      </c>
      <c r="H161" s="122">
        <v>0</v>
      </c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</row>
    <row r="162" spans="1:20" ht="12.75" x14ac:dyDescent="0.2">
      <c r="A162" s="122" t="s">
        <v>511</v>
      </c>
      <c r="B162" s="122">
        <v>6502</v>
      </c>
      <c r="C162" s="122">
        <v>577</v>
      </c>
      <c r="D162" s="122">
        <v>-93.379057766255798</v>
      </c>
      <c r="E162" s="122">
        <v>0</v>
      </c>
      <c r="F162" s="122">
        <v>475</v>
      </c>
      <c r="G162" s="122">
        <v>45</v>
      </c>
      <c r="H162" s="122">
        <v>150</v>
      </c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</row>
    <row r="163" spans="1:20" ht="12.75" x14ac:dyDescent="0.2">
      <c r="A163" s="122" t="s">
        <v>512</v>
      </c>
      <c r="B163" s="122">
        <v>5630</v>
      </c>
      <c r="C163" s="122">
        <v>407</v>
      </c>
      <c r="D163" s="122">
        <v>-93.379057766255798</v>
      </c>
      <c r="E163" s="122">
        <v>-20</v>
      </c>
      <c r="F163" s="122">
        <v>475</v>
      </c>
      <c r="G163" s="122">
        <v>45</v>
      </c>
      <c r="H163" s="122">
        <v>0</v>
      </c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</row>
    <row r="164" spans="1:20" ht="12.75" x14ac:dyDescent="0.2">
      <c r="A164" s="122" t="s">
        <v>513</v>
      </c>
      <c r="B164" s="122">
        <v>5240</v>
      </c>
      <c r="C164" s="122">
        <v>427</v>
      </c>
      <c r="D164" s="122">
        <v>-93.379057766255798</v>
      </c>
      <c r="E164" s="122">
        <v>0</v>
      </c>
      <c r="F164" s="122">
        <v>475</v>
      </c>
      <c r="G164" s="122">
        <v>45</v>
      </c>
      <c r="H164" s="122">
        <v>0</v>
      </c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</row>
    <row r="165" spans="1:20" ht="12.75" x14ac:dyDescent="0.2">
      <c r="A165" s="122" t="s">
        <v>514</v>
      </c>
      <c r="B165" s="122">
        <v>541145</v>
      </c>
      <c r="C165" s="122">
        <v>112</v>
      </c>
      <c r="D165" s="122">
        <v>-36.058885756873401</v>
      </c>
      <c r="E165" s="122">
        <v>-41</v>
      </c>
      <c r="F165" s="122">
        <v>0</v>
      </c>
      <c r="G165" s="122">
        <v>189</v>
      </c>
      <c r="H165" s="122">
        <v>0</v>
      </c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</row>
    <row r="166" spans="1:20" ht="12.75" x14ac:dyDescent="0.2">
      <c r="A166" s="122" t="s">
        <v>515</v>
      </c>
      <c r="B166" s="122">
        <v>13080</v>
      </c>
      <c r="C166" s="122">
        <v>-68</v>
      </c>
      <c r="D166" s="122">
        <v>-93.379057766255798</v>
      </c>
      <c r="E166" s="122">
        <v>-20</v>
      </c>
      <c r="F166" s="122">
        <v>0</v>
      </c>
      <c r="G166" s="122">
        <v>45</v>
      </c>
      <c r="H166" s="122">
        <v>0</v>
      </c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</row>
    <row r="167" spans="1:20" ht="12.75" x14ac:dyDescent="0.2">
      <c r="A167" s="122" t="s">
        <v>516</v>
      </c>
      <c r="B167" s="122">
        <v>9376</v>
      </c>
      <c r="C167" s="122">
        <v>-48</v>
      </c>
      <c r="D167" s="122">
        <v>-93.379057766255798</v>
      </c>
      <c r="E167" s="122">
        <v>0</v>
      </c>
      <c r="F167" s="122">
        <v>0</v>
      </c>
      <c r="G167" s="122">
        <v>45</v>
      </c>
      <c r="H167" s="122">
        <v>0</v>
      </c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</row>
    <row r="168" spans="1:20" ht="12.75" x14ac:dyDescent="0.2">
      <c r="A168" s="122" t="s">
        <v>517</v>
      </c>
      <c r="B168" s="122">
        <v>8885</v>
      </c>
      <c r="C168" s="122">
        <v>-68</v>
      </c>
      <c r="D168" s="122">
        <v>-93.379057766255798</v>
      </c>
      <c r="E168" s="122">
        <v>-20</v>
      </c>
      <c r="F168" s="122">
        <v>0</v>
      </c>
      <c r="G168" s="122">
        <v>45</v>
      </c>
      <c r="H168" s="122">
        <v>0</v>
      </c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</row>
    <row r="169" spans="1:20" ht="12.75" x14ac:dyDescent="0.2">
      <c r="A169" s="122" t="s">
        <v>518</v>
      </c>
      <c r="B169" s="122">
        <v>36291</v>
      </c>
      <c r="C169" s="122">
        <v>56</v>
      </c>
      <c r="D169" s="122">
        <v>-36.058885756873401</v>
      </c>
      <c r="E169" s="122">
        <v>-41</v>
      </c>
      <c r="F169" s="122">
        <v>0</v>
      </c>
      <c r="G169" s="122">
        <v>133</v>
      </c>
      <c r="H169" s="122">
        <v>0</v>
      </c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</row>
    <row r="170" spans="1:20" ht="12.75" x14ac:dyDescent="0.2">
      <c r="A170" s="122" t="s">
        <v>519</v>
      </c>
      <c r="B170" s="122">
        <v>6786</v>
      </c>
      <c r="C170" s="122">
        <v>407</v>
      </c>
      <c r="D170" s="122">
        <v>-93.379057766255798</v>
      </c>
      <c r="E170" s="122">
        <v>-20</v>
      </c>
      <c r="F170" s="122">
        <v>475</v>
      </c>
      <c r="G170" s="122">
        <v>45</v>
      </c>
      <c r="H170" s="122">
        <v>0</v>
      </c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</row>
    <row r="171" spans="1:20" ht="12.75" x14ac:dyDescent="0.2">
      <c r="A171" s="122" t="s">
        <v>520</v>
      </c>
      <c r="B171" s="122">
        <v>42334</v>
      </c>
      <c r="C171" s="122">
        <v>-55</v>
      </c>
      <c r="D171" s="122">
        <v>-36.058885756873401</v>
      </c>
      <c r="E171" s="122">
        <v>-41</v>
      </c>
      <c r="F171" s="122">
        <v>0</v>
      </c>
      <c r="G171" s="122">
        <v>22</v>
      </c>
      <c r="H171" s="122">
        <v>0</v>
      </c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</row>
    <row r="172" spans="1:20" ht="12.75" x14ac:dyDescent="0.2">
      <c r="A172" s="122" t="s">
        <v>521</v>
      </c>
      <c r="B172" s="122">
        <v>39771</v>
      </c>
      <c r="C172" s="122">
        <v>-11</v>
      </c>
      <c r="D172" s="122">
        <v>-36.058885756873401</v>
      </c>
      <c r="E172" s="122">
        <v>-20</v>
      </c>
      <c r="F172" s="122">
        <v>0</v>
      </c>
      <c r="G172" s="122">
        <v>45</v>
      </c>
      <c r="H172" s="122">
        <v>0</v>
      </c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</row>
    <row r="173" spans="1:20" ht="12.75" x14ac:dyDescent="0.2">
      <c r="A173" s="122" t="s">
        <v>522</v>
      </c>
      <c r="B173" s="122">
        <v>38761</v>
      </c>
      <c r="C173" s="122">
        <v>-68</v>
      </c>
      <c r="D173" s="122">
        <v>-93.379057766255798</v>
      </c>
      <c r="E173" s="122">
        <v>-20</v>
      </c>
      <c r="F173" s="122">
        <v>0</v>
      </c>
      <c r="G173" s="122">
        <v>45</v>
      </c>
      <c r="H173" s="122">
        <v>0</v>
      </c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</row>
    <row r="174" spans="1:20" ht="12.75" x14ac:dyDescent="0.2">
      <c r="A174" s="122" t="s">
        <v>523</v>
      </c>
      <c r="B174" s="122">
        <v>13031</v>
      </c>
      <c r="C174" s="122">
        <v>-11</v>
      </c>
      <c r="D174" s="122">
        <v>-36.058885756873401</v>
      </c>
      <c r="E174" s="122">
        <v>-20</v>
      </c>
      <c r="F174" s="122">
        <v>0</v>
      </c>
      <c r="G174" s="122">
        <v>45</v>
      </c>
      <c r="H174" s="122">
        <v>0</v>
      </c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</row>
    <row r="175" spans="1:20" ht="12.75" x14ac:dyDescent="0.2">
      <c r="A175" s="122" t="s">
        <v>524</v>
      </c>
      <c r="B175" s="122">
        <v>14299</v>
      </c>
      <c r="C175" s="122">
        <v>-112</v>
      </c>
      <c r="D175" s="122">
        <v>-93.379057766255798</v>
      </c>
      <c r="E175" s="122">
        <v>-41</v>
      </c>
      <c r="F175" s="122">
        <v>0</v>
      </c>
      <c r="G175" s="122">
        <v>22</v>
      </c>
      <c r="H175" s="122">
        <v>0</v>
      </c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</row>
    <row r="176" spans="1:20" ht="12.75" x14ac:dyDescent="0.2">
      <c r="A176" s="122" t="s">
        <v>525</v>
      </c>
      <c r="B176" s="122">
        <v>23921</v>
      </c>
      <c r="C176" s="122">
        <v>-68</v>
      </c>
      <c r="D176" s="122">
        <v>-93.379057766255798</v>
      </c>
      <c r="E176" s="122">
        <v>-20</v>
      </c>
      <c r="F176" s="122">
        <v>0</v>
      </c>
      <c r="G176" s="122">
        <v>45</v>
      </c>
      <c r="H176" s="122">
        <v>0</v>
      </c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</row>
    <row r="177" spans="1:20" ht="12.75" x14ac:dyDescent="0.2">
      <c r="A177" s="122" t="s">
        <v>526</v>
      </c>
      <c r="B177" s="122">
        <v>33887</v>
      </c>
      <c r="C177" s="122">
        <v>-68</v>
      </c>
      <c r="D177" s="122">
        <v>-93.379057766255798</v>
      </c>
      <c r="E177" s="122">
        <v>-20</v>
      </c>
      <c r="F177" s="122">
        <v>0</v>
      </c>
      <c r="G177" s="122">
        <v>45</v>
      </c>
      <c r="H177" s="122">
        <v>0</v>
      </c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</row>
    <row r="178" spans="1:20" ht="12.75" x14ac:dyDescent="0.2">
      <c r="A178" s="122" t="s">
        <v>527</v>
      </c>
      <c r="B178" s="122">
        <v>8936</v>
      </c>
      <c r="C178" s="122">
        <v>-48</v>
      </c>
      <c r="D178" s="122">
        <v>-93.379057766255798</v>
      </c>
      <c r="E178" s="122">
        <v>0</v>
      </c>
      <c r="F178" s="122">
        <v>0</v>
      </c>
      <c r="G178" s="122">
        <v>45</v>
      </c>
      <c r="H178" s="122">
        <v>0</v>
      </c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</row>
    <row r="179" spans="1:20" ht="12.75" x14ac:dyDescent="0.2">
      <c r="A179" s="122" t="s">
        <v>528</v>
      </c>
      <c r="B179" s="122">
        <v>10243</v>
      </c>
      <c r="C179" s="122">
        <v>-91</v>
      </c>
      <c r="D179" s="122">
        <v>-93.379057766255798</v>
      </c>
      <c r="E179" s="122">
        <v>-20</v>
      </c>
      <c r="F179" s="122">
        <v>0</v>
      </c>
      <c r="G179" s="122">
        <v>22</v>
      </c>
      <c r="H179" s="122">
        <v>0</v>
      </c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</row>
    <row r="180" spans="1:20" ht="12.75" x14ac:dyDescent="0.2">
      <c r="A180" s="122" t="s">
        <v>529</v>
      </c>
      <c r="B180" s="122">
        <v>62927</v>
      </c>
      <c r="C180" s="122">
        <v>56</v>
      </c>
      <c r="D180" s="122">
        <v>-36.058885756873401</v>
      </c>
      <c r="E180" s="122">
        <v>-41</v>
      </c>
      <c r="F180" s="122">
        <v>0</v>
      </c>
      <c r="G180" s="122">
        <v>133</v>
      </c>
      <c r="H180" s="122">
        <v>0</v>
      </c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</row>
    <row r="181" spans="1:20" ht="12.75" x14ac:dyDescent="0.2">
      <c r="A181" s="122" t="s">
        <v>530</v>
      </c>
      <c r="B181" s="122">
        <v>15054</v>
      </c>
      <c r="C181" s="122">
        <v>-112</v>
      </c>
      <c r="D181" s="122">
        <v>-93.379057766255798</v>
      </c>
      <c r="E181" s="122">
        <v>-41</v>
      </c>
      <c r="F181" s="122">
        <v>0</v>
      </c>
      <c r="G181" s="122">
        <v>22</v>
      </c>
      <c r="H181" s="122">
        <v>0</v>
      </c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</row>
    <row r="182" spans="1:20" ht="12.75" x14ac:dyDescent="0.2">
      <c r="A182" s="122" t="s">
        <v>531</v>
      </c>
      <c r="B182" s="122">
        <v>36528</v>
      </c>
      <c r="C182" s="122">
        <v>56</v>
      </c>
      <c r="D182" s="122">
        <v>-36.058885756873401</v>
      </c>
      <c r="E182" s="122">
        <v>-41</v>
      </c>
      <c r="F182" s="122">
        <v>0</v>
      </c>
      <c r="G182" s="122">
        <v>133</v>
      </c>
      <c r="H182" s="122">
        <v>0</v>
      </c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</row>
    <row r="183" spans="1:20" ht="12.75" x14ac:dyDescent="0.2">
      <c r="A183" s="122" t="s">
        <v>532</v>
      </c>
      <c r="B183" s="122">
        <v>18747</v>
      </c>
      <c r="C183" s="122">
        <v>-48</v>
      </c>
      <c r="D183" s="122">
        <v>-93.379057766255798</v>
      </c>
      <c r="E183" s="122">
        <v>0</v>
      </c>
      <c r="F183" s="122">
        <v>0</v>
      </c>
      <c r="G183" s="122">
        <v>45</v>
      </c>
      <c r="H183" s="122">
        <v>0</v>
      </c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</row>
    <row r="184" spans="1:20" ht="12.75" x14ac:dyDescent="0.2">
      <c r="A184" s="122" t="s">
        <v>533</v>
      </c>
      <c r="B184" s="122">
        <v>53134</v>
      </c>
      <c r="C184" s="122">
        <v>-48</v>
      </c>
      <c r="D184" s="122">
        <v>-93.379057766255798</v>
      </c>
      <c r="E184" s="122">
        <v>0</v>
      </c>
      <c r="F184" s="122">
        <v>0</v>
      </c>
      <c r="G184" s="122">
        <v>45</v>
      </c>
      <c r="H184" s="122">
        <v>0</v>
      </c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</row>
    <row r="185" spans="1:20" ht="12.75" x14ac:dyDescent="0.2">
      <c r="A185" s="122" t="s">
        <v>534</v>
      </c>
      <c r="B185" s="122">
        <v>8931</v>
      </c>
      <c r="C185" s="122">
        <v>-112</v>
      </c>
      <c r="D185" s="122">
        <v>-93.379057766255798</v>
      </c>
      <c r="E185" s="122">
        <v>-41</v>
      </c>
      <c r="F185" s="122">
        <v>0</v>
      </c>
      <c r="G185" s="122">
        <v>22</v>
      </c>
      <c r="H185" s="122">
        <v>0</v>
      </c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</row>
    <row r="186" spans="1:20" ht="12.75" x14ac:dyDescent="0.2">
      <c r="A186" s="122" t="s">
        <v>535</v>
      </c>
      <c r="B186" s="122">
        <v>25275</v>
      </c>
      <c r="C186" s="122">
        <v>-55</v>
      </c>
      <c r="D186" s="122">
        <v>-36.058885756873401</v>
      </c>
      <c r="E186" s="122">
        <v>-41</v>
      </c>
      <c r="F186" s="122">
        <v>0</v>
      </c>
      <c r="G186" s="122">
        <v>22</v>
      </c>
      <c r="H186" s="122">
        <v>0</v>
      </c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</row>
    <row r="187" spans="1:20" ht="12.75" x14ac:dyDescent="0.2">
      <c r="A187" s="122" t="s">
        <v>536</v>
      </c>
      <c r="B187" s="122">
        <v>12694</v>
      </c>
      <c r="C187" s="122">
        <v>-112</v>
      </c>
      <c r="D187" s="122">
        <v>-93.379057766255798</v>
      </c>
      <c r="E187" s="122">
        <v>-41</v>
      </c>
      <c r="F187" s="122">
        <v>0</v>
      </c>
      <c r="G187" s="122">
        <v>22</v>
      </c>
      <c r="H187" s="122">
        <v>0</v>
      </c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</row>
    <row r="188" spans="1:20" ht="12.75" x14ac:dyDescent="0.2">
      <c r="A188" s="122" t="s">
        <v>537</v>
      </c>
      <c r="B188" s="122">
        <v>10365</v>
      </c>
      <c r="C188" s="122">
        <v>124</v>
      </c>
      <c r="D188" s="122">
        <v>-93.379057766255798</v>
      </c>
      <c r="E188" s="122">
        <v>0</v>
      </c>
      <c r="F188" s="122">
        <v>0</v>
      </c>
      <c r="G188" s="122">
        <v>67</v>
      </c>
      <c r="H188" s="122">
        <v>150</v>
      </c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</row>
    <row r="189" spans="1:20" ht="12.75" x14ac:dyDescent="0.2">
      <c r="A189" s="122" t="s">
        <v>538</v>
      </c>
      <c r="B189" s="122">
        <v>12346</v>
      </c>
      <c r="C189" s="122">
        <v>-112</v>
      </c>
      <c r="D189" s="122">
        <v>-93.379057766255798</v>
      </c>
      <c r="E189" s="122">
        <v>-41</v>
      </c>
      <c r="F189" s="122">
        <v>0</v>
      </c>
      <c r="G189" s="122">
        <v>22</v>
      </c>
      <c r="H189" s="122">
        <v>0</v>
      </c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</row>
    <row r="190" spans="1:20" ht="12.75" x14ac:dyDescent="0.2">
      <c r="A190" s="122" t="s">
        <v>539</v>
      </c>
      <c r="B190" s="122">
        <v>10864</v>
      </c>
      <c r="C190" s="122">
        <v>-48</v>
      </c>
      <c r="D190" s="122">
        <v>-93.379057766255798</v>
      </c>
      <c r="E190" s="122">
        <v>0</v>
      </c>
      <c r="F190" s="122">
        <v>0</v>
      </c>
      <c r="G190" s="122">
        <v>45</v>
      </c>
      <c r="H190" s="122">
        <v>0</v>
      </c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</row>
    <row r="191" spans="1:20" ht="12.75" x14ac:dyDescent="0.2">
      <c r="A191" s="122" t="s">
        <v>540</v>
      </c>
      <c r="B191" s="122">
        <v>12617</v>
      </c>
      <c r="C191" s="122">
        <v>-48</v>
      </c>
      <c r="D191" s="122">
        <v>-93.379057766255798</v>
      </c>
      <c r="E191" s="122">
        <v>0</v>
      </c>
      <c r="F191" s="122">
        <v>0</v>
      </c>
      <c r="G191" s="122">
        <v>45</v>
      </c>
      <c r="H191" s="122">
        <v>0</v>
      </c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</row>
    <row r="192" spans="1:20" ht="12.75" x14ac:dyDescent="0.2">
      <c r="A192" s="122" t="s">
        <v>541</v>
      </c>
      <c r="B192" s="122">
        <v>15135</v>
      </c>
      <c r="C192" s="122">
        <v>-55</v>
      </c>
      <c r="D192" s="122">
        <v>-36.058885756873401</v>
      </c>
      <c r="E192" s="122">
        <v>-41</v>
      </c>
      <c r="F192" s="122">
        <v>0</v>
      </c>
      <c r="G192" s="122">
        <v>22</v>
      </c>
      <c r="H192" s="122">
        <v>0</v>
      </c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</row>
    <row r="193" spans="1:20" ht="12.75" x14ac:dyDescent="0.2">
      <c r="A193" s="122" t="s">
        <v>542</v>
      </c>
      <c r="B193" s="122">
        <v>11640</v>
      </c>
      <c r="C193" s="122">
        <v>-26</v>
      </c>
      <c r="D193" s="122">
        <v>-93.379057766255798</v>
      </c>
      <c r="E193" s="122">
        <v>0</v>
      </c>
      <c r="F193" s="122">
        <v>0</v>
      </c>
      <c r="G193" s="122">
        <v>67</v>
      </c>
      <c r="H193" s="122">
        <v>0</v>
      </c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</row>
    <row r="194" spans="1:20" ht="12.75" x14ac:dyDescent="0.2">
      <c r="A194" s="122" t="s">
        <v>543</v>
      </c>
      <c r="B194" s="122">
        <v>56929</v>
      </c>
      <c r="C194" s="122">
        <v>-68</v>
      </c>
      <c r="D194" s="122">
        <v>-93.379057766255798</v>
      </c>
      <c r="E194" s="122">
        <v>-20</v>
      </c>
      <c r="F194" s="122">
        <v>0</v>
      </c>
      <c r="G194" s="122">
        <v>45</v>
      </c>
      <c r="H194" s="122">
        <v>0</v>
      </c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</row>
    <row r="195" spans="1:20" ht="12.75" x14ac:dyDescent="0.2">
      <c r="A195" s="122" t="s">
        <v>544</v>
      </c>
      <c r="B195" s="122">
        <v>9072</v>
      </c>
      <c r="C195" s="122">
        <v>-48</v>
      </c>
      <c r="D195" s="122">
        <v>-93.379057766255798</v>
      </c>
      <c r="E195" s="122">
        <v>0</v>
      </c>
      <c r="F195" s="122">
        <v>0</v>
      </c>
      <c r="G195" s="122">
        <v>45</v>
      </c>
      <c r="H195" s="122">
        <v>0</v>
      </c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</row>
    <row r="196" spans="1:20" ht="12.75" x14ac:dyDescent="0.2">
      <c r="A196" s="122" t="s">
        <v>545</v>
      </c>
      <c r="B196" s="122">
        <v>53517</v>
      </c>
      <c r="C196" s="122">
        <v>-112</v>
      </c>
      <c r="D196" s="122">
        <v>-93.379057766255798</v>
      </c>
      <c r="E196" s="122">
        <v>-41</v>
      </c>
      <c r="F196" s="122">
        <v>0</v>
      </c>
      <c r="G196" s="122">
        <v>22</v>
      </c>
      <c r="H196" s="122">
        <v>0</v>
      </c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</row>
    <row r="197" spans="1:20" ht="12.75" x14ac:dyDescent="0.2">
      <c r="A197" s="122" t="s">
        <v>546</v>
      </c>
      <c r="B197" s="122">
        <v>23244</v>
      </c>
      <c r="C197" s="122">
        <v>-26</v>
      </c>
      <c r="D197" s="122">
        <v>-93.379057766255798</v>
      </c>
      <c r="E197" s="122">
        <v>0</v>
      </c>
      <c r="F197" s="122">
        <v>0</v>
      </c>
      <c r="G197" s="122">
        <v>67</v>
      </c>
      <c r="H197" s="122">
        <v>0</v>
      </c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</row>
    <row r="198" spans="1:20" ht="12.75" x14ac:dyDescent="0.2">
      <c r="A198" s="122" t="s">
        <v>547</v>
      </c>
      <c r="B198" s="122">
        <v>15597</v>
      </c>
      <c r="C198" s="122">
        <v>-68</v>
      </c>
      <c r="D198" s="122">
        <v>-93.379057766255798</v>
      </c>
      <c r="E198" s="122">
        <v>-20</v>
      </c>
      <c r="F198" s="122">
        <v>0</v>
      </c>
      <c r="G198" s="122">
        <v>45</v>
      </c>
      <c r="H198" s="122">
        <v>0</v>
      </c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</row>
    <row r="199" spans="1:20" ht="12.75" x14ac:dyDescent="0.2">
      <c r="A199" s="122" t="s">
        <v>548</v>
      </c>
      <c r="B199" s="122">
        <v>11089</v>
      </c>
      <c r="C199" s="122">
        <v>-68</v>
      </c>
      <c r="D199" s="122">
        <v>-93.379057766255798</v>
      </c>
      <c r="E199" s="122">
        <v>-20</v>
      </c>
      <c r="F199" s="122">
        <v>0</v>
      </c>
      <c r="G199" s="122">
        <v>45</v>
      </c>
      <c r="H199" s="122">
        <v>0</v>
      </c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</row>
    <row r="200" spans="1:20" ht="12.75" x14ac:dyDescent="0.2">
      <c r="A200" s="122" t="s">
        <v>549</v>
      </c>
      <c r="B200" s="122">
        <v>37890</v>
      </c>
      <c r="C200" s="122">
        <v>-68</v>
      </c>
      <c r="D200" s="122">
        <v>-93.379057766255798</v>
      </c>
      <c r="E200" s="122">
        <v>-20</v>
      </c>
      <c r="F200" s="122">
        <v>0</v>
      </c>
      <c r="G200" s="122">
        <v>45</v>
      </c>
      <c r="H200" s="122">
        <v>0</v>
      </c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</row>
    <row r="201" spans="1:20" ht="12.75" x14ac:dyDescent="0.2">
      <c r="A201" s="122" t="s">
        <v>550</v>
      </c>
      <c r="B201" s="122">
        <v>12326</v>
      </c>
      <c r="C201" s="122">
        <v>-48</v>
      </c>
      <c r="D201" s="122">
        <v>-93.379057766255798</v>
      </c>
      <c r="E201" s="122">
        <v>0</v>
      </c>
      <c r="F201" s="122">
        <v>0</v>
      </c>
      <c r="G201" s="122">
        <v>45</v>
      </c>
      <c r="H201" s="122">
        <v>0</v>
      </c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</row>
    <row r="202" spans="1:20" ht="12.75" x14ac:dyDescent="0.2">
      <c r="A202" s="122" t="s">
        <v>551</v>
      </c>
      <c r="B202" s="122">
        <v>12645</v>
      </c>
      <c r="C202" s="122">
        <v>56</v>
      </c>
      <c r="D202" s="122">
        <v>-36.058885756873401</v>
      </c>
      <c r="E202" s="122">
        <v>-41</v>
      </c>
      <c r="F202" s="122">
        <v>0</v>
      </c>
      <c r="G202" s="122">
        <v>133</v>
      </c>
      <c r="H202" s="122">
        <v>0</v>
      </c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</row>
    <row r="203" spans="1:20" ht="14.25" customHeight="1" x14ac:dyDescent="0.2">
      <c r="A203" s="19" t="s">
        <v>552</v>
      </c>
      <c r="B203" s="122"/>
      <c r="C203" s="122"/>
      <c r="D203" s="122"/>
      <c r="E203" s="19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</row>
    <row r="204" spans="1:20" ht="12.75" x14ac:dyDescent="0.2">
      <c r="A204" s="122" t="s">
        <v>553</v>
      </c>
      <c r="B204" s="122">
        <v>25771</v>
      </c>
      <c r="C204" s="122">
        <v>70</v>
      </c>
      <c r="D204" s="122">
        <v>-72.540743561274894</v>
      </c>
      <c r="E204" s="122">
        <v>20</v>
      </c>
      <c r="F204" s="122">
        <v>0</v>
      </c>
      <c r="G204" s="122">
        <v>123</v>
      </c>
      <c r="H204" s="122">
        <v>0</v>
      </c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</row>
    <row r="205" spans="1:20" ht="12.75" x14ac:dyDescent="0.2">
      <c r="A205" s="122" t="s">
        <v>554</v>
      </c>
      <c r="B205" s="122">
        <v>8453</v>
      </c>
      <c r="C205" s="122">
        <v>220</v>
      </c>
      <c r="D205" s="122">
        <v>-72.540743561274894</v>
      </c>
      <c r="E205" s="122">
        <v>20</v>
      </c>
      <c r="F205" s="122">
        <v>0</v>
      </c>
      <c r="G205" s="122">
        <v>123</v>
      </c>
      <c r="H205" s="122">
        <v>150</v>
      </c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</row>
    <row r="206" spans="1:20" ht="12.75" x14ac:dyDescent="0.2">
      <c r="A206" s="122" t="s">
        <v>555</v>
      </c>
      <c r="B206" s="122">
        <v>10613</v>
      </c>
      <c r="C206" s="122">
        <v>595</v>
      </c>
      <c r="D206" s="122">
        <v>-72.540743561274894</v>
      </c>
      <c r="E206" s="122">
        <v>20</v>
      </c>
      <c r="F206" s="122">
        <v>375</v>
      </c>
      <c r="G206" s="122">
        <v>123</v>
      </c>
      <c r="H206" s="122">
        <v>150</v>
      </c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</row>
    <row r="207" spans="1:20" ht="12.75" x14ac:dyDescent="0.2">
      <c r="A207" s="122" t="s">
        <v>556</v>
      </c>
      <c r="B207" s="122">
        <v>11379</v>
      </c>
      <c r="C207" s="122">
        <v>28</v>
      </c>
      <c r="D207" s="122">
        <v>-72.540743561274894</v>
      </c>
      <c r="E207" s="122">
        <v>0</v>
      </c>
      <c r="F207" s="122">
        <v>0</v>
      </c>
      <c r="G207" s="122">
        <v>101</v>
      </c>
      <c r="H207" s="122">
        <v>0</v>
      </c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</row>
    <row r="208" spans="1:20" ht="12.75" x14ac:dyDescent="0.2">
      <c r="A208" s="122" t="s">
        <v>557</v>
      </c>
      <c r="B208" s="122">
        <v>8958</v>
      </c>
      <c r="C208" s="122">
        <v>28</v>
      </c>
      <c r="D208" s="122">
        <v>-72.540743561274894</v>
      </c>
      <c r="E208" s="122">
        <v>0</v>
      </c>
      <c r="F208" s="122">
        <v>0</v>
      </c>
      <c r="G208" s="122">
        <v>101</v>
      </c>
      <c r="H208" s="122">
        <v>0</v>
      </c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</row>
    <row r="209" spans="1:20" ht="12.75" x14ac:dyDescent="0.2">
      <c r="A209" s="122" t="s">
        <v>558</v>
      </c>
      <c r="B209" s="122">
        <v>11921</v>
      </c>
      <c r="C209" s="122">
        <v>616</v>
      </c>
      <c r="D209" s="122">
        <v>-72.540743561274894</v>
      </c>
      <c r="E209" s="122">
        <v>41</v>
      </c>
      <c r="F209" s="122">
        <v>375</v>
      </c>
      <c r="G209" s="122">
        <v>123</v>
      </c>
      <c r="H209" s="122">
        <v>150</v>
      </c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</row>
    <row r="210" spans="1:20" ht="12.75" x14ac:dyDescent="0.2">
      <c r="A210" s="122" t="s">
        <v>559</v>
      </c>
      <c r="B210" s="122">
        <v>15256</v>
      </c>
      <c r="C210" s="122">
        <v>28</v>
      </c>
      <c r="D210" s="122">
        <v>-72.540743561274894</v>
      </c>
      <c r="E210" s="122">
        <v>0</v>
      </c>
      <c r="F210" s="122">
        <v>0</v>
      </c>
      <c r="G210" s="122">
        <v>101</v>
      </c>
      <c r="H210" s="122">
        <v>0</v>
      </c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</row>
    <row r="211" spans="1:20" ht="12.75" x14ac:dyDescent="0.2">
      <c r="A211" s="122" t="s">
        <v>560</v>
      </c>
      <c r="B211" s="122">
        <v>88350</v>
      </c>
      <c r="C211" s="122">
        <v>83</v>
      </c>
      <c r="D211" s="122">
        <v>-72.540743561274894</v>
      </c>
      <c r="E211" s="122">
        <v>0</v>
      </c>
      <c r="F211" s="122">
        <v>0</v>
      </c>
      <c r="G211" s="122">
        <v>156</v>
      </c>
      <c r="H211" s="122">
        <v>0</v>
      </c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</row>
    <row r="212" spans="1:20" ht="12.75" x14ac:dyDescent="0.2">
      <c r="A212" s="122" t="s">
        <v>561</v>
      </c>
      <c r="B212" s="122">
        <v>11885</v>
      </c>
      <c r="C212" s="122">
        <v>28</v>
      </c>
      <c r="D212" s="122">
        <v>-72.540743561274894</v>
      </c>
      <c r="E212" s="122">
        <v>0</v>
      </c>
      <c r="F212" s="122">
        <v>0</v>
      </c>
      <c r="G212" s="122">
        <v>101</v>
      </c>
      <c r="H212" s="122">
        <v>0</v>
      </c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</row>
    <row r="213" spans="1:20" ht="12.75" x14ac:dyDescent="0.2">
      <c r="A213" s="122" t="s">
        <v>562</v>
      </c>
      <c r="B213" s="122">
        <v>24114</v>
      </c>
      <c r="C213" s="122">
        <v>28</v>
      </c>
      <c r="D213" s="122">
        <v>-72.540743561274894</v>
      </c>
      <c r="E213" s="122">
        <v>0</v>
      </c>
      <c r="F213" s="122">
        <v>0</v>
      </c>
      <c r="G213" s="122">
        <v>101</v>
      </c>
      <c r="H213" s="122">
        <v>0</v>
      </c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</row>
    <row r="214" spans="1:20" ht="12.75" x14ac:dyDescent="0.2">
      <c r="A214" s="122" t="s">
        <v>563</v>
      </c>
      <c r="B214" s="122">
        <v>3656</v>
      </c>
      <c r="C214" s="122">
        <v>545</v>
      </c>
      <c r="D214" s="122">
        <v>-72.540743561274894</v>
      </c>
      <c r="E214" s="122">
        <v>20</v>
      </c>
      <c r="F214" s="122">
        <v>475</v>
      </c>
      <c r="G214" s="122">
        <v>123</v>
      </c>
      <c r="H214" s="122">
        <v>0</v>
      </c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</row>
    <row r="215" spans="1:20" ht="12.75" x14ac:dyDescent="0.2">
      <c r="A215" s="122" t="s">
        <v>564</v>
      </c>
      <c r="B215" s="122">
        <v>4106</v>
      </c>
      <c r="C215" s="122">
        <v>695</v>
      </c>
      <c r="D215" s="122">
        <v>-72.540743561274894</v>
      </c>
      <c r="E215" s="122">
        <v>20</v>
      </c>
      <c r="F215" s="122">
        <v>475</v>
      </c>
      <c r="G215" s="122">
        <v>123</v>
      </c>
      <c r="H215" s="122">
        <v>150</v>
      </c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</row>
    <row r="216" spans="1:20" ht="12.75" x14ac:dyDescent="0.2">
      <c r="A216" s="122" t="s">
        <v>565</v>
      </c>
      <c r="B216" s="122">
        <v>13099</v>
      </c>
      <c r="C216" s="122">
        <v>220</v>
      </c>
      <c r="D216" s="122">
        <v>-72.540743561274894</v>
      </c>
      <c r="E216" s="122">
        <v>20</v>
      </c>
      <c r="F216" s="122">
        <v>0</v>
      </c>
      <c r="G216" s="122">
        <v>123</v>
      </c>
      <c r="H216" s="122">
        <v>150</v>
      </c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</row>
    <row r="217" spans="1:20" ht="12.75" x14ac:dyDescent="0.2">
      <c r="A217" s="122" t="s">
        <v>566</v>
      </c>
      <c r="B217" s="122">
        <v>15334</v>
      </c>
      <c r="C217" s="122">
        <v>28</v>
      </c>
      <c r="D217" s="122">
        <v>-72.540743561274894</v>
      </c>
      <c r="E217" s="122">
        <v>0</v>
      </c>
      <c r="F217" s="122">
        <v>0</v>
      </c>
      <c r="G217" s="122">
        <v>101</v>
      </c>
      <c r="H217" s="122">
        <v>0</v>
      </c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</row>
    <row r="218" spans="1:20" ht="12.75" x14ac:dyDescent="0.2">
      <c r="A218" s="122" t="s">
        <v>567</v>
      </c>
      <c r="B218" s="122">
        <v>11992</v>
      </c>
      <c r="C218" s="122">
        <v>636</v>
      </c>
      <c r="D218" s="122">
        <v>-72.540743561274894</v>
      </c>
      <c r="E218" s="122">
        <v>61</v>
      </c>
      <c r="F218" s="122">
        <v>375</v>
      </c>
      <c r="G218" s="122">
        <v>123</v>
      </c>
      <c r="H218" s="122">
        <v>150</v>
      </c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</row>
    <row r="219" spans="1:20" ht="12.75" x14ac:dyDescent="0.2">
      <c r="A219" s="122" t="s">
        <v>568</v>
      </c>
      <c r="B219" s="122">
        <v>9804</v>
      </c>
      <c r="C219" s="122">
        <v>695</v>
      </c>
      <c r="D219" s="122">
        <v>-72.540743561274894</v>
      </c>
      <c r="E219" s="122">
        <v>20</v>
      </c>
      <c r="F219" s="122">
        <v>375</v>
      </c>
      <c r="G219" s="122">
        <v>123</v>
      </c>
      <c r="H219" s="122">
        <v>250</v>
      </c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</row>
    <row r="220" spans="1:20" ht="14.25" customHeight="1" x14ac:dyDescent="0.2">
      <c r="A220" s="19" t="s">
        <v>569</v>
      </c>
      <c r="B220" s="122"/>
      <c r="C220" s="122"/>
      <c r="D220" s="122"/>
      <c r="E220" s="19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</row>
    <row r="221" spans="1:20" ht="12.75" x14ac:dyDescent="0.2">
      <c r="A221" s="122" t="s">
        <v>570</v>
      </c>
      <c r="B221" s="122">
        <v>11119</v>
      </c>
      <c r="C221" s="122">
        <v>33</v>
      </c>
      <c r="D221" s="122">
        <v>-11.7938349359196</v>
      </c>
      <c r="E221" s="122">
        <v>0</v>
      </c>
      <c r="F221" s="122">
        <v>0</v>
      </c>
      <c r="G221" s="122">
        <v>45</v>
      </c>
      <c r="H221" s="122">
        <v>0</v>
      </c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</row>
    <row r="222" spans="1:20" ht="12.75" x14ac:dyDescent="0.2">
      <c r="A222" s="122" t="s">
        <v>571</v>
      </c>
      <c r="B222" s="122">
        <v>9531</v>
      </c>
      <c r="C222" s="122">
        <v>55</v>
      </c>
      <c r="D222" s="122">
        <v>-11.7938349359196</v>
      </c>
      <c r="E222" s="122">
        <v>0</v>
      </c>
      <c r="F222" s="122">
        <v>0</v>
      </c>
      <c r="G222" s="122">
        <v>67</v>
      </c>
      <c r="H222" s="122">
        <v>0</v>
      </c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</row>
    <row r="223" spans="1:20" ht="12.75" x14ac:dyDescent="0.2">
      <c r="A223" s="122" t="s">
        <v>572</v>
      </c>
      <c r="B223" s="122">
        <v>15315</v>
      </c>
      <c r="C223" s="122">
        <v>33</v>
      </c>
      <c r="D223" s="122">
        <v>-11.7938349359196</v>
      </c>
      <c r="E223" s="122">
        <v>0</v>
      </c>
      <c r="F223" s="122">
        <v>0</v>
      </c>
      <c r="G223" s="122">
        <v>45</v>
      </c>
      <c r="H223" s="122">
        <v>0</v>
      </c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</row>
    <row r="224" spans="1:20" ht="12.75" x14ac:dyDescent="0.2">
      <c r="A224" s="122" t="s">
        <v>573</v>
      </c>
      <c r="B224" s="122">
        <v>6936</v>
      </c>
      <c r="C224" s="122">
        <v>1625</v>
      </c>
      <c r="D224" s="122">
        <v>-11.7938349359196</v>
      </c>
      <c r="E224" s="122">
        <v>20</v>
      </c>
      <c r="F224" s="122">
        <v>1300</v>
      </c>
      <c r="G224" s="122">
        <v>67</v>
      </c>
      <c r="H224" s="122">
        <v>250</v>
      </c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</row>
    <row r="225" spans="1:20" ht="12.75" x14ac:dyDescent="0.2">
      <c r="A225" s="122" t="s">
        <v>574</v>
      </c>
      <c r="B225" s="122">
        <v>30054</v>
      </c>
      <c r="C225" s="122">
        <v>55</v>
      </c>
      <c r="D225" s="122">
        <v>-11.7938349359196</v>
      </c>
      <c r="E225" s="122">
        <v>0</v>
      </c>
      <c r="F225" s="122">
        <v>0</v>
      </c>
      <c r="G225" s="122">
        <v>67</v>
      </c>
      <c r="H225" s="122">
        <v>0</v>
      </c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</row>
    <row r="226" spans="1:20" ht="12.75" x14ac:dyDescent="0.2">
      <c r="A226" s="122" t="s">
        <v>575</v>
      </c>
      <c r="B226" s="122">
        <v>21016</v>
      </c>
      <c r="C226" s="122">
        <v>33</v>
      </c>
      <c r="D226" s="122">
        <v>-11.7938349359196</v>
      </c>
      <c r="E226" s="122">
        <v>0</v>
      </c>
      <c r="F226" s="122">
        <v>0</v>
      </c>
      <c r="G226" s="122">
        <v>45</v>
      </c>
      <c r="H226" s="122">
        <v>0</v>
      </c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</row>
    <row r="227" spans="1:20" ht="12.75" x14ac:dyDescent="0.2">
      <c r="A227" s="122" t="s">
        <v>576</v>
      </c>
      <c r="B227" s="122">
        <v>5664</v>
      </c>
      <c r="C227" s="122">
        <v>658</v>
      </c>
      <c r="D227" s="122">
        <v>-11.7938349359196</v>
      </c>
      <c r="E227" s="122">
        <v>0</v>
      </c>
      <c r="F227" s="122">
        <v>475</v>
      </c>
      <c r="G227" s="122">
        <v>45</v>
      </c>
      <c r="H227" s="122">
        <v>150</v>
      </c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</row>
    <row r="228" spans="1:20" ht="12.75" x14ac:dyDescent="0.2">
      <c r="A228" s="122" t="s">
        <v>577</v>
      </c>
      <c r="B228" s="122">
        <v>7363</v>
      </c>
      <c r="C228" s="122">
        <v>508</v>
      </c>
      <c r="D228" s="122">
        <v>-11.7938349359196</v>
      </c>
      <c r="E228" s="122">
        <v>0</v>
      </c>
      <c r="F228" s="122">
        <v>475</v>
      </c>
      <c r="G228" s="122">
        <v>45</v>
      </c>
      <c r="H228" s="122">
        <v>0</v>
      </c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</row>
    <row r="229" spans="1:20" ht="12.75" x14ac:dyDescent="0.2">
      <c r="A229" s="122" t="s">
        <v>578</v>
      </c>
      <c r="B229" s="122">
        <v>23269</v>
      </c>
      <c r="C229" s="122">
        <v>75</v>
      </c>
      <c r="D229" s="122">
        <v>-11.7938349359196</v>
      </c>
      <c r="E229" s="122">
        <v>20</v>
      </c>
      <c r="F229" s="122">
        <v>0</v>
      </c>
      <c r="G229" s="122">
        <v>67</v>
      </c>
      <c r="H229" s="122">
        <v>0</v>
      </c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</row>
    <row r="230" spans="1:20" ht="12.75" x14ac:dyDescent="0.2">
      <c r="A230" s="122" t="s">
        <v>579</v>
      </c>
      <c r="B230" s="122">
        <v>4913</v>
      </c>
      <c r="C230" s="122">
        <v>1546</v>
      </c>
      <c r="D230" s="122">
        <v>-11.7938349359196</v>
      </c>
      <c r="E230" s="122">
        <v>41</v>
      </c>
      <c r="F230" s="122">
        <v>1300</v>
      </c>
      <c r="G230" s="122">
        <v>67</v>
      </c>
      <c r="H230" s="122">
        <v>150</v>
      </c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</row>
    <row r="231" spans="1:20" ht="12.75" x14ac:dyDescent="0.2">
      <c r="A231" s="122" t="s">
        <v>580</v>
      </c>
      <c r="B231" s="122">
        <v>10352</v>
      </c>
      <c r="C231" s="122">
        <v>75</v>
      </c>
      <c r="D231" s="122">
        <v>-11.7938349359196</v>
      </c>
      <c r="E231" s="122">
        <v>20</v>
      </c>
      <c r="F231" s="122">
        <v>0</v>
      </c>
      <c r="G231" s="122">
        <v>67</v>
      </c>
      <c r="H231" s="122">
        <v>0</v>
      </c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</row>
    <row r="232" spans="1:20" ht="12.75" x14ac:dyDescent="0.2">
      <c r="A232" s="122" t="s">
        <v>569</v>
      </c>
      <c r="B232" s="122">
        <v>142618</v>
      </c>
      <c r="C232" s="122">
        <v>89</v>
      </c>
      <c r="D232" s="122">
        <v>-11.7938349359196</v>
      </c>
      <c r="E232" s="122">
        <v>0</v>
      </c>
      <c r="F232" s="122">
        <v>0</v>
      </c>
      <c r="G232" s="122">
        <v>101</v>
      </c>
      <c r="H232" s="122">
        <v>0</v>
      </c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</row>
    <row r="233" spans="1:20" ht="14.25" customHeight="1" x14ac:dyDescent="0.2">
      <c r="A233" s="19" t="s">
        <v>581</v>
      </c>
      <c r="B233" s="122"/>
      <c r="C233" s="122"/>
      <c r="D233" s="122"/>
      <c r="E233" s="19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</row>
    <row r="234" spans="1:20" ht="12.75" x14ac:dyDescent="0.2">
      <c r="A234" s="122" t="s">
        <v>582</v>
      </c>
      <c r="B234" s="122">
        <v>13631</v>
      </c>
      <c r="C234" s="122">
        <v>30</v>
      </c>
      <c r="D234" s="122">
        <v>-15.165609760000899</v>
      </c>
      <c r="E234" s="122">
        <v>0</v>
      </c>
      <c r="F234" s="122">
        <v>0</v>
      </c>
      <c r="G234" s="122">
        <v>45</v>
      </c>
      <c r="H234" s="122">
        <v>0</v>
      </c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</row>
    <row r="235" spans="1:20" ht="12.75" x14ac:dyDescent="0.2">
      <c r="A235" s="122" t="s">
        <v>583</v>
      </c>
      <c r="B235" s="122">
        <v>13133</v>
      </c>
      <c r="C235" s="122">
        <v>72</v>
      </c>
      <c r="D235" s="122">
        <v>-15.165609760000899</v>
      </c>
      <c r="E235" s="122">
        <v>20</v>
      </c>
      <c r="F235" s="122">
        <v>0</v>
      </c>
      <c r="G235" s="122">
        <v>67</v>
      </c>
      <c r="H235" s="122">
        <v>0</v>
      </c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</row>
    <row r="236" spans="1:20" ht="12.75" x14ac:dyDescent="0.2">
      <c r="A236" s="122" t="s">
        <v>584</v>
      </c>
      <c r="B236" s="122">
        <v>15596</v>
      </c>
      <c r="C236" s="122">
        <v>30</v>
      </c>
      <c r="D236" s="122">
        <v>-15.165609760000899</v>
      </c>
      <c r="E236" s="122">
        <v>0</v>
      </c>
      <c r="F236" s="122">
        <v>0</v>
      </c>
      <c r="G236" s="122">
        <v>45</v>
      </c>
      <c r="H236" s="122">
        <v>0</v>
      </c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</row>
    <row r="237" spans="1:20" ht="12.75" x14ac:dyDescent="0.2">
      <c r="A237" s="122" t="s">
        <v>585</v>
      </c>
      <c r="B237" s="122">
        <v>8269</v>
      </c>
      <c r="C237" s="122">
        <v>30</v>
      </c>
      <c r="D237" s="122">
        <v>-15.165609760000899</v>
      </c>
      <c r="E237" s="122">
        <v>0</v>
      </c>
      <c r="F237" s="122">
        <v>0</v>
      </c>
      <c r="G237" s="122">
        <v>45</v>
      </c>
      <c r="H237" s="122">
        <v>0</v>
      </c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</row>
    <row r="238" spans="1:20" ht="12.75" x14ac:dyDescent="0.2">
      <c r="A238" s="122" t="s">
        <v>586</v>
      </c>
      <c r="B238" s="122">
        <v>25376</v>
      </c>
      <c r="C238" s="122">
        <v>30</v>
      </c>
      <c r="D238" s="122">
        <v>-15.165609760000899</v>
      </c>
      <c r="E238" s="122">
        <v>0</v>
      </c>
      <c r="F238" s="122">
        <v>0</v>
      </c>
      <c r="G238" s="122">
        <v>45</v>
      </c>
      <c r="H238" s="122">
        <v>0</v>
      </c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</row>
    <row r="239" spans="1:20" ht="12.75" x14ac:dyDescent="0.2">
      <c r="A239" s="122" t="s">
        <v>587</v>
      </c>
      <c r="B239" s="122">
        <v>5719</v>
      </c>
      <c r="C239" s="122">
        <v>568</v>
      </c>
      <c r="D239" s="122">
        <v>-15.165609760000899</v>
      </c>
      <c r="E239" s="122">
        <v>41</v>
      </c>
      <c r="F239" s="122">
        <v>475</v>
      </c>
      <c r="G239" s="122">
        <v>67</v>
      </c>
      <c r="H239" s="122">
        <v>0</v>
      </c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</row>
    <row r="240" spans="1:20" ht="12.75" x14ac:dyDescent="0.2">
      <c r="A240" s="122" t="s">
        <v>588</v>
      </c>
      <c r="B240" s="122">
        <v>21925</v>
      </c>
      <c r="C240" s="122">
        <v>50</v>
      </c>
      <c r="D240" s="122">
        <v>-15.165609760000899</v>
      </c>
      <c r="E240" s="122">
        <v>20</v>
      </c>
      <c r="F240" s="122">
        <v>0</v>
      </c>
      <c r="G240" s="122">
        <v>45</v>
      </c>
      <c r="H240" s="122">
        <v>0</v>
      </c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</row>
    <row r="241" spans="1:20" ht="12.75" x14ac:dyDescent="0.2">
      <c r="A241" s="122" t="s">
        <v>589</v>
      </c>
      <c r="B241" s="122">
        <v>4434</v>
      </c>
      <c r="C241" s="122">
        <v>1522</v>
      </c>
      <c r="D241" s="122">
        <v>-15.165609760000899</v>
      </c>
      <c r="E241" s="122">
        <v>20</v>
      </c>
      <c r="F241" s="122">
        <v>1300</v>
      </c>
      <c r="G241" s="122">
        <v>67</v>
      </c>
      <c r="H241" s="122">
        <v>150</v>
      </c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</row>
    <row r="242" spans="1:20" ht="12.75" x14ac:dyDescent="0.2">
      <c r="A242" s="122" t="s">
        <v>590</v>
      </c>
      <c r="B242" s="122">
        <v>9918</v>
      </c>
      <c r="C242" s="122">
        <v>50</v>
      </c>
      <c r="D242" s="122">
        <v>-15.165609760000899</v>
      </c>
      <c r="E242" s="122">
        <v>20</v>
      </c>
      <c r="F242" s="122">
        <v>0</v>
      </c>
      <c r="G242" s="122">
        <v>45</v>
      </c>
      <c r="H242" s="122">
        <v>0</v>
      </c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</row>
    <row r="243" spans="1:20" ht="12.75" x14ac:dyDescent="0.2">
      <c r="A243" s="122" t="s">
        <v>591</v>
      </c>
      <c r="B243" s="122">
        <v>143702</v>
      </c>
      <c r="C243" s="122">
        <v>86</v>
      </c>
      <c r="D243" s="122">
        <v>-15.165609760000899</v>
      </c>
      <c r="E243" s="122">
        <v>0</v>
      </c>
      <c r="F243" s="122">
        <v>0</v>
      </c>
      <c r="G243" s="122">
        <v>101</v>
      </c>
      <c r="H243" s="122">
        <v>0</v>
      </c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</row>
    <row r="244" spans="1:20" ht="14.25" customHeight="1" x14ac:dyDescent="0.2">
      <c r="A244" s="19" t="s">
        <v>592</v>
      </c>
      <c r="B244" s="122"/>
      <c r="C244" s="122"/>
      <c r="D244" s="122"/>
      <c r="E244" s="19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</row>
    <row r="245" spans="1:20" ht="12.75" x14ac:dyDescent="0.2">
      <c r="A245" s="122" t="s">
        <v>593</v>
      </c>
      <c r="B245" s="122">
        <v>22022</v>
      </c>
      <c r="C245" s="122">
        <v>123</v>
      </c>
      <c r="D245" s="122">
        <v>-41.015883411290901</v>
      </c>
      <c r="E245" s="122">
        <v>41</v>
      </c>
      <c r="F245" s="122">
        <v>0</v>
      </c>
      <c r="G245" s="122">
        <v>123</v>
      </c>
      <c r="H245" s="122">
        <v>0</v>
      </c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</row>
    <row r="246" spans="1:20" ht="12.75" x14ac:dyDescent="0.2">
      <c r="A246" s="122" t="s">
        <v>594</v>
      </c>
      <c r="B246" s="122">
        <v>50715</v>
      </c>
      <c r="C246" s="122">
        <v>123</v>
      </c>
      <c r="D246" s="122">
        <v>-41.015883411290901</v>
      </c>
      <c r="E246" s="122">
        <v>41</v>
      </c>
      <c r="F246" s="122">
        <v>0</v>
      </c>
      <c r="G246" s="122">
        <v>123</v>
      </c>
      <c r="H246" s="122">
        <v>0</v>
      </c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</row>
    <row r="247" spans="1:20" ht="12.75" x14ac:dyDescent="0.2">
      <c r="A247" s="122" t="s">
        <v>595</v>
      </c>
      <c r="B247" s="122">
        <v>56896</v>
      </c>
      <c r="C247" s="122">
        <v>178</v>
      </c>
      <c r="D247" s="122">
        <v>-41.015883411290901</v>
      </c>
      <c r="E247" s="122">
        <v>41</v>
      </c>
      <c r="F247" s="122">
        <v>0</v>
      </c>
      <c r="G247" s="122">
        <v>178</v>
      </c>
      <c r="H247" s="122">
        <v>0</v>
      </c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</row>
    <row r="248" spans="1:20" ht="12.75" x14ac:dyDescent="0.2">
      <c r="A248" s="122" t="s">
        <v>596</v>
      </c>
      <c r="B248" s="122">
        <v>10024</v>
      </c>
      <c r="C248" s="122">
        <v>123</v>
      </c>
      <c r="D248" s="122">
        <v>-41.015883411290901</v>
      </c>
      <c r="E248" s="122">
        <v>41</v>
      </c>
      <c r="F248" s="122">
        <v>0</v>
      </c>
      <c r="G248" s="122">
        <v>123</v>
      </c>
      <c r="H248" s="122">
        <v>0</v>
      </c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</row>
    <row r="249" spans="1:20" ht="12.75" x14ac:dyDescent="0.2">
      <c r="A249" s="122" t="s">
        <v>597</v>
      </c>
      <c r="B249" s="122">
        <v>15085</v>
      </c>
      <c r="C249" s="122">
        <v>123</v>
      </c>
      <c r="D249" s="122">
        <v>-41.015883411290901</v>
      </c>
      <c r="E249" s="122">
        <v>41</v>
      </c>
      <c r="F249" s="122">
        <v>0</v>
      </c>
      <c r="G249" s="122">
        <v>123</v>
      </c>
      <c r="H249" s="122">
        <v>0</v>
      </c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</row>
    <row r="250" spans="1:20" ht="12.75" x14ac:dyDescent="0.2">
      <c r="A250" s="122" t="s">
        <v>598</v>
      </c>
      <c r="B250" s="122">
        <v>15252</v>
      </c>
      <c r="C250" s="122">
        <v>273</v>
      </c>
      <c r="D250" s="122">
        <v>-41.015883411290901</v>
      </c>
      <c r="E250" s="122">
        <v>41</v>
      </c>
      <c r="F250" s="122">
        <v>0</v>
      </c>
      <c r="G250" s="122">
        <v>123</v>
      </c>
      <c r="H250" s="122">
        <v>150</v>
      </c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</row>
    <row r="251" spans="1:20" ht="12.75" x14ac:dyDescent="0.2">
      <c r="A251" s="122" t="s">
        <v>599</v>
      </c>
      <c r="B251" s="122">
        <v>26030</v>
      </c>
      <c r="C251" s="122">
        <v>123</v>
      </c>
      <c r="D251" s="122">
        <v>-41.015883411290901</v>
      </c>
      <c r="E251" s="122">
        <v>41</v>
      </c>
      <c r="F251" s="122">
        <v>0</v>
      </c>
      <c r="G251" s="122">
        <v>123</v>
      </c>
      <c r="H251" s="122">
        <v>0</v>
      </c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</row>
    <row r="252" spans="1:20" ht="12.75" x14ac:dyDescent="0.2">
      <c r="A252" s="122" t="s">
        <v>600</v>
      </c>
      <c r="B252" s="122">
        <v>9969</v>
      </c>
      <c r="C252" s="122">
        <v>789</v>
      </c>
      <c r="D252" s="122">
        <v>-41.015883411290901</v>
      </c>
      <c r="E252" s="122">
        <v>82</v>
      </c>
      <c r="F252" s="122">
        <v>375</v>
      </c>
      <c r="G252" s="122">
        <v>123</v>
      </c>
      <c r="H252" s="122">
        <v>250</v>
      </c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</row>
    <row r="253" spans="1:20" ht="12.75" x14ac:dyDescent="0.2">
      <c r="A253" s="122" t="s">
        <v>601</v>
      </c>
      <c r="B253" s="122">
        <v>20006</v>
      </c>
      <c r="C253" s="122">
        <v>668</v>
      </c>
      <c r="D253" s="122">
        <v>-41.015883411290901</v>
      </c>
      <c r="E253" s="122">
        <v>61</v>
      </c>
      <c r="F253" s="122">
        <v>375</v>
      </c>
      <c r="G253" s="122">
        <v>123</v>
      </c>
      <c r="H253" s="122">
        <v>150</v>
      </c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</row>
    <row r="254" spans="1:20" ht="12.75" x14ac:dyDescent="0.2">
      <c r="A254" s="122" t="s">
        <v>602</v>
      </c>
      <c r="B254" s="122">
        <v>6812</v>
      </c>
      <c r="C254" s="122">
        <v>1593</v>
      </c>
      <c r="D254" s="122">
        <v>-41.015883411290901</v>
      </c>
      <c r="E254" s="122">
        <v>61</v>
      </c>
      <c r="F254" s="122">
        <v>1300</v>
      </c>
      <c r="G254" s="122">
        <v>123</v>
      </c>
      <c r="H254" s="122">
        <v>150</v>
      </c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</row>
    <row r="255" spans="1:20" ht="12.75" x14ac:dyDescent="0.2">
      <c r="A255" s="122" t="s">
        <v>603</v>
      </c>
      <c r="B255" s="122">
        <v>10748</v>
      </c>
      <c r="C255" s="122">
        <v>648</v>
      </c>
      <c r="D255" s="122">
        <v>-41.015883411290901</v>
      </c>
      <c r="E255" s="122">
        <v>41</v>
      </c>
      <c r="F255" s="122">
        <v>375</v>
      </c>
      <c r="G255" s="122">
        <v>123</v>
      </c>
      <c r="H255" s="122">
        <v>150</v>
      </c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</row>
    <row r="256" spans="1:20" ht="12.75" x14ac:dyDescent="0.2">
      <c r="A256" s="122" t="s">
        <v>604</v>
      </c>
      <c r="B256" s="122">
        <v>10712</v>
      </c>
      <c r="C256" s="122">
        <v>273</v>
      </c>
      <c r="D256" s="122">
        <v>-41.015883411290901</v>
      </c>
      <c r="E256" s="122">
        <v>41</v>
      </c>
      <c r="F256" s="122">
        <v>0</v>
      </c>
      <c r="G256" s="122">
        <v>123</v>
      </c>
      <c r="H256" s="122">
        <v>150</v>
      </c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</row>
    <row r="257" spans="1:20" ht="12.75" x14ac:dyDescent="0.2">
      <c r="A257" s="122" t="s">
        <v>605</v>
      </c>
      <c r="B257" s="122">
        <v>10886</v>
      </c>
      <c r="C257" s="122">
        <v>123</v>
      </c>
      <c r="D257" s="122">
        <v>-41.015883411290901</v>
      </c>
      <c r="E257" s="122">
        <v>41</v>
      </c>
      <c r="F257" s="122">
        <v>0</v>
      </c>
      <c r="G257" s="122">
        <v>123</v>
      </c>
      <c r="H257" s="122">
        <v>0</v>
      </c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</row>
    <row r="258" spans="1:20" ht="12.75" x14ac:dyDescent="0.2">
      <c r="A258" s="122" t="s">
        <v>606</v>
      </c>
      <c r="B258" s="122">
        <v>6694</v>
      </c>
      <c r="C258" s="122">
        <v>1693</v>
      </c>
      <c r="D258" s="122">
        <v>-41.015883411290901</v>
      </c>
      <c r="E258" s="122">
        <v>61</v>
      </c>
      <c r="F258" s="122">
        <v>1300</v>
      </c>
      <c r="G258" s="122">
        <v>123</v>
      </c>
      <c r="H258" s="122">
        <v>250</v>
      </c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</row>
    <row r="259" spans="1:20" ht="12.75" x14ac:dyDescent="0.2">
      <c r="A259" s="122" t="s">
        <v>607</v>
      </c>
      <c r="B259" s="122">
        <v>7052</v>
      </c>
      <c r="C259" s="122">
        <v>1734</v>
      </c>
      <c r="D259" s="122">
        <v>-41.015883411290901</v>
      </c>
      <c r="E259" s="122">
        <v>102</v>
      </c>
      <c r="F259" s="122">
        <v>1300</v>
      </c>
      <c r="G259" s="122">
        <v>123</v>
      </c>
      <c r="H259" s="122">
        <v>250</v>
      </c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</row>
    <row r="260" spans="1:20" ht="14.25" customHeight="1" x14ac:dyDescent="0.2">
      <c r="A260" s="19" t="s">
        <v>608</v>
      </c>
      <c r="B260" s="122"/>
      <c r="C260" s="122"/>
      <c r="D260" s="122"/>
      <c r="E260" s="19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</row>
    <row r="261" spans="1:20" ht="12.75" x14ac:dyDescent="0.2">
      <c r="A261" s="122" t="s">
        <v>609</v>
      </c>
      <c r="B261" s="122">
        <v>26394</v>
      </c>
      <c r="C261" s="122">
        <v>192</v>
      </c>
      <c r="D261" s="122">
        <v>27.744867175104702</v>
      </c>
      <c r="E261" s="122">
        <v>41</v>
      </c>
      <c r="F261" s="122">
        <v>0</v>
      </c>
      <c r="G261" s="122">
        <v>123</v>
      </c>
      <c r="H261" s="122">
        <v>0</v>
      </c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</row>
    <row r="262" spans="1:20" ht="12.75" x14ac:dyDescent="0.2">
      <c r="A262" s="122" t="s">
        <v>610</v>
      </c>
      <c r="B262" s="122">
        <v>98314</v>
      </c>
      <c r="C262" s="122">
        <v>226</v>
      </c>
      <c r="D262" s="122">
        <v>27.744867175104702</v>
      </c>
      <c r="E262" s="122">
        <v>20</v>
      </c>
      <c r="F262" s="122">
        <v>0</v>
      </c>
      <c r="G262" s="122">
        <v>178</v>
      </c>
      <c r="H262" s="122">
        <v>0</v>
      </c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</row>
    <row r="263" spans="1:20" ht="12.75" x14ac:dyDescent="0.2">
      <c r="A263" s="122" t="s">
        <v>611</v>
      </c>
      <c r="B263" s="122">
        <v>9431</v>
      </c>
      <c r="C263" s="122">
        <v>192</v>
      </c>
      <c r="D263" s="122">
        <v>27.744867175104702</v>
      </c>
      <c r="E263" s="122">
        <v>41</v>
      </c>
      <c r="F263" s="122">
        <v>0</v>
      </c>
      <c r="G263" s="122">
        <v>123</v>
      </c>
      <c r="H263" s="122">
        <v>0</v>
      </c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</row>
    <row r="264" spans="1:20" ht="12.75" x14ac:dyDescent="0.2">
      <c r="A264" s="122" t="s">
        <v>612</v>
      </c>
      <c r="B264" s="122">
        <v>36924</v>
      </c>
      <c r="C264" s="122">
        <v>192</v>
      </c>
      <c r="D264" s="122">
        <v>27.744867175104702</v>
      </c>
      <c r="E264" s="122">
        <v>41</v>
      </c>
      <c r="F264" s="122">
        <v>0</v>
      </c>
      <c r="G264" s="122">
        <v>123</v>
      </c>
      <c r="H264" s="122">
        <v>0</v>
      </c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</row>
    <row r="265" spans="1:20" ht="12.75" x14ac:dyDescent="0.2">
      <c r="A265" s="122" t="s">
        <v>613</v>
      </c>
      <c r="B265" s="122">
        <v>18949</v>
      </c>
      <c r="C265" s="122">
        <v>737</v>
      </c>
      <c r="D265" s="122">
        <v>27.744867175104702</v>
      </c>
      <c r="E265" s="122">
        <v>61</v>
      </c>
      <c r="F265" s="122">
        <v>375</v>
      </c>
      <c r="G265" s="122">
        <v>123</v>
      </c>
      <c r="H265" s="122">
        <v>150</v>
      </c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</row>
    <row r="266" spans="1:20" ht="12.75" x14ac:dyDescent="0.2">
      <c r="A266" s="122" t="s">
        <v>614</v>
      </c>
      <c r="B266" s="122">
        <v>9493</v>
      </c>
      <c r="C266" s="122">
        <v>717</v>
      </c>
      <c r="D266" s="122">
        <v>27.744867175104702</v>
      </c>
      <c r="E266" s="122">
        <v>41</v>
      </c>
      <c r="F266" s="122">
        <v>375</v>
      </c>
      <c r="G266" s="122">
        <v>123</v>
      </c>
      <c r="H266" s="122">
        <v>150</v>
      </c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</row>
    <row r="267" spans="1:20" ht="12.75" x14ac:dyDescent="0.2">
      <c r="A267" s="122" t="s">
        <v>615</v>
      </c>
      <c r="B267" s="122">
        <v>5765</v>
      </c>
      <c r="C267" s="122">
        <v>1642</v>
      </c>
      <c r="D267" s="122">
        <v>27.744867175104702</v>
      </c>
      <c r="E267" s="122">
        <v>41</v>
      </c>
      <c r="F267" s="122">
        <v>1300</v>
      </c>
      <c r="G267" s="122">
        <v>123</v>
      </c>
      <c r="H267" s="122">
        <v>150</v>
      </c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</row>
    <row r="268" spans="1:20" ht="12.75" x14ac:dyDescent="0.2">
      <c r="A268" s="122" t="s">
        <v>616</v>
      </c>
      <c r="B268" s="122">
        <v>11432</v>
      </c>
      <c r="C268" s="122">
        <v>737</v>
      </c>
      <c r="D268" s="122">
        <v>27.744867175104702</v>
      </c>
      <c r="E268" s="122">
        <v>61</v>
      </c>
      <c r="F268" s="122">
        <v>375</v>
      </c>
      <c r="G268" s="122">
        <v>123</v>
      </c>
      <c r="H268" s="122">
        <v>150</v>
      </c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</row>
    <row r="269" spans="1:20" ht="12.75" x14ac:dyDescent="0.2">
      <c r="A269" s="122" t="s">
        <v>617</v>
      </c>
      <c r="B269" s="122">
        <v>37833</v>
      </c>
      <c r="C269" s="122">
        <v>171</v>
      </c>
      <c r="D269" s="122">
        <v>27.744867175104702</v>
      </c>
      <c r="E269" s="122">
        <v>20</v>
      </c>
      <c r="F269" s="122">
        <v>0</v>
      </c>
      <c r="G269" s="122">
        <v>123</v>
      </c>
      <c r="H269" s="122">
        <v>0</v>
      </c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</row>
    <row r="270" spans="1:20" ht="12.75" x14ac:dyDescent="0.2">
      <c r="A270" s="122" t="s">
        <v>618</v>
      </c>
      <c r="B270" s="122">
        <v>25456</v>
      </c>
      <c r="C270" s="122">
        <v>192</v>
      </c>
      <c r="D270" s="122">
        <v>27.744867175104702</v>
      </c>
      <c r="E270" s="122">
        <v>41</v>
      </c>
      <c r="F270" s="122">
        <v>0</v>
      </c>
      <c r="G270" s="122">
        <v>123</v>
      </c>
      <c r="H270" s="122">
        <v>0</v>
      </c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</row>
    <row r="271" spans="1:20" ht="14.25" customHeight="1" x14ac:dyDescent="0.2">
      <c r="A271" s="19" t="s">
        <v>619</v>
      </c>
      <c r="B271" s="122"/>
      <c r="C271" s="122"/>
      <c r="D271" s="122"/>
      <c r="E271" s="19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</row>
    <row r="272" spans="1:20" ht="12.75" x14ac:dyDescent="0.2">
      <c r="A272" s="122" t="s">
        <v>620</v>
      </c>
      <c r="B272" s="122">
        <v>24755</v>
      </c>
      <c r="C272" s="122">
        <v>238</v>
      </c>
      <c r="D272" s="122">
        <v>52.471215885034297</v>
      </c>
      <c r="E272" s="122">
        <v>41</v>
      </c>
      <c r="F272" s="122">
        <v>0</v>
      </c>
      <c r="G272" s="122">
        <v>145</v>
      </c>
      <c r="H272" s="122">
        <v>0</v>
      </c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</row>
    <row r="273" spans="1:20" ht="12.75" x14ac:dyDescent="0.2">
      <c r="A273" s="122" t="s">
        <v>621</v>
      </c>
      <c r="B273" s="122">
        <v>18435</v>
      </c>
      <c r="C273" s="122">
        <v>408</v>
      </c>
      <c r="D273" s="122">
        <v>52.471215885034297</v>
      </c>
      <c r="E273" s="122">
        <v>61</v>
      </c>
      <c r="F273" s="122">
        <v>0</v>
      </c>
      <c r="G273" s="122">
        <v>145</v>
      </c>
      <c r="H273" s="122">
        <v>150</v>
      </c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</row>
    <row r="274" spans="1:20" ht="12.75" x14ac:dyDescent="0.2">
      <c r="A274" s="122" t="s">
        <v>622</v>
      </c>
      <c r="B274" s="122">
        <v>19776</v>
      </c>
      <c r="C274" s="122">
        <v>804</v>
      </c>
      <c r="D274" s="122">
        <v>52.471215885034297</v>
      </c>
      <c r="E274" s="122">
        <v>82</v>
      </c>
      <c r="F274" s="122">
        <v>375</v>
      </c>
      <c r="G274" s="122">
        <v>145</v>
      </c>
      <c r="H274" s="122">
        <v>150</v>
      </c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</row>
    <row r="275" spans="1:20" ht="12.75" x14ac:dyDescent="0.2">
      <c r="A275" s="122" t="s">
        <v>623</v>
      </c>
      <c r="B275" s="122">
        <v>97338</v>
      </c>
      <c r="C275" s="122">
        <v>293</v>
      </c>
      <c r="D275" s="122">
        <v>52.471215885034297</v>
      </c>
      <c r="E275" s="122">
        <v>41</v>
      </c>
      <c r="F275" s="122">
        <v>0</v>
      </c>
      <c r="G275" s="122">
        <v>200</v>
      </c>
      <c r="H275" s="122">
        <v>0</v>
      </c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</row>
    <row r="276" spans="1:20" ht="12.75" x14ac:dyDescent="0.2">
      <c r="A276" s="122" t="s">
        <v>624</v>
      </c>
      <c r="B276" s="122">
        <v>18025</v>
      </c>
      <c r="C276" s="122">
        <v>238</v>
      </c>
      <c r="D276" s="122">
        <v>52.471215885034297</v>
      </c>
      <c r="E276" s="122">
        <v>41</v>
      </c>
      <c r="F276" s="122">
        <v>0</v>
      </c>
      <c r="G276" s="122">
        <v>145</v>
      </c>
      <c r="H276" s="122">
        <v>0</v>
      </c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</row>
    <row r="277" spans="1:20" ht="12.75" x14ac:dyDescent="0.2">
      <c r="A277" s="122" t="s">
        <v>625</v>
      </c>
      <c r="B277" s="122">
        <v>9484</v>
      </c>
      <c r="C277" s="122">
        <v>904</v>
      </c>
      <c r="D277" s="122">
        <v>52.471215885034297</v>
      </c>
      <c r="E277" s="122">
        <v>82</v>
      </c>
      <c r="F277" s="122">
        <v>375</v>
      </c>
      <c r="G277" s="122">
        <v>145</v>
      </c>
      <c r="H277" s="122">
        <v>250</v>
      </c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</row>
    <row r="278" spans="1:20" ht="12.75" x14ac:dyDescent="0.2">
      <c r="A278" s="122" t="s">
        <v>626</v>
      </c>
      <c r="B278" s="122">
        <v>55248</v>
      </c>
      <c r="C278" s="122">
        <v>838</v>
      </c>
      <c r="D278" s="122">
        <v>52.471215885034297</v>
      </c>
      <c r="E278" s="122">
        <v>61</v>
      </c>
      <c r="F278" s="122">
        <v>375</v>
      </c>
      <c r="G278" s="122">
        <v>200</v>
      </c>
      <c r="H278" s="122">
        <v>150</v>
      </c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</row>
    <row r="279" spans="1:20" ht="14.25" customHeight="1" x14ac:dyDescent="0.2">
      <c r="A279" s="19" t="s">
        <v>627</v>
      </c>
      <c r="B279" s="122"/>
      <c r="C279" s="122"/>
      <c r="D279" s="122"/>
      <c r="E279" s="19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</row>
    <row r="280" spans="1:20" ht="12.75" x14ac:dyDescent="0.2">
      <c r="A280" s="122" t="s">
        <v>628</v>
      </c>
      <c r="B280" s="122">
        <v>7067</v>
      </c>
      <c r="C280" s="122">
        <v>1834</v>
      </c>
      <c r="D280" s="122">
        <v>36.736266705988299</v>
      </c>
      <c r="E280" s="122">
        <v>102</v>
      </c>
      <c r="F280" s="122">
        <v>1300</v>
      </c>
      <c r="G280" s="122">
        <v>145</v>
      </c>
      <c r="H280" s="122">
        <v>250</v>
      </c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</row>
    <row r="281" spans="1:20" ht="12.75" x14ac:dyDescent="0.2">
      <c r="A281" s="122" t="s">
        <v>629</v>
      </c>
      <c r="B281" s="122">
        <v>6463</v>
      </c>
      <c r="C281" s="122">
        <v>1814</v>
      </c>
      <c r="D281" s="122">
        <v>36.736266705988299</v>
      </c>
      <c r="E281" s="122">
        <v>82</v>
      </c>
      <c r="F281" s="122">
        <v>1300</v>
      </c>
      <c r="G281" s="122">
        <v>145</v>
      </c>
      <c r="H281" s="122">
        <v>250</v>
      </c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</row>
    <row r="282" spans="1:20" ht="12.75" x14ac:dyDescent="0.2">
      <c r="A282" s="122" t="s">
        <v>630</v>
      </c>
      <c r="B282" s="122">
        <v>10224</v>
      </c>
      <c r="C282" s="122">
        <v>1214</v>
      </c>
      <c r="D282" s="122">
        <v>36.736266705988299</v>
      </c>
      <c r="E282" s="122">
        <v>102</v>
      </c>
      <c r="F282" s="122">
        <v>375</v>
      </c>
      <c r="G282" s="122">
        <v>200</v>
      </c>
      <c r="H282" s="122">
        <v>500</v>
      </c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</row>
    <row r="283" spans="1:20" ht="12.75" x14ac:dyDescent="0.2">
      <c r="A283" s="122" t="s">
        <v>631</v>
      </c>
      <c r="B283" s="122">
        <v>14648</v>
      </c>
      <c r="C283" s="122">
        <v>809</v>
      </c>
      <c r="D283" s="122">
        <v>36.736266705988299</v>
      </c>
      <c r="E283" s="122">
        <v>102</v>
      </c>
      <c r="F283" s="122">
        <v>375</v>
      </c>
      <c r="G283" s="122">
        <v>145</v>
      </c>
      <c r="H283" s="122">
        <v>150</v>
      </c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</row>
    <row r="284" spans="1:20" ht="12.75" x14ac:dyDescent="0.2">
      <c r="A284" s="122" t="s">
        <v>632</v>
      </c>
      <c r="B284" s="122">
        <v>5440</v>
      </c>
      <c r="C284" s="122">
        <v>2064</v>
      </c>
      <c r="D284" s="122">
        <v>36.736266705988299</v>
      </c>
      <c r="E284" s="122">
        <v>82</v>
      </c>
      <c r="F284" s="122">
        <v>1300</v>
      </c>
      <c r="G284" s="122">
        <v>145</v>
      </c>
      <c r="H284" s="122">
        <v>500</v>
      </c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</row>
    <row r="285" spans="1:20" ht="12.75" x14ac:dyDescent="0.2">
      <c r="A285" s="122" t="s">
        <v>633</v>
      </c>
      <c r="B285" s="122">
        <v>11873</v>
      </c>
      <c r="C285" s="122">
        <v>909</v>
      </c>
      <c r="D285" s="122">
        <v>36.736266705988299</v>
      </c>
      <c r="E285" s="122">
        <v>102</v>
      </c>
      <c r="F285" s="122">
        <v>375</v>
      </c>
      <c r="G285" s="122">
        <v>145</v>
      </c>
      <c r="H285" s="122">
        <v>250</v>
      </c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</row>
    <row r="286" spans="1:20" ht="12.75" x14ac:dyDescent="0.2">
      <c r="A286" s="122" t="s">
        <v>634</v>
      </c>
      <c r="B286" s="122">
        <v>10555</v>
      </c>
      <c r="C286" s="122">
        <v>909</v>
      </c>
      <c r="D286" s="122">
        <v>36.736266705988299</v>
      </c>
      <c r="E286" s="122">
        <v>102</v>
      </c>
      <c r="F286" s="122">
        <v>375</v>
      </c>
      <c r="G286" s="122">
        <v>145</v>
      </c>
      <c r="H286" s="122">
        <v>250</v>
      </c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</row>
    <row r="287" spans="1:20" ht="12.75" x14ac:dyDescent="0.2">
      <c r="A287" s="122" t="s">
        <v>635</v>
      </c>
      <c r="B287" s="122">
        <v>60495</v>
      </c>
      <c r="C287" s="122">
        <v>298</v>
      </c>
      <c r="D287" s="122">
        <v>36.736266705988299</v>
      </c>
      <c r="E287" s="122">
        <v>61</v>
      </c>
      <c r="F287" s="122">
        <v>0</v>
      </c>
      <c r="G287" s="122">
        <v>200</v>
      </c>
      <c r="H287" s="122">
        <v>0</v>
      </c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</row>
    <row r="288" spans="1:20" ht="14.25" customHeight="1" x14ac:dyDescent="0.2">
      <c r="A288" s="19" t="s">
        <v>636</v>
      </c>
      <c r="B288" s="122"/>
      <c r="C288" s="122"/>
      <c r="D288" s="122"/>
      <c r="E288" s="19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</row>
    <row r="289" spans="1:20" ht="12.75" x14ac:dyDescent="0.2">
      <c r="A289" s="122" t="s">
        <v>637</v>
      </c>
      <c r="B289" s="122">
        <v>2451</v>
      </c>
      <c r="C289" s="122">
        <v>1899</v>
      </c>
      <c r="D289" s="122">
        <v>101.923913304894</v>
      </c>
      <c r="E289" s="122">
        <v>102</v>
      </c>
      <c r="F289" s="122">
        <v>1300</v>
      </c>
      <c r="G289" s="122">
        <v>145</v>
      </c>
      <c r="H289" s="122">
        <v>250</v>
      </c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</row>
    <row r="290" spans="1:20" ht="12.75" x14ac:dyDescent="0.2">
      <c r="A290" s="122" t="s">
        <v>638</v>
      </c>
      <c r="B290" s="122">
        <v>2757</v>
      </c>
      <c r="C290" s="122">
        <v>2170</v>
      </c>
      <c r="D290" s="122">
        <v>101.923913304894</v>
      </c>
      <c r="E290" s="122">
        <v>123</v>
      </c>
      <c r="F290" s="122">
        <v>1300</v>
      </c>
      <c r="G290" s="122">
        <v>145</v>
      </c>
      <c r="H290" s="122">
        <v>500</v>
      </c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</row>
    <row r="291" spans="1:20" ht="12.75" x14ac:dyDescent="0.2">
      <c r="A291" s="122" t="s">
        <v>639</v>
      </c>
      <c r="B291" s="122">
        <v>12208</v>
      </c>
      <c r="C291" s="122">
        <v>995</v>
      </c>
      <c r="D291" s="122">
        <v>101.923913304894</v>
      </c>
      <c r="E291" s="122">
        <v>123</v>
      </c>
      <c r="F291" s="122">
        <v>375</v>
      </c>
      <c r="G291" s="122">
        <v>145</v>
      </c>
      <c r="H291" s="122">
        <v>250</v>
      </c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</row>
    <row r="292" spans="1:20" ht="12.75" x14ac:dyDescent="0.2">
      <c r="A292" s="122" t="s">
        <v>640</v>
      </c>
      <c r="B292" s="122">
        <v>3115</v>
      </c>
      <c r="C292" s="122">
        <v>2170</v>
      </c>
      <c r="D292" s="122">
        <v>101.923913304894</v>
      </c>
      <c r="E292" s="122">
        <v>123</v>
      </c>
      <c r="F292" s="122">
        <v>1300</v>
      </c>
      <c r="G292" s="122">
        <v>145</v>
      </c>
      <c r="H292" s="122">
        <v>500</v>
      </c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</row>
    <row r="293" spans="1:20" ht="12.75" x14ac:dyDescent="0.2">
      <c r="A293" s="122" t="s">
        <v>641</v>
      </c>
      <c r="B293" s="122">
        <v>7085</v>
      </c>
      <c r="C293" s="122">
        <v>1858</v>
      </c>
      <c r="D293" s="122">
        <v>101.923913304894</v>
      </c>
      <c r="E293" s="122">
        <v>61</v>
      </c>
      <c r="F293" s="122">
        <v>1300</v>
      </c>
      <c r="G293" s="122">
        <v>145</v>
      </c>
      <c r="H293" s="122">
        <v>250</v>
      </c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</row>
    <row r="294" spans="1:20" ht="12.75" x14ac:dyDescent="0.2">
      <c r="A294" s="122" t="s">
        <v>642</v>
      </c>
      <c r="B294" s="122">
        <v>4180</v>
      </c>
      <c r="C294" s="122">
        <v>2170</v>
      </c>
      <c r="D294" s="122">
        <v>101.923913304894</v>
      </c>
      <c r="E294" s="122">
        <v>123</v>
      </c>
      <c r="F294" s="122">
        <v>1300</v>
      </c>
      <c r="G294" s="122">
        <v>145</v>
      </c>
      <c r="H294" s="122">
        <v>500</v>
      </c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</row>
    <row r="295" spans="1:20" ht="12.75" x14ac:dyDescent="0.2">
      <c r="A295" s="122" t="s">
        <v>643</v>
      </c>
      <c r="B295" s="122">
        <v>6724</v>
      </c>
      <c r="C295" s="122">
        <v>1879</v>
      </c>
      <c r="D295" s="122">
        <v>101.923913304894</v>
      </c>
      <c r="E295" s="122">
        <v>82</v>
      </c>
      <c r="F295" s="122">
        <v>1300</v>
      </c>
      <c r="G295" s="122">
        <v>145</v>
      </c>
      <c r="H295" s="122">
        <v>250</v>
      </c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</row>
    <row r="296" spans="1:20" ht="12.75" x14ac:dyDescent="0.2">
      <c r="A296" s="122" t="s">
        <v>644</v>
      </c>
      <c r="B296" s="122">
        <v>72024</v>
      </c>
      <c r="C296" s="122">
        <v>534</v>
      </c>
      <c r="D296" s="122">
        <v>101.923913304894</v>
      </c>
      <c r="E296" s="122">
        <v>82</v>
      </c>
      <c r="F296" s="122">
        <v>0</v>
      </c>
      <c r="G296" s="122">
        <v>200</v>
      </c>
      <c r="H296" s="122">
        <v>150</v>
      </c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</row>
    <row r="297" spans="1:20" ht="12.75" x14ac:dyDescent="0.2">
      <c r="A297" s="122" t="s">
        <v>645</v>
      </c>
      <c r="B297" s="122">
        <v>2565</v>
      </c>
      <c r="C297" s="122">
        <v>2190</v>
      </c>
      <c r="D297" s="122">
        <v>101.923913304894</v>
      </c>
      <c r="E297" s="122">
        <v>143</v>
      </c>
      <c r="F297" s="122">
        <v>1300</v>
      </c>
      <c r="G297" s="122">
        <v>145</v>
      </c>
      <c r="H297" s="122">
        <v>500</v>
      </c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</row>
    <row r="298" spans="1:20" ht="12.75" x14ac:dyDescent="0.2">
      <c r="A298" s="122" t="s">
        <v>646</v>
      </c>
      <c r="B298" s="122">
        <v>5955</v>
      </c>
      <c r="C298" s="122">
        <v>2170</v>
      </c>
      <c r="D298" s="122">
        <v>101.923913304894</v>
      </c>
      <c r="E298" s="122">
        <v>123</v>
      </c>
      <c r="F298" s="122">
        <v>1300</v>
      </c>
      <c r="G298" s="122">
        <v>145</v>
      </c>
      <c r="H298" s="122">
        <v>500</v>
      </c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</row>
    <row r="299" spans="1:20" ht="12.75" x14ac:dyDescent="0.2">
      <c r="A299" s="122" t="s">
        <v>647</v>
      </c>
      <c r="B299" s="122">
        <v>119613</v>
      </c>
      <c r="C299" s="122">
        <v>363</v>
      </c>
      <c r="D299" s="122">
        <v>101.923913304894</v>
      </c>
      <c r="E299" s="122">
        <v>61</v>
      </c>
      <c r="F299" s="122">
        <v>0</v>
      </c>
      <c r="G299" s="122">
        <v>200</v>
      </c>
      <c r="H299" s="122">
        <v>0</v>
      </c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</row>
    <row r="300" spans="1:20" ht="12.75" x14ac:dyDescent="0.2">
      <c r="A300" s="122" t="s">
        <v>648</v>
      </c>
      <c r="B300" s="122">
        <v>6848</v>
      </c>
      <c r="C300" s="122">
        <v>2170</v>
      </c>
      <c r="D300" s="122">
        <v>101.923913304894</v>
      </c>
      <c r="E300" s="122">
        <v>123</v>
      </c>
      <c r="F300" s="122">
        <v>1300</v>
      </c>
      <c r="G300" s="122">
        <v>145</v>
      </c>
      <c r="H300" s="122">
        <v>500</v>
      </c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</row>
    <row r="301" spans="1:20" ht="12.75" x14ac:dyDescent="0.2">
      <c r="A301" s="122" t="s">
        <v>649</v>
      </c>
      <c r="B301" s="122">
        <v>5383</v>
      </c>
      <c r="C301" s="122">
        <v>1899</v>
      </c>
      <c r="D301" s="122">
        <v>101.923913304894</v>
      </c>
      <c r="E301" s="122">
        <v>102</v>
      </c>
      <c r="F301" s="122">
        <v>1300</v>
      </c>
      <c r="G301" s="122">
        <v>145</v>
      </c>
      <c r="H301" s="122">
        <v>250</v>
      </c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</row>
    <row r="302" spans="1:20" ht="12.75" x14ac:dyDescent="0.2">
      <c r="A302" s="122" t="s">
        <v>650</v>
      </c>
      <c r="B302" s="122">
        <v>8616</v>
      </c>
      <c r="C302" s="122">
        <v>349</v>
      </c>
      <c r="D302" s="122">
        <v>101.923913304894</v>
      </c>
      <c r="E302" s="122">
        <v>102</v>
      </c>
      <c r="F302" s="122">
        <v>0</v>
      </c>
      <c r="G302" s="122">
        <v>145</v>
      </c>
      <c r="H302" s="122">
        <v>0</v>
      </c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</row>
    <row r="303" spans="1:20" ht="12.75" x14ac:dyDescent="0.2">
      <c r="A303" s="122" t="s">
        <v>651</v>
      </c>
      <c r="B303" s="122">
        <v>2838</v>
      </c>
      <c r="C303" s="122">
        <v>2225</v>
      </c>
      <c r="D303" s="122">
        <v>101.923913304894</v>
      </c>
      <c r="E303" s="122">
        <v>123</v>
      </c>
      <c r="F303" s="122">
        <v>1300</v>
      </c>
      <c r="G303" s="122">
        <v>200</v>
      </c>
      <c r="H303" s="122">
        <v>500</v>
      </c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</row>
    <row r="304" spans="1:20" ht="14.25" customHeight="1" x14ac:dyDescent="0.2">
      <c r="A304" s="19" t="s">
        <v>652</v>
      </c>
      <c r="B304" s="122"/>
      <c r="C304" s="122"/>
      <c r="D304" s="122"/>
      <c r="E304" s="19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</row>
    <row r="305" spans="1:20" ht="12.75" x14ac:dyDescent="0.2">
      <c r="A305" s="122" t="s">
        <v>653</v>
      </c>
      <c r="B305" s="122">
        <v>2907</v>
      </c>
      <c r="C305" s="122">
        <v>2133</v>
      </c>
      <c r="D305" s="122">
        <v>44.603741295511298</v>
      </c>
      <c r="E305" s="122">
        <v>143</v>
      </c>
      <c r="F305" s="122">
        <v>1300</v>
      </c>
      <c r="G305" s="122">
        <v>145</v>
      </c>
      <c r="H305" s="122">
        <v>500</v>
      </c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</row>
    <row r="306" spans="1:20" ht="12.75" x14ac:dyDescent="0.2">
      <c r="A306" s="122" t="s">
        <v>654</v>
      </c>
      <c r="B306" s="122">
        <v>6484</v>
      </c>
      <c r="C306" s="122">
        <v>2133</v>
      </c>
      <c r="D306" s="122">
        <v>44.603741295511298</v>
      </c>
      <c r="E306" s="122">
        <v>143</v>
      </c>
      <c r="F306" s="122">
        <v>1300</v>
      </c>
      <c r="G306" s="122">
        <v>145</v>
      </c>
      <c r="H306" s="122">
        <v>500</v>
      </c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</row>
    <row r="307" spans="1:20" ht="12.75" x14ac:dyDescent="0.2">
      <c r="A307" s="122" t="s">
        <v>655</v>
      </c>
      <c r="B307" s="122">
        <v>27887</v>
      </c>
      <c r="C307" s="122">
        <v>838</v>
      </c>
      <c r="D307" s="122">
        <v>44.603741295511298</v>
      </c>
      <c r="E307" s="122">
        <v>123</v>
      </c>
      <c r="F307" s="122">
        <v>375</v>
      </c>
      <c r="G307" s="122">
        <v>145</v>
      </c>
      <c r="H307" s="122">
        <v>150</v>
      </c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</row>
    <row r="308" spans="1:20" ht="12.75" x14ac:dyDescent="0.2">
      <c r="A308" s="122" t="s">
        <v>656</v>
      </c>
      <c r="B308" s="122">
        <v>18231</v>
      </c>
      <c r="C308" s="122">
        <v>978</v>
      </c>
      <c r="D308" s="122">
        <v>44.603741295511298</v>
      </c>
      <c r="E308" s="122">
        <v>163</v>
      </c>
      <c r="F308" s="122">
        <v>375</v>
      </c>
      <c r="G308" s="122">
        <v>145</v>
      </c>
      <c r="H308" s="122">
        <v>250</v>
      </c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</row>
    <row r="309" spans="1:20" ht="12.75" x14ac:dyDescent="0.2">
      <c r="A309" s="122" t="s">
        <v>657</v>
      </c>
      <c r="B309" s="122">
        <v>9776</v>
      </c>
      <c r="C309" s="122">
        <v>542</v>
      </c>
      <c r="D309" s="122">
        <v>44.603741295511298</v>
      </c>
      <c r="E309" s="122">
        <v>102</v>
      </c>
      <c r="F309" s="122">
        <v>0</v>
      </c>
      <c r="G309" s="122">
        <v>145</v>
      </c>
      <c r="H309" s="122">
        <v>250</v>
      </c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</row>
    <row r="310" spans="1:20" ht="12.75" x14ac:dyDescent="0.2">
      <c r="A310" s="122" t="s">
        <v>658</v>
      </c>
      <c r="B310" s="122">
        <v>5086</v>
      </c>
      <c r="C310" s="122">
        <v>2133</v>
      </c>
      <c r="D310" s="122">
        <v>44.603741295511298</v>
      </c>
      <c r="E310" s="122">
        <v>143</v>
      </c>
      <c r="F310" s="122">
        <v>1300</v>
      </c>
      <c r="G310" s="122">
        <v>145</v>
      </c>
      <c r="H310" s="122">
        <v>500</v>
      </c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</row>
    <row r="311" spans="1:20" ht="12.75" x14ac:dyDescent="0.2">
      <c r="A311" s="122" t="s">
        <v>659</v>
      </c>
      <c r="B311" s="122">
        <v>16307</v>
      </c>
      <c r="C311" s="122">
        <v>542</v>
      </c>
      <c r="D311" s="122">
        <v>44.603741295511298</v>
      </c>
      <c r="E311" s="122">
        <v>102</v>
      </c>
      <c r="F311" s="122">
        <v>0</v>
      </c>
      <c r="G311" s="122">
        <v>145</v>
      </c>
      <c r="H311" s="122">
        <v>250</v>
      </c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</row>
    <row r="312" spans="1:20" ht="12.75" x14ac:dyDescent="0.2">
      <c r="A312" s="122" t="s">
        <v>660</v>
      </c>
      <c r="B312" s="122">
        <v>23241</v>
      </c>
      <c r="C312" s="122">
        <v>899</v>
      </c>
      <c r="D312" s="122">
        <v>44.603741295511298</v>
      </c>
      <c r="E312" s="122">
        <v>184</v>
      </c>
      <c r="F312" s="122">
        <v>375</v>
      </c>
      <c r="G312" s="122">
        <v>145</v>
      </c>
      <c r="H312" s="122">
        <v>150</v>
      </c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</row>
    <row r="313" spans="1:20" ht="12.75" x14ac:dyDescent="0.2">
      <c r="A313" s="122" t="s">
        <v>661</v>
      </c>
      <c r="B313" s="122">
        <v>75966</v>
      </c>
      <c r="C313" s="122">
        <v>347</v>
      </c>
      <c r="D313" s="122">
        <v>44.603741295511298</v>
      </c>
      <c r="E313" s="122">
        <v>102</v>
      </c>
      <c r="F313" s="122">
        <v>0</v>
      </c>
      <c r="G313" s="122">
        <v>200</v>
      </c>
      <c r="H313" s="122">
        <v>0</v>
      </c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</row>
    <row r="314" spans="1:20" ht="12.75" x14ac:dyDescent="0.2">
      <c r="A314" s="122" t="s">
        <v>662</v>
      </c>
      <c r="B314" s="122">
        <v>6303</v>
      </c>
      <c r="C314" s="122">
        <v>2133</v>
      </c>
      <c r="D314" s="122">
        <v>44.603741295511298</v>
      </c>
      <c r="E314" s="122">
        <v>143</v>
      </c>
      <c r="F314" s="122">
        <v>1300</v>
      </c>
      <c r="G314" s="122">
        <v>145</v>
      </c>
      <c r="H314" s="122">
        <v>500</v>
      </c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</row>
    <row r="315" spans="1:20" ht="12.75" x14ac:dyDescent="0.2">
      <c r="A315" s="122" t="s">
        <v>663</v>
      </c>
      <c r="B315" s="122">
        <v>41508</v>
      </c>
      <c r="C315" s="122">
        <v>292</v>
      </c>
      <c r="D315" s="122">
        <v>44.603741295511298</v>
      </c>
      <c r="E315" s="122">
        <v>102</v>
      </c>
      <c r="F315" s="122">
        <v>0</v>
      </c>
      <c r="G315" s="122">
        <v>145</v>
      </c>
      <c r="H315" s="122">
        <v>0</v>
      </c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</row>
    <row r="316" spans="1:20" ht="12.75" x14ac:dyDescent="0.2">
      <c r="A316" s="122" t="s">
        <v>664</v>
      </c>
      <c r="B316" s="122">
        <v>8171</v>
      </c>
      <c r="C316" s="122">
        <v>938</v>
      </c>
      <c r="D316" s="122">
        <v>44.603741295511298</v>
      </c>
      <c r="E316" s="122">
        <v>123</v>
      </c>
      <c r="F316" s="122">
        <v>375</v>
      </c>
      <c r="G316" s="122">
        <v>145</v>
      </c>
      <c r="H316" s="122">
        <v>250</v>
      </c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</row>
    <row r="317" spans="1:20" ht="12.75" x14ac:dyDescent="0.2">
      <c r="A317" s="122" t="s">
        <v>665</v>
      </c>
      <c r="B317" s="122">
        <v>3409</v>
      </c>
      <c r="C317" s="122">
        <v>2113</v>
      </c>
      <c r="D317" s="122">
        <v>44.603741295511298</v>
      </c>
      <c r="E317" s="122">
        <v>123</v>
      </c>
      <c r="F317" s="122">
        <v>1300</v>
      </c>
      <c r="G317" s="122">
        <v>145</v>
      </c>
      <c r="H317" s="122">
        <v>500</v>
      </c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</row>
    <row r="318" spans="1:20" ht="12.75" x14ac:dyDescent="0.2">
      <c r="A318" s="122" t="s">
        <v>666</v>
      </c>
      <c r="B318" s="122">
        <v>4711</v>
      </c>
      <c r="C318" s="122">
        <v>2113</v>
      </c>
      <c r="D318" s="122">
        <v>44.603741295511298</v>
      </c>
      <c r="E318" s="122">
        <v>123</v>
      </c>
      <c r="F318" s="122">
        <v>1300</v>
      </c>
      <c r="G318" s="122">
        <v>145</v>
      </c>
      <c r="H318" s="122">
        <v>500</v>
      </c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</row>
    <row r="319" spans="1:20" ht="6.75" customHeight="1" thickBot="1" x14ac:dyDescent="0.25">
      <c r="A319" s="213"/>
      <c r="B319" s="213"/>
      <c r="C319" s="213"/>
      <c r="D319" s="213"/>
      <c r="E319" s="213"/>
      <c r="F319" s="213"/>
      <c r="G319" s="213"/>
      <c r="H319" s="213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20"/>
      <c r="B320" s="20"/>
    </row>
    <row r="321" spans="1:8" ht="12.75" hidden="1" x14ac:dyDescent="0.2">
      <c r="A321" s="20"/>
      <c r="B321" s="20"/>
      <c r="H321"/>
    </row>
    <row r="322" spans="1:8" ht="12.75" hidden="1" x14ac:dyDescent="0.2">
      <c r="A322" s="20"/>
      <c r="B322" s="20"/>
      <c r="H322"/>
    </row>
    <row r="323" spans="1:8" ht="12.75" hidden="1" x14ac:dyDescent="0.2">
      <c r="A323" s="20"/>
      <c r="B323" s="20"/>
      <c r="H323"/>
    </row>
  </sheetData>
  <conditionalFormatting sqref="Q9:W9">
    <cfRule type="cellIs" dxfId="75" priority="3" operator="lessThan">
      <formula>0</formula>
    </cfRule>
  </conditionalFormatting>
  <conditionalFormatting sqref="Q10:W318">
    <cfRule type="cellIs" dxfId="74" priority="2" operator="lessThan">
      <formula>0</formula>
    </cfRule>
  </conditionalFormatting>
  <conditionalFormatting sqref="C9:H1048576 B9:B318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5" manualBreakCount="5">
    <brk id="34" max="7" man="1"/>
    <brk id="142" max="7" man="1"/>
    <brk id="196" max="7" man="1"/>
    <brk id="277" max="7" man="1"/>
    <brk id="3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3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customWidth="1"/>
    <col min="5" max="5" width="7.42578125" customWidth="1"/>
    <col min="6" max="6" width="8.28515625" customWidth="1"/>
    <col min="7" max="7" width="14.28515625" style="73" customWidth="1"/>
    <col min="8" max="8" width="8.42578125" customWidth="1"/>
    <col min="9" max="9" width="10.5703125" customWidth="1"/>
    <col min="10" max="12" width="9.140625" customWidth="1"/>
    <col min="13" max="13" width="2.7109375" customWidth="1"/>
    <col min="14" max="14" width="9.140625" style="94" customWidth="1"/>
    <col min="15" max="15" width="10.28515625" style="94" customWidth="1"/>
    <col min="16" max="18" width="9.140625" style="94" customWidth="1"/>
    <col min="19" max="19" width="4.28515625" customWidth="1"/>
    <col min="20" max="16384" width="9.140625" hidden="1"/>
  </cols>
  <sheetData>
    <row r="1" spans="1:19" x14ac:dyDescent="0.2">
      <c r="N1"/>
      <c r="O1"/>
      <c r="P1"/>
      <c r="Q1"/>
      <c r="R1"/>
    </row>
    <row r="2" spans="1:19" ht="16.5" thickBot="1" x14ac:dyDescent="0.3">
      <c r="A2" s="71" t="str">
        <f>"Tabell 12  Lönekostnader, utjämningsåret "&amp;Innehåll!C53</f>
        <v>Tabell 12  Lönekostnader, utjämningsåret 2016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 s="66" customFormat="1" ht="16.5" customHeight="1" x14ac:dyDescent="0.2">
      <c r="A3" t="s">
        <v>19</v>
      </c>
      <c r="C3"/>
      <c r="D3" s="77"/>
      <c r="E3" s="77"/>
      <c r="F3" s="77"/>
      <c r="G3" s="103"/>
      <c r="H3" s="692" t="s">
        <v>318</v>
      </c>
      <c r="I3" s="692"/>
      <c r="J3" s="692"/>
      <c r="K3" s="692"/>
      <c r="L3" s="692"/>
      <c r="M3" s="73"/>
      <c r="N3" s="692" t="s">
        <v>311</v>
      </c>
      <c r="O3" s="692"/>
      <c r="P3" s="692"/>
      <c r="Q3" s="692"/>
      <c r="R3" s="692"/>
    </row>
    <row r="4" spans="1:19" s="66" customFormat="1" ht="51" x14ac:dyDescent="0.2">
      <c r="A4" s="3" t="s">
        <v>47</v>
      </c>
      <c r="B4" s="192" t="str">
        <f>"Folkmängd 31/12 -"&amp;Innehåll!C53-2</f>
        <v>Folkmängd 31/12 -2014</v>
      </c>
      <c r="C4" s="192" t="s">
        <v>287</v>
      </c>
      <c r="D4" s="192" t="s">
        <v>321</v>
      </c>
      <c r="E4" s="192" t="s">
        <v>319</v>
      </c>
      <c r="F4" s="192" t="s">
        <v>320</v>
      </c>
      <c r="G4" s="216" t="s">
        <v>317</v>
      </c>
      <c r="H4" s="192" t="s">
        <v>312</v>
      </c>
      <c r="I4" s="192" t="s">
        <v>314</v>
      </c>
      <c r="J4" s="192" t="s">
        <v>315</v>
      </c>
      <c r="K4" s="192" t="s">
        <v>316</v>
      </c>
      <c r="L4" s="192" t="s">
        <v>313</v>
      </c>
      <c r="M4" s="216"/>
      <c r="N4" s="192" t="s">
        <v>312</v>
      </c>
      <c r="O4" s="192" t="s">
        <v>314</v>
      </c>
      <c r="P4" s="192" t="s">
        <v>315</v>
      </c>
      <c r="Q4" s="192" t="s">
        <v>316</v>
      </c>
      <c r="R4" s="192" t="s">
        <v>313</v>
      </c>
    </row>
    <row r="5" spans="1:19" s="74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323</v>
      </c>
      <c r="J5" s="199" t="s">
        <v>99</v>
      </c>
      <c r="K5" s="199" t="s">
        <v>100</v>
      </c>
      <c r="L5" s="199" t="s">
        <v>101</v>
      </c>
      <c r="M5" s="199"/>
      <c r="N5" s="199" t="s">
        <v>102</v>
      </c>
      <c r="O5" s="199" t="s">
        <v>103</v>
      </c>
      <c r="P5" s="199" t="s">
        <v>104</v>
      </c>
      <c r="Q5" s="199" t="s">
        <v>105</v>
      </c>
      <c r="R5" s="199" t="s">
        <v>106</v>
      </c>
    </row>
    <row r="6" spans="1:19" s="74" customFormat="1" x14ac:dyDescent="0.2">
      <c r="A6" s="78"/>
      <c r="B6" s="82"/>
      <c r="C6" s="219" t="s">
        <v>324</v>
      </c>
      <c r="D6" s="82" t="s">
        <v>325</v>
      </c>
      <c r="E6" s="82"/>
      <c r="F6" s="82"/>
      <c r="G6" s="84" t="s">
        <v>326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9" ht="12.75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2.75" x14ac:dyDescent="0.2">
      <c r="A8" s="122" t="s">
        <v>360</v>
      </c>
      <c r="B8" s="122">
        <v>88901</v>
      </c>
      <c r="C8" s="122">
        <v>359</v>
      </c>
      <c r="D8" s="122">
        <v>727.36208048092794</v>
      </c>
      <c r="E8" s="122">
        <v>368.36916766072</v>
      </c>
      <c r="F8" s="122">
        <v>102.8</v>
      </c>
      <c r="G8" s="122">
        <v>25977.2171600332</v>
      </c>
      <c r="H8" s="122">
        <v>9059.6049381041794</v>
      </c>
      <c r="I8" s="122">
        <v>11473.9109536532</v>
      </c>
      <c r="J8" s="122">
        <v>4053.1239314517302</v>
      </c>
      <c r="K8" s="122">
        <v>5532.9919248325596</v>
      </c>
      <c r="L8" s="122">
        <v>5081.4639555064796</v>
      </c>
      <c r="M8" s="122"/>
      <c r="N8" s="214">
        <v>0.81</v>
      </c>
      <c r="O8" s="214">
        <v>0.75</v>
      </c>
      <c r="P8" s="214">
        <v>0.68</v>
      </c>
      <c r="Q8" s="214">
        <v>0.81</v>
      </c>
      <c r="R8" s="214">
        <v>0.55016747868453098</v>
      </c>
      <c r="S8" s="122"/>
    </row>
    <row r="9" spans="1:19" ht="12.75" x14ac:dyDescent="0.2">
      <c r="A9" s="122" t="s">
        <v>361</v>
      </c>
      <c r="B9" s="122">
        <v>32295</v>
      </c>
      <c r="C9" s="122">
        <v>1386</v>
      </c>
      <c r="D9" s="122">
        <v>1754.29134006356</v>
      </c>
      <c r="E9" s="122">
        <v>368.36916766072</v>
      </c>
      <c r="F9" s="122">
        <v>105.9</v>
      </c>
      <c r="G9" s="122">
        <v>29733.751526501001</v>
      </c>
      <c r="H9" s="122">
        <v>8398.3668104557401</v>
      </c>
      <c r="I9" s="122">
        <v>13860.168940018</v>
      </c>
      <c r="J9" s="122">
        <v>3969.8215010870499</v>
      </c>
      <c r="K9" s="122">
        <v>10946.3052423057</v>
      </c>
      <c r="L9" s="122">
        <v>1763.0301237194201</v>
      </c>
      <c r="M9" s="122"/>
      <c r="N9" s="214">
        <v>0.81</v>
      </c>
      <c r="O9" s="214">
        <v>0.75</v>
      </c>
      <c r="P9" s="214">
        <v>0.68</v>
      </c>
      <c r="Q9" s="214">
        <v>0.81</v>
      </c>
      <c r="R9" s="214">
        <v>0.55016747868453098</v>
      </c>
      <c r="S9" s="122"/>
    </row>
    <row r="10" spans="1:19" ht="12.75" x14ac:dyDescent="0.2">
      <c r="A10" s="122" t="s">
        <v>362</v>
      </c>
      <c r="B10" s="122">
        <v>26698</v>
      </c>
      <c r="C10" s="122">
        <v>825</v>
      </c>
      <c r="D10" s="122">
        <v>1193.50061316902</v>
      </c>
      <c r="E10" s="122">
        <v>368.36916766072</v>
      </c>
      <c r="F10" s="122">
        <v>104.4</v>
      </c>
      <c r="G10" s="122">
        <v>27125.013935659601</v>
      </c>
      <c r="H10" s="122">
        <v>9527.0551046726905</v>
      </c>
      <c r="I10" s="122">
        <v>13870.609345652299</v>
      </c>
      <c r="J10" s="122">
        <v>4088.20355387366</v>
      </c>
      <c r="K10" s="122">
        <v>6165.2583752455203</v>
      </c>
      <c r="L10" s="122">
        <v>2238.0541176237002</v>
      </c>
      <c r="M10" s="122"/>
      <c r="N10" s="214">
        <v>0.81</v>
      </c>
      <c r="O10" s="214">
        <v>0.75</v>
      </c>
      <c r="P10" s="214">
        <v>0.68</v>
      </c>
      <c r="Q10" s="214">
        <v>0.81</v>
      </c>
      <c r="R10" s="214">
        <v>0.55016747868453098</v>
      </c>
      <c r="S10" s="122"/>
    </row>
    <row r="11" spans="1:19" ht="12.75" x14ac:dyDescent="0.2">
      <c r="A11" s="122" t="s">
        <v>363</v>
      </c>
      <c r="B11" s="122">
        <v>82407</v>
      </c>
      <c r="C11" s="122">
        <v>510</v>
      </c>
      <c r="D11" s="122">
        <v>878.05952781178701</v>
      </c>
      <c r="E11" s="122">
        <v>368.36916766072</v>
      </c>
      <c r="F11" s="122">
        <v>103.5</v>
      </c>
      <c r="G11" s="122">
        <v>25087.415080336799</v>
      </c>
      <c r="H11" s="122">
        <v>8624.5448269247208</v>
      </c>
      <c r="I11" s="122">
        <v>11045.7434496966</v>
      </c>
      <c r="J11" s="122">
        <v>3922.9348746649898</v>
      </c>
      <c r="K11" s="122">
        <v>6072.7965824416697</v>
      </c>
      <c r="L11" s="122">
        <v>4054.5203472203598</v>
      </c>
      <c r="M11" s="122"/>
      <c r="N11" s="214">
        <v>0.81</v>
      </c>
      <c r="O11" s="214">
        <v>0.75</v>
      </c>
      <c r="P11" s="214">
        <v>0.68</v>
      </c>
      <c r="Q11" s="214">
        <v>0.81</v>
      </c>
      <c r="R11" s="214">
        <v>0.55016747868453098</v>
      </c>
      <c r="S11" s="122"/>
    </row>
    <row r="12" spans="1:19" ht="12.75" x14ac:dyDescent="0.2">
      <c r="A12" s="122" t="s">
        <v>364</v>
      </c>
      <c r="B12" s="122">
        <v>104185</v>
      </c>
      <c r="C12" s="122">
        <v>674</v>
      </c>
      <c r="D12" s="122">
        <v>1042.2882510853599</v>
      </c>
      <c r="E12" s="122">
        <v>368.36916766072</v>
      </c>
      <c r="F12" s="122">
        <v>104</v>
      </c>
      <c r="G12" s="122">
        <v>26057.206277133901</v>
      </c>
      <c r="H12" s="122">
        <v>9421.5088394859704</v>
      </c>
      <c r="I12" s="122">
        <v>11985.1066236652</v>
      </c>
      <c r="J12" s="122">
        <v>3892.4616088707899</v>
      </c>
      <c r="K12" s="122">
        <v>5812.4886861268296</v>
      </c>
      <c r="L12" s="122">
        <v>3784.2375281515501</v>
      </c>
      <c r="M12" s="122"/>
      <c r="N12" s="214">
        <v>0.81</v>
      </c>
      <c r="O12" s="214">
        <v>0.75</v>
      </c>
      <c r="P12" s="214">
        <v>0.68</v>
      </c>
      <c r="Q12" s="214">
        <v>0.81</v>
      </c>
      <c r="R12" s="214">
        <v>0.55016747868453098</v>
      </c>
      <c r="S12" s="122"/>
    </row>
    <row r="13" spans="1:19" ht="12.75" x14ac:dyDescent="0.2">
      <c r="A13" s="122" t="s">
        <v>365</v>
      </c>
      <c r="B13" s="122">
        <v>70701</v>
      </c>
      <c r="C13" s="122">
        <v>656</v>
      </c>
      <c r="D13" s="122">
        <v>1024.53054036652</v>
      </c>
      <c r="E13" s="122">
        <v>368.36916766072</v>
      </c>
      <c r="F13" s="122">
        <v>103.9</v>
      </c>
      <c r="G13" s="122">
        <v>26270.013855551799</v>
      </c>
      <c r="H13" s="122">
        <v>8580.4524807117796</v>
      </c>
      <c r="I13" s="122">
        <v>11157.2830932179</v>
      </c>
      <c r="J13" s="122">
        <v>3675.55086353773</v>
      </c>
      <c r="K13" s="122">
        <v>7860.5003648939</v>
      </c>
      <c r="L13" s="122">
        <v>3790.6732482236698</v>
      </c>
      <c r="M13" s="122"/>
      <c r="N13" s="214">
        <v>0.81</v>
      </c>
      <c r="O13" s="214">
        <v>0.75</v>
      </c>
      <c r="P13" s="214">
        <v>0.68</v>
      </c>
      <c r="Q13" s="214">
        <v>0.81</v>
      </c>
      <c r="R13" s="214">
        <v>0.55016747868453098</v>
      </c>
      <c r="S13" s="122"/>
    </row>
    <row r="14" spans="1:19" ht="12.75" x14ac:dyDescent="0.2">
      <c r="A14" s="122" t="s">
        <v>366</v>
      </c>
      <c r="B14" s="122">
        <v>45465</v>
      </c>
      <c r="C14" s="122">
        <v>1216</v>
      </c>
      <c r="D14" s="122">
        <v>1584.7416360775301</v>
      </c>
      <c r="E14" s="122">
        <v>368.36916766072</v>
      </c>
      <c r="F14" s="122">
        <v>105.5</v>
      </c>
      <c r="G14" s="122">
        <v>28813.484292318801</v>
      </c>
      <c r="H14" s="122">
        <v>8459.7341138963493</v>
      </c>
      <c r="I14" s="122">
        <v>12393.936011482199</v>
      </c>
      <c r="J14" s="122">
        <v>3408.5314396783001</v>
      </c>
      <c r="K14" s="122">
        <v>11130.227820210101</v>
      </c>
      <c r="L14" s="122">
        <v>2421.73845187186</v>
      </c>
      <c r="M14" s="122"/>
      <c r="N14" s="214">
        <v>0.81</v>
      </c>
      <c r="O14" s="214">
        <v>0.75</v>
      </c>
      <c r="P14" s="214">
        <v>0.68</v>
      </c>
      <c r="Q14" s="214">
        <v>0.81</v>
      </c>
      <c r="R14" s="214">
        <v>0.55016747868453098</v>
      </c>
      <c r="S14" s="122"/>
    </row>
    <row r="15" spans="1:19" ht="12.75" x14ac:dyDescent="0.2">
      <c r="A15" s="122" t="s">
        <v>367</v>
      </c>
      <c r="B15" s="122">
        <v>96217</v>
      </c>
      <c r="C15" s="122">
        <v>1119</v>
      </c>
      <c r="D15" s="122">
        <v>1487.8336758294499</v>
      </c>
      <c r="E15" s="122">
        <v>368.36916766072</v>
      </c>
      <c r="F15" s="122">
        <v>105.6</v>
      </c>
      <c r="G15" s="122">
        <v>26568.458496954401</v>
      </c>
      <c r="H15" s="122">
        <v>9322.4917983241994</v>
      </c>
      <c r="I15" s="122">
        <v>12269.7732387338</v>
      </c>
      <c r="J15" s="122">
        <v>3569.7273252950499</v>
      </c>
      <c r="K15" s="122">
        <v>7048.2508226217997</v>
      </c>
      <c r="L15" s="122">
        <v>3050.73005723702</v>
      </c>
      <c r="M15" s="122"/>
      <c r="N15" s="214">
        <v>0.81</v>
      </c>
      <c r="O15" s="214">
        <v>0.75</v>
      </c>
      <c r="P15" s="214">
        <v>0.68</v>
      </c>
      <c r="Q15" s="214">
        <v>0.81</v>
      </c>
      <c r="R15" s="214">
        <v>0.55016747868453098</v>
      </c>
      <c r="S15" s="122"/>
    </row>
    <row r="16" spans="1:19" ht="12.75" x14ac:dyDescent="0.2">
      <c r="A16" s="122" t="s">
        <v>368</v>
      </c>
      <c r="B16" s="122">
        <v>57568</v>
      </c>
      <c r="C16" s="122">
        <v>391</v>
      </c>
      <c r="D16" s="122">
        <v>759.31987038155603</v>
      </c>
      <c r="E16" s="122">
        <v>368.36916766072</v>
      </c>
      <c r="F16" s="122">
        <v>103</v>
      </c>
      <c r="G16" s="122">
        <v>25310.6623460519</v>
      </c>
      <c r="H16" s="122">
        <v>5740.0252905587004</v>
      </c>
      <c r="I16" s="122">
        <v>9072.3748396330502</v>
      </c>
      <c r="J16" s="122">
        <v>3813.1974249473001</v>
      </c>
      <c r="K16" s="122">
        <v>11922.6859021604</v>
      </c>
      <c r="L16" s="122">
        <v>2920.2215025538999</v>
      </c>
      <c r="M16" s="122"/>
      <c r="N16" s="214">
        <v>0.81</v>
      </c>
      <c r="O16" s="214">
        <v>0.75</v>
      </c>
      <c r="P16" s="214">
        <v>0.68</v>
      </c>
      <c r="Q16" s="214">
        <v>0.81</v>
      </c>
      <c r="R16" s="214">
        <v>0.55016747868453098</v>
      </c>
      <c r="S16" s="122"/>
    </row>
    <row r="17" spans="1:19" ht="12.75" x14ac:dyDescent="0.2">
      <c r="A17" s="122" t="s">
        <v>369</v>
      </c>
      <c r="B17" s="122">
        <v>9815</v>
      </c>
      <c r="C17" s="122">
        <v>389</v>
      </c>
      <c r="D17" s="122">
        <v>757.143555493907</v>
      </c>
      <c r="E17" s="122">
        <v>368.36916766072</v>
      </c>
      <c r="F17" s="122">
        <v>102.9</v>
      </c>
      <c r="G17" s="122">
        <v>26108.398465307098</v>
      </c>
      <c r="H17" s="122">
        <v>8569.2677961678091</v>
      </c>
      <c r="I17" s="122">
        <v>13614.8746077057</v>
      </c>
      <c r="J17" s="122">
        <v>4312.9192718089198</v>
      </c>
      <c r="K17" s="122">
        <v>5588.6700189267503</v>
      </c>
      <c r="L17" s="122">
        <v>2720.1312917466298</v>
      </c>
      <c r="M17" s="122"/>
      <c r="N17" s="214">
        <v>0.81</v>
      </c>
      <c r="O17" s="214">
        <v>0.75</v>
      </c>
      <c r="P17" s="214">
        <v>0.68</v>
      </c>
      <c r="Q17" s="214">
        <v>0.81</v>
      </c>
      <c r="R17" s="214">
        <v>0.55016747868453098</v>
      </c>
      <c r="S17" s="122"/>
    </row>
    <row r="18" spans="1:19" ht="12.75" x14ac:dyDescent="0.2">
      <c r="A18" s="122" t="s">
        <v>370</v>
      </c>
      <c r="B18" s="122">
        <v>27041</v>
      </c>
      <c r="C18" s="122">
        <v>268</v>
      </c>
      <c r="D18" s="122">
        <v>636.72703721944197</v>
      </c>
      <c r="E18" s="122">
        <v>368.36916766072</v>
      </c>
      <c r="F18" s="122">
        <v>102.5</v>
      </c>
      <c r="G18" s="122">
        <v>25469.081488777701</v>
      </c>
      <c r="H18" s="122">
        <v>7166.7932184060301</v>
      </c>
      <c r="I18" s="122">
        <v>9937.7611501862502</v>
      </c>
      <c r="J18" s="122">
        <v>4030.8870814186198</v>
      </c>
      <c r="K18" s="122">
        <v>9323.0030041667796</v>
      </c>
      <c r="L18" s="122">
        <v>3486.25199562032</v>
      </c>
      <c r="M18" s="122"/>
      <c r="N18" s="214">
        <v>0.81</v>
      </c>
      <c r="O18" s="214">
        <v>0.75</v>
      </c>
      <c r="P18" s="214">
        <v>0.68</v>
      </c>
      <c r="Q18" s="214">
        <v>0.81</v>
      </c>
      <c r="R18" s="214">
        <v>0.55016747868453098</v>
      </c>
      <c r="S18" s="122"/>
    </row>
    <row r="19" spans="1:19" ht="12.75" x14ac:dyDescent="0.2">
      <c r="A19" s="122" t="s">
        <v>371</v>
      </c>
      <c r="B19" s="122">
        <v>16140</v>
      </c>
      <c r="C19" s="122">
        <v>410</v>
      </c>
      <c r="D19" s="122">
        <v>778.86270116799994</v>
      </c>
      <c r="E19" s="122">
        <v>368.36916766072</v>
      </c>
      <c r="F19" s="122">
        <v>102.8</v>
      </c>
      <c r="G19" s="122">
        <v>27816.5250417143</v>
      </c>
      <c r="H19" s="122">
        <v>9057.2485201943491</v>
      </c>
      <c r="I19" s="122">
        <v>13820.7761689256</v>
      </c>
      <c r="J19" s="122">
        <v>4380.6416873279504</v>
      </c>
      <c r="K19" s="122">
        <v>6720.2977464760297</v>
      </c>
      <c r="L19" s="122">
        <v>3075.9616974824698</v>
      </c>
      <c r="M19" s="122"/>
      <c r="N19" s="214">
        <v>0.81</v>
      </c>
      <c r="O19" s="214">
        <v>0.75</v>
      </c>
      <c r="P19" s="214">
        <v>0.68</v>
      </c>
      <c r="Q19" s="214">
        <v>0.81</v>
      </c>
      <c r="R19" s="214">
        <v>0.55016747868453098</v>
      </c>
      <c r="S19" s="122"/>
    </row>
    <row r="20" spans="1:19" ht="12.75" x14ac:dyDescent="0.2">
      <c r="A20" s="122" t="s">
        <v>372</v>
      </c>
      <c r="B20" s="122">
        <v>44085</v>
      </c>
      <c r="C20" s="122">
        <v>601</v>
      </c>
      <c r="D20" s="122">
        <v>969.29641831937897</v>
      </c>
      <c r="E20" s="122">
        <v>368.36916766072</v>
      </c>
      <c r="F20" s="122">
        <v>103.9</v>
      </c>
      <c r="G20" s="122">
        <v>24853.754315881499</v>
      </c>
      <c r="H20" s="122">
        <v>8032.6860639111201</v>
      </c>
      <c r="I20" s="122">
        <v>11104.470698380501</v>
      </c>
      <c r="J20" s="122">
        <v>4200.4501698077602</v>
      </c>
      <c r="K20" s="122">
        <v>6278.0271559036701</v>
      </c>
      <c r="L20" s="122">
        <v>3775.9728611077899</v>
      </c>
      <c r="M20" s="122"/>
      <c r="N20" s="214">
        <v>0.81</v>
      </c>
      <c r="O20" s="214">
        <v>0.75</v>
      </c>
      <c r="P20" s="214">
        <v>0.68</v>
      </c>
      <c r="Q20" s="214">
        <v>0.81</v>
      </c>
      <c r="R20" s="214">
        <v>0.55016747868453098</v>
      </c>
      <c r="S20" s="122"/>
    </row>
    <row r="21" spans="1:19" ht="12.75" x14ac:dyDescent="0.2">
      <c r="A21" s="122" t="s">
        <v>373</v>
      </c>
      <c r="B21" s="122">
        <v>69325</v>
      </c>
      <c r="C21" s="122">
        <v>1135</v>
      </c>
      <c r="D21" s="122">
        <v>1502.9083515401201</v>
      </c>
      <c r="E21" s="122">
        <v>368.36916766072</v>
      </c>
      <c r="F21" s="122">
        <v>105.6</v>
      </c>
      <c r="G21" s="122">
        <v>26837.649134644998</v>
      </c>
      <c r="H21" s="122">
        <v>8975.1545775015093</v>
      </c>
      <c r="I21" s="122">
        <v>12686.203505376499</v>
      </c>
      <c r="J21" s="122">
        <v>3767.2109412309801</v>
      </c>
      <c r="K21" s="122">
        <v>7190.5763659023596</v>
      </c>
      <c r="L21" s="122">
        <v>3030.0791413633401</v>
      </c>
      <c r="M21" s="122"/>
      <c r="N21" s="214">
        <v>0.81</v>
      </c>
      <c r="O21" s="214">
        <v>0.75</v>
      </c>
      <c r="P21" s="214">
        <v>0.68</v>
      </c>
      <c r="Q21" s="214">
        <v>0.81</v>
      </c>
      <c r="R21" s="214">
        <v>0.55016747868453098</v>
      </c>
      <c r="S21" s="122"/>
    </row>
    <row r="22" spans="1:19" ht="12.75" x14ac:dyDescent="0.2">
      <c r="A22" s="122" t="s">
        <v>374</v>
      </c>
      <c r="B22" s="122">
        <v>74041</v>
      </c>
      <c r="C22" s="122">
        <v>818</v>
      </c>
      <c r="D22" s="122">
        <v>1186.1308579062099</v>
      </c>
      <c r="E22" s="122">
        <v>368.36916766072</v>
      </c>
      <c r="F22" s="122">
        <v>105.6</v>
      </c>
      <c r="G22" s="122">
        <v>21180.908176896701</v>
      </c>
      <c r="H22" s="122">
        <v>7656.1418743428503</v>
      </c>
      <c r="I22" s="122">
        <v>6248.71951340344</v>
      </c>
      <c r="J22" s="122">
        <v>1968.0515610825501</v>
      </c>
      <c r="K22" s="122">
        <v>9030.2801070656405</v>
      </c>
      <c r="L22" s="122">
        <v>2981.0771063542402</v>
      </c>
      <c r="M22" s="122"/>
      <c r="N22" s="214">
        <v>0.81</v>
      </c>
      <c r="O22" s="214">
        <v>0.75</v>
      </c>
      <c r="P22" s="214">
        <v>0.68</v>
      </c>
      <c r="Q22" s="214">
        <v>0.81</v>
      </c>
      <c r="R22" s="214">
        <v>0.55016747868453098</v>
      </c>
      <c r="S22" s="122"/>
    </row>
    <row r="23" spans="1:19" ht="12.75" x14ac:dyDescent="0.2">
      <c r="A23" s="122" t="s">
        <v>375</v>
      </c>
      <c r="B23" s="122">
        <v>911989</v>
      </c>
      <c r="C23" s="122">
        <v>940</v>
      </c>
      <c r="D23" s="122">
        <v>1308.64093618621</v>
      </c>
      <c r="E23" s="122">
        <v>368.36916766072</v>
      </c>
      <c r="F23" s="122">
        <v>105.5</v>
      </c>
      <c r="G23" s="122">
        <v>23793.471567022101</v>
      </c>
      <c r="H23" s="122">
        <v>8013.5762162869596</v>
      </c>
      <c r="I23" s="122">
        <v>8383.4419960567102</v>
      </c>
      <c r="J23" s="122">
        <v>2718.2248752416899</v>
      </c>
      <c r="K23" s="122">
        <v>8093.8305763169001</v>
      </c>
      <c r="L23" s="122">
        <v>4744.9145104829704</v>
      </c>
      <c r="M23" s="122"/>
      <c r="N23" s="214">
        <v>0.81</v>
      </c>
      <c r="O23" s="214">
        <v>0.75</v>
      </c>
      <c r="P23" s="214">
        <v>0.68</v>
      </c>
      <c r="Q23" s="214">
        <v>0.81</v>
      </c>
      <c r="R23" s="214">
        <v>0.55016747868453098</v>
      </c>
      <c r="S23" s="122"/>
    </row>
    <row r="24" spans="1:19" ht="12.75" x14ac:dyDescent="0.2">
      <c r="A24" s="122" t="s">
        <v>376</v>
      </c>
      <c r="B24" s="122">
        <v>44090</v>
      </c>
      <c r="C24" s="122">
        <v>854</v>
      </c>
      <c r="D24" s="122">
        <v>1222.64427820118</v>
      </c>
      <c r="E24" s="122">
        <v>368.36916766072</v>
      </c>
      <c r="F24" s="122">
        <v>105.4</v>
      </c>
      <c r="G24" s="122">
        <v>22641.560707429198</v>
      </c>
      <c r="H24" s="122">
        <v>8725.5340180249095</v>
      </c>
      <c r="I24" s="122">
        <v>7838.4486685263601</v>
      </c>
      <c r="J24" s="122">
        <v>2411.8113939621699</v>
      </c>
      <c r="K24" s="122">
        <v>7105.3296613269204</v>
      </c>
      <c r="L24" s="122">
        <v>4179.9869439099302</v>
      </c>
      <c r="M24" s="122"/>
      <c r="N24" s="214">
        <v>0.81</v>
      </c>
      <c r="O24" s="214">
        <v>0.75</v>
      </c>
      <c r="P24" s="214">
        <v>0.68</v>
      </c>
      <c r="Q24" s="214">
        <v>0.81</v>
      </c>
      <c r="R24" s="214">
        <v>0.55016747868453098</v>
      </c>
      <c r="S24" s="122"/>
    </row>
    <row r="25" spans="1:19" ht="12.75" x14ac:dyDescent="0.2">
      <c r="A25" s="122" t="s">
        <v>377</v>
      </c>
      <c r="B25" s="122">
        <v>92235</v>
      </c>
      <c r="C25" s="122">
        <v>411</v>
      </c>
      <c r="D25" s="122">
        <v>779.50357289881504</v>
      </c>
      <c r="E25" s="122">
        <v>368.36916766072</v>
      </c>
      <c r="F25" s="122">
        <v>102.9</v>
      </c>
      <c r="G25" s="122">
        <v>26879.433548235</v>
      </c>
      <c r="H25" s="122">
        <v>7754.9070946171696</v>
      </c>
      <c r="I25" s="122">
        <v>10916.6865790499</v>
      </c>
      <c r="J25" s="122">
        <v>4047.35494226742</v>
      </c>
      <c r="K25" s="122">
        <v>7746.9052812121699</v>
      </c>
      <c r="L25" s="122">
        <v>6149.4896733507603</v>
      </c>
      <c r="M25" s="122"/>
      <c r="N25" s="214">
        <v>0.81</v>
      </c>
      <c r="O25" s="214">
        <v>0.75</v>
      </c>
      <c r="P25" s="214">
        <v>0.68</v>
      </c>
      <c r="Q25" s="214">
        <v>0.81</v>
      </c>
      <c r="R25" s="214">
        <v>0.55016747868453098</v>
      </c>
      <c r="S25" s="122"/>
    </row>
    <row r="26" spans="1:19" ht="12.75" x14ac:dyDescent="0.2">
      <c r="A26" s="122" t="s">
        <v>378</v>
      </c>
      <c r="B26" s="122">
        <v>45390</v>
      </c>
      <c r="C26" s="122">
        <v>844</v>
      </c>
      <c r="D26" s="122">
        <v>1212.58710619106</v>
      </c>
      <c r="E26" s="122">
        <v>368.36916766072</v>
      </c>
      <c r="F26" s="122">
        <v>104.6</v>
      </c>
      <c r="G26" s="122">
        <v>26360.589265023202</v>
      </c>
      <c r="H26" s="122">
        <v>8560.0146886507391</v>
      </c>
      <c r="I26" s="122">
        <v>12491.1240667866</v>
      </c>
      <c r="J26" s="122">
        <v>4390.9724281697099</v>
      </c>
      <c r="K26" s="122">
        <v>6713.99084243374</v>
      </c>
      <c r="L26" s="122">
        <v>2970.8053400528402</v>
      </c>
      <c r="M26" s="122"/>
      <c r="N26" s="214">
        <v>0.81</v>
      </c>
      <c r="O26" s="214">
        <v>0.75</v>
      </c>
      <c r="P26" s="214">
        <v>0.68</v>
      </c>
      <c r="Q26" s="214">
        <v>0.81</v>
      </c>
      <c r="R26" s="214">
        <v>0.55016747868453098</v>
      </c>
      <c r="S26" s="122"/>
    </row>
    <row r="27" spans="1:19" ht="12.75" x14ac:dyDescent="0.2">
      <c r="A27" s="122" t="s">
        <v>379</v>
      </c>
      <c r="B27" s="122">
        <v>67334</v>
      </c>
      <c r="C27" s="122">
        <v>1204</v>
      </c>
      <c r="D27" s="122">
        <v>1572.37021437001</v>
      </c>
      <c r="E27" s="122">
        <v>368.36916766072</v>
      </c>
      <c r="F27" s="122">
        <v>105.8</v>
      </c>
      <c r="G27" s="122">
        <v>27109.831282241601</v>
      </c>
      <c r="H27" s="122">
        <v>8797.9669212830704</v>
      </c>
      <c r="I27" s="122">
        <v>12305.800254797899</v>
      </c>
      <c r="J27" s="122">
        <v>3770.0208098410399</v>
      </c>
      <c r="K27" s="122">
        <v>8605.7222717893492</v>
      </c>
      <c r="L27" s="122">
        <v>2217.2860834656999</v>
      </c>
      <c r="M27" s="122"/>
      <c r="N27" s="214">
        <v>0.81</v>
      </c>
      <c r="O27" s="214">
        <v>0.75</v>
      </c>
      <c r="P27" s="214">
        <v>0.68</v>
      </c>
      <c r="Q27" s="214">
        <v>0.81</v>
      </c>
      <c r="R27" s="214">
        <v>0.55016747868453098</v>
      </c>
      <c r="S27" s="122"/>
    </row>
    <row r="28" spans="1:19" ht="12.75" x14ac:dyDescent="0.2">
      <c r="A28" s="122" t="s">
        <v>380</v>
      </c>
      <c r="B28" s="122">
        <v>41816</v>
      </c>
      <c r="C28" s="122">
        <v>615</v>
      </c>
      <c r="D28" s="122">
        <v>983.28944057916704</v>
      </c>
      <c r="E28" s="122">
        <v>368.36916766072</v>
      </c>
      <c r="F28" s="122">
        <v>104</v>
      </c>
      <c r="G28" s="122">
        <v>24582.2360144792</v>
      </c>
      <c r="H28" s="122">
        <v>8117.7836714927298</v>
      </c>
      <c r="I28" s="122">
        <v>10615.8022816505</v>
      </c>
      <c r="J28" s="122">
        <v>3695.9113302652299</v>
      </c>
      <c r="K28" s="122">
        <v>6825.2630167666803</v>
      </c>
      <c r="L28" s="122">
        <v>3641.2489992333599</v>
      </c>
      <c r="M28" s="122"/>
      <c r="N28" s="214">
        <v>0.81</v>
      </c>
      <c r="O28" s="214">
        <v>0.75</v>
      </c>
      <c r="P28" s="214">
        <v>0.68</v>
      </c>
      <c r="Q28" s="214">
        <v>0.81</v>
      </c>
      <c r="R28" s="214">
        <v>0.55016747868453098</v>
      </c>
      <c r="S28" s="122"/>
    </row>
    <row r="29" spans="1:19" ht="12.75" x14ac:dyDescent="0.2">
      <c r="A29" s="122" t="s">
        <v>381</v>
      </c>
      <c r="B29" s="122">
        <v>25287</v>
      </c>
      <c r="C29" s="122">
        <v>436</v>
      </c>
      <c r="D29" s="122">
        <v>804.84080235281795</v>
      </c>
      <c r="E29" s="122">
        <v>368.36916766072</v>
      </c>
      <c r="F29" s="122">
        <v>103.1</v>
      </c>
      <c r="G29" s="122">
        <v>25962.606527510299</v>
      </c>
      <c r="H29" s="122">
        <v>8957.7807545174401</v>
      </c>
      <c r="I29" s="122">
        <v>11399.781863103501</v>
      </c>
      <c r="J29" s="122">
        <v>4168.3158417882096</v>
      </c>
      <c r="K29" s="122">
        <v>6303.0308486660497</v>
      </c>
      <c r="L29" s="122">
        <v>4029.7873739995598</v>
      </c>
      <c r="M29" s="122"/>
      <c r="N29" s="214">
        <v>0.81</v>
      </c>
      <c r="O29" s="214">
        <v>0.75</v>
      </c>
      <c r="P29" s="214">
        <v>0.68</v>
      </c>
      <c r="Q29" s="214">
        <v>0.81</v>
      </c>
      <c r="R29" s="214">
        <v>0.55016747868453098</v>
      </c>
      <c r="S29" s="122"/>
    </row>
    <row r="30" spans="1:19" ht="12.75" x14ac:dyDescent="0.2">
      <c r="A30" s="122" t="s">
        <v>382</v>
      </c>
      <c r="B30" s="122">
        <v>31969</v>
      </c>
      <c r="C30" s="122">
        <v>699</v>
      </c>
      <c r="D30" s="122">
        <v>1067.0244235687001</v>
      </c>
      <c r="E30" s="122">
        <v>368.36916766072</v>
      </c>
      <c r="F30" s="122">
        <v>104</v>
      </c>
      <c r="G30" s="122">
        <v>26675.6105892175</v>
      </c>
      <c r="H30" s="122">
        <v>9557.8821890599902</v>
      </c>
      <c r="I30" s="122">
        <v>12927.5224285969</v>
      </c>
      <c r="J30" s="122">
        <v>4355.0496940418798</v>
      </c>
      <c r="K30" s="122">
        <v>6148.1389399425998</v>
      </c>
      <c r="L30" s="122">
        <v>2356.84207367106</v>
      </c>
      <c r="M30" s="122"/>
      <c r="N30" s="214">
        <v>0.81</v>
      </c>
      <c r="O30" s="214">
        <v>0.75</v>
      </c>
      <c r="P30" s="214">
        <v>0.68</v>
      </c>
      <c r="Q30" s="214">
        <v>0.81</v>
      </c>
      <c r="R30" s="214">
        <v>0.55016747868453098</v>
      </c>
      <c r="S30" s="122"/>
    </row>
    <row r="31" spans="1:19" ht="12.75" x14ac:dyDescent="0.2">
      <c r="A31" s="122" t="s">
        <v>383</v>
      </c>
      <c r="B31" s="122">
        <v>11329</v>
      </c>
      <c r="C31" s="122">
        <v>1071</v>
      </c>
      <c r="D31" s="122">
        <v>1439.37954306559</v>
      </c>
      <c r="E31" s="122">
        <v>368.36916766072</v>
      </c>
      <c r="F31" s="122">
        <v>105.2</v>
      </c>
      <c r="G31" s="122">
        <v>27680.375828184398</v>
      </c>
      <c r="H31" s="122">
        <v>8407.39190478616</v>
      </c>
      <c r="I31" s="122">
        <v>14332.674952858801</v>
      </c>
      <c r="J31" s="122">
        <v>4164.7434857176904</v>
      </c>
      <c r="K31" s="122">
        <v>7738.1555405401496</v>
      </c>
      <c r="L31" s="122">
        <v>1855.70876522754</v>
      </c>
      <c r="M31" s="122"/>
      <c r="N31" s="214">
        <v>0.81</v>
      </c>
      <c r="O31" s="214">
        <v>0.75</v>
      </c>
      <c r="P31" s="214">
        <v>0.68</v>
      </c>
      <c r="Q31" s="214">
        <v>0.81</v>
      </c>
      <c r="R31" s="214">
        <v>0.55016747868453098</v>
      </c>
      <c r="S31" s="122"/>
    </row>
    <row r="32" spans="1:19" ht="12.75" x14ac:dyDescent="0.2">
      <c r="A32" s="122" t="s">
        <v>384</v>
      </c>
      <c r="B32" s="122">
        <v>40541</v>
      </c>
      <c r="C32" s="122">
        <v>862</v>
      </c>
      <c r="D32" s="122">
        <v>1230.5324622559799</v>
      </c>
      <c r="E32" s="122">
        <v>368.36916766072</v>
      </c>
      <c r="F32" s="122">
        <v>104.6</v>
      </c>
      <c r="G32" s="122">
        <v>26750.705701217099</v>
      </c>
      <c r="H32" s="122">
        <v>8959.8283803798495</v>
      </c>
      <c r="I32" s="122">
        <v>13510.169537403301</v>
      </c>
      <c r="J32" s="122">
        <v>4218.6998872636696</v>
      </c>
      <c r="K32" s="122">
        <v>6133.9772885604398</v>
      </c>
      <c r="L32" s="122">
        <v>2768.9387177631002</v>
      </c>
      <c r="M32" s="122"/>
      <c r="N32" s="214">
        <v>0.81</v>
      </c>
      <c r="O32" s="214">
        <v>0.75</v>
      </c>
      <c r="P32" s="214">
        <v>0.68</v>
      </c>
      <c r="Q32" s="214">
        <v>0.81</v>
      </c>
      <c r="R32" s="214">
        <v>0.55016747868453098</v>
      </c>
      <c r="S32" s="122"/>
    </row>
    <row r="33" spans="1:19" ht="12.75" x14ac:dyDescent="0.2">
      <c r="A33" s="122" t="s">
        <v>385</v>
      </c>
      <c r="B33" s="122">
        <v>41180</v>
      </c>
      <c r="C33" s="122">
        <v>622</v>
      </c>
      <c r="D33" s="122">
        <v>990.526060844943</v>
      </c>
      <c r="E33" s="122">
        <v>368.36916766072</v>
      </c>
      <c r="F33" s="122">
        <v>103.8</v>
      </c>
      <c r="G33" s="122">
        <v>26066.475285393299</v>
      </c>
      <c r="H33" s="122">
        <v>8490.2399162354905</v>
      </c>
      <c r="I33" s="122">
        <v>12590.701030131901</v>
      </c>
      <c r="J33" s="122">
        <v>4240.2768911890298</v>
      </c>
      <c r="K33" s="122">
        <v>6716.7265750281504</v>
      </c>
      <c r="L33" s="122">
        <v>2585.42793598648</v>
      </c>
      <c r="M33" s="122"/>
      <c r="N33" s="214">
        <v>0.81</v>
      </c>
      <c r="O33" s="214">
        <v>0.75</v>
      </c>
      <c r="P33" s="214">
        <v>0.68</v>
      </c>
      <c r="Q33" s="214">
        <v>0.81</v>
      </c>
      <c r="R33" s="214">
        <v>0.55016747868453098</v>
      </c>
      <c r="S33" s="122"/>
    </row>
    <row r="34" spans="1:19" ht="12.75" x14ac:dyDescent="0.2">
      <c r="A34" s="19" t="s">
        <v>386</v>
      </c>
      <c r="B34" s="122"/>
      <c r="C34" s="122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214"/>
      <c r="O34" s="214"/>
      <c r="P34" s="214"/>
      <c r="Q34" s="214"/>
      <c r="R34" s="214"/>
      <c r="S34" s="122"/>
    </row>
    <row r="35" spans="1:19" ht="12.75" x14ac:dyDescent="0.2">
      <c r="A35" s="122" t="s">
        <v>387</v>
      </c>
      <c r="B35" s="122">
        <v>41163</v>
      </c>
      <c r="C35" s="122">
        <v>-239</v>
      </c>
      <c r="D35" s="122">
        <v>129.376447743695</v>
      </c>
      <c r="E35" s="122">
        <v>368.36916766072</v>
      </c>
      <c r="F35" s="122">
        <v>100.5</v>
      </c>
      <c r="G35" s="122">
        <v>25875.2895487389</v>
      </c>
      <c r="H35" s="122">
        <v>6820.7474668798304</v>
      </c>
      <c r="I35" s="122">
        <v>10443.932280306301</v>
      </c>
      <c r="J35" s="122">
        <v>3937.1744467610301</v>
      </c>
      <c r="K35" s="122">
        <v>10065.024980435701</v>
      </c>
      <c r="L35" s="122">
        <v>3067.4041955755401</v>
      </c>
      <c r="M35" s="122"/>
      <c r="N35" s="214">
        <v>0.81</v>
      </c>
      <c r="O35" s="214">
        <v>0.75</v>
      </c>
      <c r="P35" s="214">
        <v>0.68</v>
      </c>
      <c r="Q35" s="214">
        <v>0.81</v>
      </c>
      <c r="R35" s="214">
        <v>0.55016747868453098</v>
      </c>
      <c r="S35" s="122"/>
    </row>
    <row r="36" spans="1:19" ht="12.75" x14ac:dyDescent="0.2">
      <c r="A36" s="122" t="s">
        <v>388</v>
      </c>
      <c r="B36" s="122">
        <v>13490</v>
      </c>
      <c r="C36" s="122">
        <v>-368</v>
      </c>
      <c r="D36" s="122">
        <v>0</v>
      </c>
      <c r="E36" s="122">
        <v>368.36916766072</v>
      </c>
      <c r="F36" s="122">
        <v>99.2</v>
      </c>
      <c r="G36" s="122">
        <v>26921.153278535301</v>
      </c>
      <c r="H36" s="122">
        <v>6156.7860784792201</v>
      </c>
      <c r="I36" s="122">
        <v>9602.0077066003705</v>
      </c>
      <c r="J36" s="122">
        <v>4588.1840432980698</v>
      </c>
      <c r="K36" s="122">
        <v>12043.939587507701</v>
      </c>
      <c r="L36" s="122">
        <v>3375.50769837086</v>
      </c>
      <c r="M36" s="122"/>
      <c r="N36" s="214">
        <v>0.81</v>
      </c>
      <c r="O36" s="214">
        <v>0.75</v>
      </c>
      <c r="P36" s="214">
        <v>0.68</v>
      </c>
      <c r="Q36" s="214">
        <v>0.81</v>
      </c>
      <c r="R36" s="214">
        <v>0.55016747868453098</v>
      </c>
      <c r="S36" s="122"/>
    </row>
    <row r="37" spans="1:19" ht="12.75" x14ac:dyDescent="0.2">
      <c r="A37" s="122" t="s">
        <v>389</v>
      </c>
      <c r="B37" s="122">
        <v>20034</v>
      </c>
      <c r="C37" s="122">
        <v>35</v>
      </c>
      <c r="D37" s="122">
        <v>403.20804369346502</v>
      </c>
      <c r="E37" s="122">
        <v>368.36916766072</v>
      </c>
      <c r="F37" s="122">
        <v>101.6</v>
      </c>
      <c r="G37" s="122">
        <v>25200.502730841701</v>
      </c>
      <c r="H37" s="122">
        <v>8090.0391872568998</v>
      </c>
      <c r="I37" s="122">
        <v>12442.2602183813</v>
      </c>
      <c r="J37" s="122">
        <v>4459.4667149495499</v>
      </c>
      <c r="K37" s="122">
        <v>5860.0652452172399</v>
      </c>
      <c r="L37" s="122">
        <v>2793.3050755025001</v>
      </c>
      <c r="M37" s="122"/>
      <c r="N37" s="214">
        <v>0.81</v>
      </c>
      <c r="O37" s="214">
        <v>0.75</v>
      </c>
      <c r="P37" s="214">
        <v>0.68</v>
      </c>
      <c r="Q37" s="214">
        <v>0.81</v>
      </c>
      <c r="R37" s="214">
        <v>0.55016747868453098</v>
      </c>
      <c r="S37" s="122"/>
    </row>
    <row r="38" spans="1:19" ht="12.75" x14ac:dyDescent="0.2">
      <c r="A38" s="122" t="s">
        <v>390</v>
      </c>
      <c r="B38" s="122">
        <v>16105</v>
      </c>
      <c r="C38" s="122">
        <v>151</v>
      </c>
      <c r="D38" s="122">
        <v>519.29006932657103</v>
      </c>
      <c r="E38" s="122">
        <v>368.36916766072</v>
      </c>
      <c r="F38" s="122">
        <v>101.9</v>
      </c>
      <c r="G38" s="122">
        <v>27331.056280345801</v>
      </c>
      <c r="H38" s="122">
        <v>9909.9533225490904</v>
      </c>
      <c r="I38" s="122">
        <v>14771.512439336901</v>
      </c>
      <c r="J38" s="122">
        <v>3674.0871457486201</v>
      </c>
      <c r="K38" s="122">
        <v>5475.4747195776099</v>
      </c>
      <c r="L38" s="122">
        <v>2348.0958574655001</v>
      </c>
      <c r="M38" s="122"/>
      <c r="N38" s="214">
        <v>0.81</v>
      </c>
      <c r="O38" s="214">
        <v>0.75</v>
      </c>
      <c r="P38" s="214">
        <v>0.68</v>
      </c>
      <c r="Q38" s="214">
        <v>0.81</v>
      </c>
      <c r="R38" s="214">
        <v>0.55016747868453098</v>
      </c>
      <c r="S38" s="122"/>
    </row>
    <row r="39" spans="1:19" ht="12.75" x14ac:dyDescent="0.2">
      <c r="A39" s="122" t="s">
        <v>391</v>
      </c>
      <c r="B39" s="122">
        <v>20245</v>
      </c>
      <c r="C39" s="122">
        <v>-368</v>
      </c>
      <c r="D39" s="122">
        <v>0</v>
      </c>
      <c r="E39" s="122">
        <v>368.36916766072</v>
      </c>
      <c r="F39" s="122">
        <v>99.2</v>
      </c>
      <c r="G39" s="122">
        <v>27238.691890413698</v>
      </c>
      <c r="H39" s="122">
        <v>6119.6964941339802</v>
      </c>
      <c r="I39" s="122">
        <v>9589.1051259619398</v>
      </c>
      <c r="J39" s="122">
        <v>4452.3120025083499</v>
      </c>
      <c r="K39" s="122">
        <v>12096.375128501801</v>
      </c>
      <c r="L39" s="122">
        <v>4115.6065336968504</v>
      </c>
      <c r="M39" s="122"/>
      <c r="N39" s="214">
        <v>0.81</v>
      </c>
      <c r="O39" s="214">
        <v>0.75</v>
      </c>
      <c r="P39" s="214">
        <v>0.68</v>
      </c>
      <c r="Q39" s="214">
        <v>0.81</v>
      </c>
      <c r="R39" s="214">
        <v>0.55016747868453098</v>
      </c>
      <c r="S39" s="122"/>
    </row>
    <row r="40" spans="1:19" ht="12.75" x14ac:dyDescent="0.2">
      <c r="A40" s="122" t="s">
        <v>386</v>
      </c>
      <c r="B40" s="122">
        <v>207362</v>
      </c>
      <c r="C40" s="122">
        <v>-65</v>
      </c>
      <c r="D40" s="122">
        <v>303.68701731604</v>
      </c>
      <c r="E40" s="122">
        <v>368.36916766072</v>
      </c>
      <c r="F40" s="122">
        <v>101.3</v>
      </c>
      <c r="G40" s="122">
        <v>23360.5397935416</v>
      </c>
      <c r="H40" s="122">
        <v>7279.4085755118604</v>
      </c>
      <c r="I40" s="122">
        <v>9074.2691487912998</v>
      </c>
      <c r="J40" s="122">
        <v>3290.40113570311</v>
      </c>
      <c r="K40" s="122">
        <v>7725.3450725734601</v>
      </c>
      <c r="L40" s="122">
        <v>3932.46563736184</v>
      </c>
      <c r="M40" s="122"/>
      <c r="N40" s="214">
        <v>0.81</v>
      </c>
      <c r="O40" s="214">
        <v>0.75</v>
      </c>
      <c r="P40" s="214">
        <v>0.68</v>
      </c>
      <c r="Q40" s="214">
        <v>0.81</v>
      </c>
      <c r="R40" s="214">
        <v>0.55016747868453098</v>
      </c>
      <c r="S40" s="122"/>
    </row>
    <row r="41" spans="1:19" ht="12.75" x14ac:dyDescent="0.2">
      <c r="A41" s="122" t="s">
        <v>392</v>
      </c>
      <c r="B41" s="122">
        <v>9169</v>
      </c>
      <c r="C41" s="122">
        <v>-368</v>
      </c>
      <c r="D41" s="122">
        <v>0</v>
      </c>
      <c r="E41" s="122">
        <v>368.36916766072</v>
      </c>
      <c r="F41" s="122">
        <v>99.3</v>
      </c>
      <c r="G41" s="122">
        <v>26996.071414172799</v>
      </c>
      <c r="H41" s="122">
        <v>6675.4438042564498</v>
      </c>
      <c r="I41" s="122">
        <v>9500.3506835526405</v>
      </c>
      <c r="J41" s="122">
        <v>4298.1797852168302</v>
      </c>
      <c r="K41" s="122">
        <v>11870.058915490999</v>
      </c>
      <c r="L41" s="122">
        <v>3501.09561032396</v>
      </c>
      <c r="M41" s="122"/>
      <c r="N41" s="214">
        <v>0.81</v>
      </c>
      <c r="O41" s="214">
        <v>0.75</v>
      </c>
      <c r="P41" s="214">
        <v>0.68</v>
      </c>
      <c r="Q41" s="214">
        <v>0.81</v>
      </c>
      <c r="R41" s="214">
        <v>0.55016747868453098</v>
      </c>
      <c r="S41" s="122"/>
    </row>
    <row r="42" spans="1:19" ht="12.75" x14ac:dyDescent="0.2">
      <c r="A42" s="122" t="s">
        <v>393</v>
      </c>
      <c r="B42" s="122">
        <v>21374</v>
      </c>
      <c r="C42" s="122">
        <v>-368</v>
      </c>
      <c r="D42" s="122">
        <v>0</v>
      </c>
      <c r="E42" s="122">
        <v>368.36916766072</v>
      </c>
      <c r="F42" s="122">
        <v>99.8</v>
      </c>
      <c r="G42" s="122">
        <v>25999.7546329668</v>
      </c>
      <c r="H42" s="122">
        <v>6027.5966224020603</v>
      </c>
      <c r="I42" s="122">
        <v>9276.8467427796095</v>
      </c>
      <c r="J42" s="122">
        <v>4283.0026580435497</v>
      </c>
      <c r="K42" s="122">
        <v>12157.3403466937</v>
      </c>
      <c r="L42" s="122">
        <v>2544.45941950631</v>
      </c>
      <c r="M42" s="122"/>
      <c r="N42" s="214">
        <v>0.81</v>
      </c>
      <c r="O42" s="214">
        <v>0.75</v>
      </c>
      <c r="P42" s="214">
        <v>0.68</v>
      </c>
      <c r="Q42" s="214">
        <v>0.81</v>
      </c>
      <c r="R42" s="214">
        <v>0.55016747868453098</v>
      </c>
      <c r="S42" s="122"/>
    </row>
    <row r="43" spans="1:19" ht="12.75" x14ac:dyDescent="0.2">
      <c r="A43" s="19" t="s">
        <v>394</v>
      </c>
      <c r="B43" s="122"/>
      <c r="C43" s="122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214"/>
      <c r="O43" s="214"/>
      <c r="P43" s="214"/>
      <c r="Q43" s="214"/>
      <c r="R43" s="214"/>
      <c r="S43" s="122"/>
    </row>
    <row r="44" spans="1:19" ht="12.75" x14ac:dyDescent="0.2">
      <c r="A44" s="122" t="s">
        <v>395</v>
      </c>
      <c r="B44" s="122">
        <v>100923</v>
      </c>
      <c r="C44" s="122">
        <v>-368</v>
      </c>
      <c r="D44" s="122">
        <v>0</v>
      </c>
      <c r="E44" s="122">
        <v>368.36916766072</v>
      </c>
      <c r="F44" s="122">
        <v>99.1</v>
      </c>
      <c r="G44" s="122">
        <v>27442.611131755901</v>
      </c>
      <c r="H44" s="122">
        <v>7417.9126769598997</v>
      </c>
      <c r="I44" s="122">
        <v>10324.1783459296</v>
      </c>
      <c r="J44" s="122">
        <v>3974.5432310931501</v>
      </c>
      <c r="K44" s="122">
        <v>9821.2175469069407</v>
      </c>
      <c r="L44" s="122">
        <v>5513.0348691010904</v>
      </c>
      <c r="M44" s="122"/>
      <c r="N44" s="214">
        <v>0.81</v>
      </c>
      <c r="O44" s="214">
        <v>0.75</v>
      </c>
      <c r="P44" s="214">
        <v>0.68</v>
      </c>
      <c r="Q44" s="214">
        <v>0.81</v>
      </c>
      <c r="R44" s="214">
        <v>0.55016747868453098</v>
      </c>
      <c r="S44" s="122"/>
    </row>
    <row r="45" spans="1:19" ht="12.75" x14ac:dyDescent="0.2">
      <c r="A45" s="122" t="s">
        <v>396</v>
      </c>
      <c r="B45" s="122">
        <v>16242</v>
      </c>
      <c r="C45" s="122">
        <v>-368</v>
      </c>
      <c r="D45" s="122">
        <v>0</v>
      </c>
      <c r="E45" s="122">
        <v>368.36916766072</v>
      </c>
      <c r="F45" s="122">
        <v>98.6</v>
      </c>
      <c r="G45" s="122">
        <v>28061.360108348101</v>
      </c>
      <c r="H45" s="122">
        <v>5901.9455653595896</v>
      </c>
      <c r="I45" s="122">
        <v>10414.0814279552</v>
      </c>
      <c r="J45" s="122">
        <v>4531.7142317192702</v>
      </c>
      <c r="K45" s="122">
        <v>12331.561394861899</v>
      </c>
      <c r="L45" s="122">
        <v>4362.4765458181801</v>
      </c>
      <c r="M45" s="122"/>
      <c r="N45" s="214">
        <v>0.81</v>
      </c>
      <c r="O45" s="214">
        <v>0.75</v>
      </c>
      <c r="P45" s="214">
        <v>0.68</v>
      </c>
      <c r="Q45" s="214">
        <v>0.81</v>
      </c>
      <c r="R45" s="214">
        <v>0.55016747868453098</v>
      </c>
      <c r="S45" s="122"/>
    </row>
    <row r="46" spans="1:19" ht="12.75" x14ac:dyDescent="0.2">
      <c r="A46" s="122" t="s">
        <v>397</v>
      </c>
      <c r="B46" s="122">
        <v>10513</v>
      </c>
      <c r="C46" s="122">
        <v>-368</v>
      </c>
      <c r="D46" s="122">
        <v>0</v>
      </c>
      <c r="E46" s="122">
        <v>368.36916766072</v>
      </c>
      <c r="F46" s="122">
        <v>99.9</v>
      </c>
      <c r="G46" s="122">
        <v>26117.532876805701</v>
      </c>
      <c r="H46" s="122">
        <v>7348.4620117309696</v>
      </c>
      <c r="I46" s="122">
        <v>11008.839202835101</v>
      </c>
      <c r="J46" s="122">
        <v>3582.37600300039</v>
      </c>
      <c r="K46" s="122">
        <v>9761.7180178246599</v>
      </c>
      <c r="L46" s="122">
        <v>2845.7552097456</v>
      </c>
      <c r="M46" s="122"/>
      <c r="N46" s="214">
        <v>0.81</v>
      </c>
      <c r="O46" s="214">
        <v>0.75</v>
      </c>
      <c r="P46" s="214">
        <v>0.68</v>
      </c>
      <c r="Q46" s="214">
        <v>0.81</v>
      </c>
      <c r="R46" s="214">
        <v>0.55016747868453098</v>
      </c>
      <c r="S46" s="122"/>
    </row>
    <row r="47" spans="1:19" ht="12.75" x14ac:dyDescent="0.2">
      <c r="A47" s="122" t="s">
        <v>398</v>
      </c>
      <c r="B47" s="122">
        <v>33268</v>
      </c>
      <c r="C47" s="122">
        <v>-368</v>
      </c>
      <c r="D47" s="122">
        <v>0</v>
      </c>
      <c r="E47" s="122">
        <v>368.36916766072</v>
      </c>
      <c r="F47" s="122">
        <v>98.3</v>
      </c>
      <c r="G47" s="122">
        <v>28065.864210296601</v>
      </c>
      <c r="H47" s="122">
        <v>6692.8145521855204</v>
      </c>
      <c r="I47" s="122">
        <v>10490.533838936801</v>
      </c>
      <c r="J47" s="122">
        <v>4034.3719295256301</v>
      </c>
      <c r="K47" s="122">
        <v>11852.904398357899</v>
      </c>
      <c r="L47" s="122">
        <v>4421.4873894269003</v>
      </c>
      <c r="M47" s="122"/>
      <c r="N47" s="214">
        <v>0.81</v>
      </c>
      <c r="O47" s="214">
        <v>0.75</v>
      </c>
      <c r="P47" s="214">
        <v>0.68</v>
      </c>
      <c r="Q47" s="214">
        <v>0.81</v>
      </c>
      <c r="R47" s="214">
        <v>0.55016747868453098</v>
      </c>
      <c r="S47" s="122"/>
    </row>
    <row r="48" spans="1:19" ht="12.75" x14ac:dyDescent="0.2">
      <c r="A48" s="122" t="s">
        <v>399</v>
      </c>
      <c r="B48" s="122">
        <v>53508</v>
      </c>
      <c r="C48" s="122">
        <v>-368</v>
      </c>
      <c r="D48" s="122">
        <v>0</v>
      </c>
      <c r="E48" s="122">
        <v>368.36916766072</v>
      </c>
      <c r="F48" s="122">
        <v>99.4</v>
      </c>
      <c r="G48" s="122">
        <v>26800.401589069199</v>
      </c>
      <c r="H48" s="122">
        <v>6871.4609379649901</v>
      </c>
      <c r="I48" s="122">
        <v>9997.6864076062902</v>
      </c>
      <c r="J48" s="122">
        <v>3718.1828354008298</v>
      </c>
      <c r="K48" s="122">
        <v>11501.953391209599</v>
      </c>
      <c r="L48" s="122">
        <v>3437.69292431228</v>
      </c>
      <c r="M48" s="122"/>
      <c r="N48" s="214">
        <v>0.81</v>
      </c>
      <c r="O48" s="214">
        <v>0.75</v>
      </c>
      <c r="P48" s="214">
        <v>0.68</v>
      </c>
      <c r="Q48" s="214">
        <v>0.81</v>
      </c>
      <c r="R48" s="214">
        <v>0.55016747868453098</v>
      </c>
      <c r="S48" s="122"/>
    </row>
    <row r="49" spans="1:19" ht="12.75" x14ac:dyDescent="0.2">
      <c r="A49" s="122" t="s">
        <v>400</v>
      </c>
      <c r="B49" s="122">
        <v>11551</v>
      </c>
      <c r="C49" s="122">
        <v>-368</v>
      </c>
      <c r="D49" s="122">
        <v>0</v>
      </c>
      <c r="E49" s="122">
        <v>368.36916766072</v>
      </c>
      <c r="F49" s="122">
        <v>99.3</v>
      </c>
      <c r="G49" s="122">
        <v>25219.842744785601</v>
      </c>
      <c r="H49" s="122">
        <v>5755.4187373080904</v>
      </c>
      <c r="I49" s="122">
        <v>8254.2623653298197</v>
      </c>
      <c r="J49" s="122">
        <v>3423.9826043049302</v>
      </c>
      <c r="K49" s="122">
        <v>12616.9019626708</v>
      </c>
      <c r="L49" s="122">
        <v>3306.7349550139402</v>
      </c>
      <c r="M49" s="122"/>
      <c r="N49" s="214">
        <v>0.81</v>
      </c>
      <c r="O49" s="214">
        <v>0.75</v>
      </c>
      <c r="P49" s="214">
        <v>0.68</v>
      </c>
      <c r="Q49" s="214">
        <v>0.81</v>
      </c>
      <c r="R49" s="214">
        <v>0.55016747868453098</v>
      </c>
      <c r="S49" s="122"/>
    </row>
    <row r="50" spans="1:19" ht="12.75" x14ac:dyDescent="0.2">
      <c r="A50" s="122" t="s">
        <v>401</v>
      </c>
      <c r="B50" s="122">
        <v>33878</v>
      </c>
      <c r="C50" s="122">
        <v>-289</v>
      </c>
      <c r="D50" s="122">
        <v>79.822946526887094</v>
      </c>
      <c r="E50" s="122">
        <v>368.36916766072</v>
      </c>
      <c r="F50" s="122">
        <v>100.3</v>
      </c>
      <c r="G50" s="122">
        <v>26607.648842295901</v>
      </c>
      <c r="H50" s="122">
        <v>7090.9125425090997</v>
      </c>
      <c r="I50" s="122">
        <v>11220.1260751144</v>
      </c>
      <c r="J50" s="122">
        <v>4047.2834123549901</v>
      </c>
      <c r="K50" s="122">
        <v>9634.8485954898206</v>
      </c>
      <c r="L50" s="122">
        <v>3439.9253265655402</v>
      </c>
      <c r="M50" s="122"/>
      <c r="N50" s="214">
        <v>0.81</v>
      </c>
      <c r="O50" s="214">
        <v>0.75</v>
      </c>
      <c r="P50" s="214">
        <v>0.68</v>
      </c>
      <c r="Q50" s="214">
        <v>0.81</v>
      </c>
      <c r="R50" s="214">
        <v>0.55016747868453098</v>
      </c>
      <c r="S50" s="122"/>
    </row>
    <row r="51" spans="1:19" ht="12.75" x14ac:dyDescent="0.2">
      <c r="A51" s="122" t="s">
        <v>402</v>
      </c>
      <c r="B51" s="122">
        <v>11864</v>
      </c>
      <c r="C51" s="122">
        <v>-118</v>
      </c>
      <c r="D51" s="122">
        <v>250.81898751906999</v>
      </c>
      <c r="E51" s="122">
        <v>368.36916766072</v>
      </c>
      <c r="F51" s="122">
        <v>101</v>
      </c>
      <c r="G51" s="122">
        <v>25081.898751907</v>
      </c>
      <c r="H51" s="122">
        <v>6965.2391439204102</v>
      </c>
      <c r="I51" s="122">
        <v>10839.299561769099</v>
      </c>
      <c r="J51" s="122">
        <v>4201.8591950434602</v>
      </c>
      <c r="K51" s="122">
        <v>8807.1974537785409</v>
      </c>
      <c r="L51" s="122">
        <v>2398.3354795332698</v>
      </c>
      <c r="M51" s="122"/>
      <c r="N51" s="214">
        <v>0.81</v>
      </c>
      <c r="O51" s="214">
        <v>0.75</v>
      </c>
      <c r="P51" s="214">
        <v>0.68</v>
      </c>
      <c r="Q51" s="214">
        <v>0.81</v>
      </c>
      <c r="R51" s="214">
        <v>0.55016747868453098</v>
      </c>
      <c r="S51" s="122"/>
    </row>
    <row r="52" spans="1:19" ht="12.75" x14ac:dyDescent="0.2">
      <c r="A52" s="122" t="s">
        <v>403</v>
      </c>
      <c r="B52" s="122">
        <v>8919</v>
      </c>
      <c r="C52" s="122">
        <v>-368</v>
      </c>
      <c r="D52" s="122">
        <v>0</v>
      </c>
      <c r="E52" s="122">
        <v>368.36916766072</v>
      </c>
      <c r="F52" s="122">
        <v>97.9</v>
      </c>
      <c r="G52" s="122">
        <v>27591.867694036999</v>
      </c>
      <c r="H52" s="122">
        <v>5644.9931088806597</v>
      </c>
      <c r="I52" s="122">
        <v>10779.855626627301</v>
      </c>
      <c r="J52" s="122">
        <v>4707.5866515756497</v>
      </c>
      <c r="K52" s="122">
        <v>12153.446849988901</v>
      </c>
      <c r="L52" s="122">
        <v>3433.6465849047499</v>
      </c>
      <c r="M52" s="122"/>
      <c r="N52" s="214">
        <v>0.81</v>
      </c>
      <c r="O52" s="214">
        <v>0.75</v>
      </c>
      <c r="P52" s="214">
        <v>0.68</v>
      </c>
      <c r="Q52" s="214">
        <v>0.81</v>
      </c>
      <c r="R52" s="214">
        <v>0.55016747868453098</v>
      </c>
      <c r="S52" s="122"/>
    </row>
    <row r="53" spans="1:19" ht="12.75" x14ac:dyDescent="0.2">
      <c r="A53" s="19" t="s">
        <v>404</v>
      </c>
      <c r="B53" s="122"/>
      <c r="C53" s="122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214"/>
      <c r="O53" s="214"/>
      <c r="P53" s="214"/>
      <c r="Q53" s="214"/>
      <c r="R53" s="214"/>
      <c r="S53" s="122"/>
    </row>
    <row r="54" spans="1:19" ht="12.75" x14ac:dyDescent="0.2">
      <c r="A54" s="122" t="s">
        <v>405</v>
      </c>
      <c r="B54" s="122">
        <v>5322</v>
      </c>
      <c r="C54" s="122">
        <v>-368</v>
      </c>
      <c r="D54" s="122">
        <v>0</v>
      </c>
      <c r="E54" s="122">
        <v>368.36916766072</v>
      </c>
      <c r="F54" s="122">
        <v>98.5</v>
      </c>
      <c r="G54" s="122">
        <v>26159.225758386699</v>
      </c>
      <c r="H54" s="122">
        <v>6534.3770254554802</v>
      </c>
      <c r="I54" s="122">
        <v>9001.7644311576205</v>
      </c>
      <c r="J54" s="122">
        <v>4677.7251300727903</v>
      </c>
      <c r="K54" s="122">
        <v>11259.6212202399</v>
      </c>
      <c r="L54" s="122">
        <v>3297.0156140323802</v>
      </c>
      <c r="M54" s="122"/>
      <c r="N54" s="214">
        <v>0.81</v>
      </c>
      <c r="O54" s="214">
        <v>0.75</v>
      </c>
      <c r="P54" s="214">
        <v>0.68</v>
      </c>
      <c r="Q54" s="214">
        <v>0.81</v>
      </c>
      <c r="R54" s="214">
        <v>0.55016747868453098</v>
      </c>
      <c r="S54" s="122"/>
    </row>
    <row r="55" spans="1:19" ht="12.75" x14ac:dyDescent="0.2">
      <c r="A55" s="122" t="s">
        <v>406</v>
      </c>
      <c r="B55" s="122">
        <v>21150</v>
      </c>
      <c r="C55" s="122">
        <v>-368</v>
      </c>
      <c r="D55" s="122">
        <v>0</v>
      </c>
      <c r="E55" s="122">
        <v>368.36916766072</v>
      </c>
      <c r="F55" s="122">
        <v>98.7</v>
      </c>
      <c r="G55" s="122">
        <v>27213.9309803248</v>
      </c>
      <c r="H55" s="122">
        <v>6479.20814931922</v>
      </c>
      <c r="I55" s="122">
        <v>9498.3675681423701</v>
      </c>
      <c r="J55" s="122">
        <v>4123.7364337245499</v>
      </c>
      <c r="K55" s="122">
        <v>12160.0868864891</v>
      </c>
      <c r="L55" s="122">
        <v>3977.3080653779002</v>
      </c>
      <c r="M55" s="122"/>
      <c r="N55" s="214">
        <v>0.81</v>
      </c>
      <c r="O55" s="214">
        <v>0.75</v>
      </c>
      <c r="P55" s="214">
        <v>0.68</v>
      </c>
      <c r="Q55" s="214">
        <v>0.81</v>
      </c>
      <c r="R55" s="214">
        <v>0.55016747868453098</v>
      </c>
      <c r="S55" s="122"/>
    </row>
    <row r="56" spans="1:19" ht="12.75" x14ac:dyDescent="0.2">
      <c r="A56" s="122" t="s">
        <v>407</v>
      </c>
      <c r="B56" s="122">
        <v>9795</v>
      </c>
      <c r="C56" s="122">
        <v>-368</v>
      </c>
      <c r="D56" s="122">
        <v>0</v>
      </c>
      <c r="E56" s="122">
        <v>368.36916766072</v>
      </c>
      <c r="F56" s="122">
        <v>98.7</v>
      </c>
      <c r="G56" s="122">
        <v>27412.362442389502</v>
      </c>
      <c r="H56" s="122">
        <v>6135.27416131481</v>
      </c>
      <c r="I56" s="122">
        <v>10699.397716082</v>
      </c>
      <c r="J56" s="122">
        <v>4561.5468273940296</v>
      </c>
      <c r="K56" s="122">
        <v>11998.850839007901</v>
      </c>
      <c r="L56" s="122">
        <v>2903.3360282543999</v>
      </c>
      <c r="M56" s="122"/>
      <c r="N56" s="214">
        <v>0.81</v>
      </c>
      <c r="O56" s="214">
        <v>0.75</v>
      </c>
      <c r="P56" s="214">
        <v>0.68</v>
      </c>
      <c r="Q56" s="214">
        <v>0.81</v>
      </c>
      <c r="R56" s="214">
        <v>0.55016747868453098</v>
      </c>
      <c r="S56" s="122"/>
    </row>
    <row r="57" spans="1:19" ht="12.75" x14ac:dyDescent="0.2">
      <c r="A57" s="122" t="s">
        <v>408</v>
      </c>
      <c r="B57" s="122">
        <v>151881</v>
      </c>
      <c r="C57" s="122">
        <v>-219</v>
      </c>
      <c r="D57" s="122">
        <v>149.120270014765</v>
      </c>
      <c r="E57" s="122">
        <v>368.36916766072</v>
      </c>
      <c r="F57" s="122">
        <v>100.6</v>
      </c>
      <c r="G57" s="122">
        <v>24853.378335794401</v>
      </c>
      <c r="H57" s="122">
        <v>7299.4572351957804</v>
      </c>
      <c r="I57" s="122">
        <v>9492.1679379348097</v>
      </c>
      <c r="J57" s="122">
        <v>3492.0376220111998</v>
      </c>
      <c r="K57" s="122">
        <v>8812.7350383682606</v>
      </c>
      <c r="L57" s="122">
        <v>4196.524053565</v>
      </c>
      <c r="M57" s="122"/>
      <c r="N57" s="214">
        <v>0.81</v>
      </c>
      <c r="O57" s="214">
        <v>0.75</v>
      </c>
      <c r="P57" s="214">
        <v>0.68</v>
      </c>
      <c r="Q57" s="214">
        <v>0.81</v>
      </c>
      <c r="R57" s="214">
        <v>0.55016747868453098</v>
      </c>
      <c r="S57" s="122"/>
    </row>
    <row r="58" spans="1:19" ht="12.75" x14ac:dyDescent="0.2">
      <c r="A58" s="122" t="s">
        <v>409</v>
      </c>
      <c r="B58" s="122">
        <v>26428</v>
      </c>
      <c r="C58" s="122">
        <v>-368</v>
      </c>
      <c r="D58" s="122">
        <v>0</v>
      </c>
      <c r="E58" s="122">
        <v>368.36916766072</v>
      </c>
      <c r="F58" s="122">
        <v>99.1</v>
      </c>
      <c r="G58" s="122">
        <v>26447.6424037666</v>
      </c>
      <c r="H58" s="122">
        <v>6736.4539685050904</v>
      </c>
      <c r="I58" s="122">
        <v>9902.8915402310904</v>
      </c>
      <c r="J58" s="122">
        <v>4171.4229430014602</v>
      </c>
      <c r="K58" s="122">
        <v>10766.578377128501</v>
      </c>
      <c r="L58" s="122">
        <v>3646.9802835067899</v>
      </c>
      <c r="M58" s="122"/>
      <c r="N58" s="214">
        <v>0.81</v>
      </c>
      <c r="O58" s="214">
        <v>0.75</v>
      </c>
      <c r="P58" s="214">
        <v>0.68</v>
      </c>
      <c r="Q58" s="214">
        <v>0.81</v>
      </c>
      <c r="R58" s="214">
        <v>0.55016747868453098</v>
      </c>
      <c r="S58" s="122"/>
    </row>
    <row r="59" spans="1:19" ht="12.75" x14ac:dyDescent="0.2">
      <c r="A59" s="122" t="s">
        <v>410</v>
      </c>
      <c r="B59" s="122">
        <v>42556</v>
      </c>
      <c r="C59" s="122">
        <v>-368</v>
      </c>
      <c r="D59" s="122">
        <v>0</v>
      </c>
      <c r="E59" s="122">
        <v>368.36916766072</v>
      </c>
      <c r="F59" s="122">
        <v>98.6</v>
      </c>
      <c r="G59" s="122">
        <v>26324.034635560201</v>
      </c>
      <c r="H59" s="122">
        <v>6424.0974691333004</v>
      </c>
      <c r="I59" s="122">
        <v>9957.5952766137707</v>
      </c>
      <c r="J59" s="122">
        <v>3926.47440424866</v>
      </c>
      <c r="K59" s="122">
        <v>11059.922865053601</v>
      </c>
      <c r="L59" s="122">
        <v>3678.4782651245</v>
      </c>
      <c r="M59" s="122"/>
      <c r="N59" s="214">
        <v>0.81</v>
      </c>
      <c r="O59" s="214">
        <v>0.75</v>
      </c>
      <c r="P59" s="214">
        <v>0.68</v>
      </c>
      <c r="Q59" s="214">
        <v>0.81</v>
      </c>
      <c r="R59" s="214">
        <v>0.55016747868453098</v>
      </c>
      <c r="S59" s="122"/>
    </row>
    <row r="60" spans="1:19" ht="12.75" x14ac:dyDescent="0.2">
      <c r="A60" s="122" t="s">
        <v>411</v>
      </c>
      <c r="B60" s="122">
        <v>135283</v>
      </c>
      <c r="C60" s="122">
        <v>-368</v>
      </c>
      <c r="D60" s="122">
        <v>0</v>
      </c>
      <c r="E60" s="122">
        <v>368.36916766072</v>
      </c>
      <c r="F60" s="122">
        <v>100</v>
      </c>
      <c r="G60" s="122">
        <v>26598.840640243201</v>
      </c>
      <c r="H60" s="122">
        <v>7525.5036701464796</v>
      </c>
      <c r="I60" s="122">
        <v>9803.9886989818697</v>
      </c>
      <c r="J60" s="122">
        <v>3845.8699305257901</v>
      </c>
      <c r="K60" s="122">
        <v>9495.4900976469398</v>
      </c>
      <c r="L60" s="122">
        <v>5168.7035702944504</v>
      </c>
      <c r="M60" s="122"/>
      <c r="N60" s="214">
        <v>0.81</v>
      </c>
      <c r="O60" s="214">
        <v>0.75</v>
      </c>
      <c r="P60" s="214">
        <v>0.68</v>
      </c>
      <c r="Q60" s="214">
        <v>0.81</v>
      </c>
      <c r="R60" s="214">
        <v>0.55016747868453098</v>
      </c>
      <c r="S60" s="122"/>
    </row>
    <row r="61" spans="1:19" ht="12.75" x14ac:dyDescent="0.2">
      <c r="A61" s="122" t="s">
        <v>412</v>
      </c>
      <c r="B61" s="122">
        <v>14268</v>
      </c>
      <c r="C61" s="122">
        <v>-368</v>
      </c>
      <c r="D61" s="122">
        <v>0</v>
      </c>
      <c r="E61" s="122">
        <v>368.36916766072</v>
      </c>
      <c r="F61" s="122">
        <v>99.4</v>
      </c>
      <c r="G61" s="122">
        <v>26116.020905818899</v>
      </c>
      <c r="H61" s="122">
        <v>7299.8897484801</v>
      </c>
      <c r="I61" s="122">
        <v>10368.8950721203</v>
      </c>
      <c r="J61" s="122">
        <v>4351.0900749284701</v>
      </c>
      <c r="K61" s="122">
        <v>9899.1766269656491</v>
      </c>
      <c r="L61" s="122">
        <v>2634.4061450736999</v>
      </c>
      <c r="M61" s="122"/>
      <c r="N61" s="214">
        <v>0.81</v>
      </c>
      <c r="O61" s="214">
        <v>0.75</v>
      </c>
      <c r="P61" s="214">
        <v>0.68</v>
      </c>
      <c r="Q61" s="214">
        <v>0.81</v>
      </c>
      <c r="R61" s="214">
        <v>0.55016747868453098</v>
      </c>
      <c r="S61" s="122"/>
    </row>
    <row r="62" spans="1:19" ht="12.75" x14ac:dyDescent="0.2">
      <c r="A62" s="122" t="s">
        <v>413</v>
      </c>
      <c r="B62" s="122">
        <v>7393</v>
      </c>
      <c r="C62" s="122">
        <v>-368</v>
      </c>
      <c r="D62" s="122">
        <v>0</v>
      </c>
      <c r="E62" s="122">
        <v>368.36916766072</v>
      </c>
      <c r="F62" s="122">
        <v>98.3</v>
      </c>
      <c r="G62" s="122">
        <v>26764.9830141415</v>
      </c>
      <c r="H62" s="122">
        <v>4573.9718376402498</v>
      </c>
      <c r="I62" s="122">
        <v>8347.1992018650799</v>
      </c>
      <c r="J62" s="122">
        <v>3806.2738677986999</v>
      </c>
      <c r="K62" s="122">
        <v>15674.1483881202</v>
      </c>
      <c r="L62" s="122">
        <v>2754.3249255604401</v>
      </c>
      <c r="M62" s="122"/>
      <c r="N62" s="214">
        <v>0.81</v>
      </c>
      <c r="O62" s="214">
        <v>0.75</v>
      </c>
      <c r="P62" s="214">
        <v>0.68</v>
      </c>
      <c r="Q62" s="214">
        <v>0.81</v>
      </c>
      <c r="R62" s="214">
        <v>0.55016747868453098</v>
      </c>
      <c r="S62" s="122"/>
    </row>
    <row r="63" spans="1:19" ht="12.75" x14ac:dyDescent="0.2">
      <c r="A63" s="122" t="s">
        <v>414</v>
      </c>
      <c r="B63" s="122">
        <v>7657</v>
      </c>
      <c r="C63" s="122">
        <v>-368</v>
      </c>
      <c r="D63" s="122">
        <v>0</v>
      </c>
      <c r="E63" s="122">
        <v>368.36916766072</v>
      </c>
      <c r="F63" s="122">
        <v>98.8</v>
      </c>
      <c r="G63" s="122">
        <v>25608.877118412202</v>
      </c>
      <c r="H63" s="122">
        <v>4339.7652651636199</v>
      </c>
      <c r="I63" s="122">
        <v>8715.6563275135195</v>
      </c>
      <c r="J63" s="122">
        <v>4153.9009540879697</v>
      </c>
      <c r="K63" s="122">
        <v>14001.2487280265</v>
      </c>
      <c r="L63" s="122">
        <v>2528.7952185755698</v>
      </c>
      <c r="M63" s="122"/>
      <c r="N63" s="214">
        <v>0.81</v>
      </c>
      <c r="O63" s="214">
        <v>0.75</v>
      </c>
      <c r="P63" s="214">
        <v>0.68</v>
      </c>
      <c r="Q63" s="214">
        <v>0.81</v>
      </c>
      <c r="R63" s="214">
        <v>0.55016747868453098</v>
      </c>
      <c r="S63" s="122"/>
    </row>
    <row r="64" spans="1:19" ht="12.75" x14ac:dyDescent="0.2">
      <c r="A64" s="122" t="s">
        <v>415</v>
      </c>
      <c r="B64" s="122">
        <v>3660</v>
      </c>
      <c r="C64" s="122">
        <v>-368</v>
      </c>
      <c r="D64" s="122">
        <v>0</v>
      </c>
      <c r="E64" s="122">
        <v>368.36916766072</v>
      </c>
      <c r="F64" s="122">
        <v>97.8</v>
      </c>
      <c r="G64" s="122">
        <v>27966.701125686701</v>
      </c>
      <c r="H64" s="122">
        <v>5775.2150020792697</v>
      </c>
      <c r="I64" s="122">
        <v>10407.136102644599</v>
      </c>
      <c r="J64" s="122">
        <v>4270.4624808478602</v>
      </c>
      <c r="K64" s="122">
        <v>13869.6660877534</v>
      </c>
      <c r="L64" s="122">
        <v>2444.8571227408302</v>
      </c>
      <c r="M64" s="122"/>
      <c r="N64" s="214">
        <v>0.81</v>
      </c>
      <c r="O64" s="214">
        <v>0.75</v>
      </c>
      <c r="P64" s="214">
        <v>0.68</v>
      </c>
      <c r="Q64" s="214">
        <v>0.81</v>
      </c>
      <c r="R64" s="214">
        <v>0.55016747868453098</v>
      </c>
      <c r="S64" s="122"/>
    </row>
    <row r="65" spans="1:19" ht="12.75" x14ac:dyDescent="0.2">
      <c r="A65" s="122" t="s">
        <v>416</v>
      </c>
      <c r="B65" s="122">
        <v>11472</v>
      </c>
      <c r="C65" s="122">
        <v>-368</v>
      </c>
      <c r="D65" s="122">
        <v>0</v>
      </c>
      <c r="E65" s="122">
        <v>368.36916766072</v>
      </c>
      <c r="F65" s="122">
        <v>99.1</v>
      </c>
      <c r="G65" s="122">
        <v>26636.75526985</v>
      </c>
      <c r="H65" s="122">
        <v>5603.8664984695097</v>
      </c>
      <c r="I65" s="122">
        <v>10121.7042598139</v>
      </c>
      <c r="J65" s="122">
        <v>4629.69677126443</v>
      </c>
      <c r="K65" s="122">
        <v>11898.487391623399</v>
      </c>
      <c r="L65" s="122">
        <v>3127.00529603832</v>
      </c>
      <c r="M65" s="122"/>
      <c r="N65" s="214">
        <v>0.81</v>
      </c>
      <c r="O65" s="214">
        <v>0.75</v>
      </c>
      <c r="P65" s="214">
        <v>0.68</v>
      </c>
      <c r="Q65" s="214">
        <v>0.81</v>
      </c>
      <c r="R65" s="214">
        <v>0.55016747868453098</v>
      </c>
      <c r="S65" s="122"/>
    </row>
    <row r="66" spans="1:19" ht="12.75" x14ac:dyDescent="0.2">
      <c r="A66" s="122" t="s">
        <v>417</v>
      </c>
      <c r="B66" s="122">
        <v>5240</v>
      </c>
      <c r="C66" s="122">
        <v>-368</v>
      </c>
      <c r="D66" s="122">
        <v>0</v>
      </c>
      <c r="E66" s="122">
        <v>368.36916766072</v>
      </c>
      <c r="F66" s="122">
        <v>98.4</v>
      </c>
      <c r="G66" s="122">
        <v>26751.2483471817</v>
      </c>
      <c r="H66" s="122">
        <v>5312.2450339957004</v>
      </c>
      <c r="I66" s="122">
        <v>9637.1411998168296</v>
      </c>
      <c r="J66" s="122">
        <v>4938.5604439485596</v>
      </c>
      <c r="K66" s="122">
        <v>12416.345574364001</v>
      </c>
      <c r="L66" s="122">
        <v>3280.8426935348598</v>
      </c>
      <c r="M66" s="122"/>
      <c r="N66" s="214">
        <v>0.81</v>
      </c>
      <c r="O66" s="214">
        <v>0.75</v>
      </c>
      <c r="P66" s="214">
        <v>0.68</v>
      </c>
      <c r="Q66" s="214">
        <v>0.81</v>
      </c>
      <c r="R66" s="214">
        <v>0.55016747868453098</v>
      </c>
      <c r="S66" s="122"/>
    </row>
    <row r="67" spans="1:19" ht="12.75" x14ac:dyDescent="0.2">
      <c r="A67" s="19" t="s">
        <v>418</v>
      </c>
      <c r="B67" s="122"/>
      <c r="C67" s="122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214"/>
      <c r="O67" s="214"/>
      <c r="P67" s="214"/>
      <c r="Q67" s="214"/>
      <c r="R67" s="214"/>
      <c r="S67" s="122"/>
    </row>
    <row r="68" spans="1:19" ht="12.75" x14ac:dyDescent="0.2">
      <c r="A68" s="122" t="s">
        <v>419</v>
      </c>
      <c r="B68" s="122">
        <v>6426</v>
      </c>
      <c r="C68" s="122">
        <v>-368</v>
      </c>
      <c r="D68" s="122">
        <v>0</v>
      </c>
      <c r="E68" s="122">
        <v>368.36916766072</v>
      </c>
      <c r="F68" s="122">
        <v>98.3</v>
      </c>
      <c r="G68" s="122">
        <v>25702.508472311401</v>
      </c>
      <c r="H68" s="122">
        <v>6310.8892181392202</v>
      </c>
      <c r="I68" s="122">
        <v>9567.2514409719297</v>
      </c>
      <c r="J68" s="122">
        <v>4169.8566058958704</v>
      </c>
      <c r="K68" s="122">
        <v>11069.464912769001</v>
      </c>
      <c r="L68" s="122">
        <v>2932.7079772061702</v>
      </c>
      <c r="M68" s="122"/>
      <c r="N68" s="214">
        <v>0.81</v>
      </c>
      <c r="O68" s="214">
        <v>0.75</v>
      </c>
      <c r="P68" s="214">
        <v>0.68</v>
      </c>
      <c r="Q68" s="214">
        <v>0.81</v>
      </c>
      <c r="R68" s="214">
        <v>0.55016747868453098</v>
      </c>
      <c r="S68" s="122"/>
    </row>
    <row r="69" spans="1:19" ht="12.75" x14ac:dyDescent="0.2">
      <c r="A69" s="122" t="s">
        <v>420</v>
      </c>
      <c r="B69" s="122">
        <v>16598</v>
      </c>
      <c r="C69" s="122">
        <v>-368</v>
      </c>
      <c r="D69" s="122">
        <v>0</v>
      </c>
      <c r="E69" s="122">
        <v>368.36916766072</v>
      </c>
      <c r="F69" s="122">
        <v>97.6</v>
      </c>
      <c r="G69" s="122">
        <v>26725.937035772698</v>
      </c>
      <c r="H69" s="122">
        <v>5997.9672794589596</v>
      </c>
      <c r="I69" s="122">
        <v>9492.9068527048603</v>
      </c>
      <c r="J69" s="122">
        <v>3587.8431414755801</v>
      </c>
      <c r="K69" s="122">
        <v>13129.230009500099</v>
      </c>
      <c r="L69" s="122">
        <v>3041.7896746374199</v>
      </c>
      <c r="M69" s="122"/>
      <c r="N69" s="214">
        <v>0.81</v>
      </c>
      <c r="O69" s="214">
        <v>0.75</v>
      </c>
      <c r="P69" s="214">
        <v>0.68</v>
      </c>
      <c r="Q69" s="214">
        <v>0.81</v>
      </c>
      <c r="R69" s="214">
        <v>0.55016747868453098</v>
      </c>
      <c r="S69" s="122"/>
    </row>
    <row r="70" spans="1:19" ht="12.75" x14ac:dyDescent="0.2">
      <c r="A70" s="122" t="s">
        <v>421</v>
      </c>
      <c r="B70" s="122">
        <v>28737</v>
      </c>
      <c r="C70" s="122">
        <v>-368</v>
      </c>
      <c r="D70" s="122">
        <v>0</v>
      </c>
      <c r="E70" s="122">
        <v>368.36916766072</v>
      </c>
      <c r="F70" s="122">
        <v>99.1</v>
      </c>
      <c r="G70" s="122">
        <v>26650.1311450385</v>
      </c>
      <c r="H70" s="122">
        <v>6614.5732445234398</v>
      </c>
      <c r="I70" s="122">
        <v>10969.9247649723</v>
      </c>
      <c r="J70" s="122">
        <v>4653.26810214746</v>
      </c>
      <c r="K70" s="122">
        <v>10015.9645570048</v>
      </c>
      <c r="L70" s="122">
        <v>3249.4280594076899</v>
      </c>
      <c r="M70" s="122"/>
      <c r="N70" s="214">
        <v>0.81</v>
      </c>
      <c r="O70" s="214">
        <v>0.75</v>
      </c>
      <c r="P70" s="214">
        <v>0.68</v>
      </c>
      <c r="Q70" s="214">
        <v>0.81</v>
      </c>
      <c r="R70" s="214">
        <v>0.55016747868453098</v>
      </c>
      <c r="S70" s="122"/>
    </row>
    <row r="71" spans="1:19" ht="12.75" x14ac:dyDescent="0.2">
      <c r="A71" s="122" t="s">
        <v>422</v>
      </c>
      <c r="B71" s="122">
        <v>9509</v>
      </c>
      <c r="C71" s="122">
        <v>-368</v>
      </c>
      <c r="D71" s="122">
        <v>0</v>
      </c>
      <c r="E71" s="122">
        <v>368.36916766072</v>
      </c>
      <c r="F71" s="122">
        <v>99.3</v>
      </c>
      <c r="G71" s="122">
        <v>26578.167414117401</v>
      </c>
      <c r="H71" s="122">
        <v>6567.47944744085</v>
      </c>
      <c r="I71" s="122">
        <v>11550.436106461901</v>
      </c>
      <c r="J71" s="122">
        <v>4896.1703103988802</v>
      </c>
      <c r="K71" s="122">
        <v>9128.6048117309001</v>
      </c>
      <c r="L71" s="122">
        <v>3402.81159065766</v>
      </c>
      <c r="M71" s="122"/>
      <c r="N71" s="214">
        <v>0.81</v>
      </c>
      <c r="O71" s="214">
        <v>0.75</v>
      </c>
      <c r="P71" s="214">
        <v>0.68</v>
      </c>
      <c r="Q71" s="214">
        <v>0.81</v>
      </c>
      <c r="R71" s="214">
        <v>0.55016747868453098</v>
      </c>
      <c r="S71" s="122"/>
    </row>
    <row r="72" spans="1:19" ht="12.75" x14ac:dyDescent="0.2">
      <c r="A72" s="122" t="s">
        <v>423</v>
      </c>
      <c r="B72" s="122">
        <v>11110</v>
      </c>
      <c r="C72" s="122">
        <v>-368</v>
      </c>
      <c r="D72" s="122">
        <v>0</v>
      </c>
      <c r="E72" s="122">
        <v>368.36916766072</v>
      </c>
      <c r="F72" s="122">
        <v>99.2</v>
      </c>
      <c r="G72" s="122">
        <v>27431.7342527451</v>
      </c>
      <c r="H72" s="122">
        <v>9940.5667780534895</v>
      </c>
      <c r="I72" s="122">
        <v>13303.7552885363</v>
      </c>
      <c r="J72" s="122">
        <v>4293.26706144131</v>
      </c>
      <c r="K72" s="122">
        <v>6580.5603984034096</v>
      </c>
      <c r="L72" s="122">
        <v>2094.6043091970901</v>
      </c>
      <c r="M72" s="122"/>
      <c r="N72" s="214">
        <v>0.81</v>
      </c>
      <c r="O72" s="214">
        <v>0.75</v>
      </c>
      <c r="P72" s="214">
        <v>0.68</v>
      </c>
      <c r="Q72" s="214">
        <v>0.81</v>
      </c>
      <c r="R72" s="214">
        <v>0.55016747868453098</v>
      </c>
      <c r="S72" s="122"/>
    </row>
    <row r="73" spans="1:19" ht="12.75" x14ac:dyDescent="0.2">
      <c r="A73" s="122" t="s">
        <v>424</v>
      </c>
      <c r="B73" s="122">
        <v>132140</v>
      </c>
      <c r="C73" s="122">
        <v>-368</v>
      </c>
      <c r="D73" s="122">
        <v>0</v>
      </c>
      <c r="E73" s="122">
        <v>368.36916766072</v>
      </c>
      <c r="F73" s="122">
        <v>99.5</v>
      </c>
      <c r="G73" s="122">
        <v>25586.341889641699</v>
      </c>
      <c r="H73" s="122">
        <v>7551.4637360971901</v>
      </c>
      <c r="I73" s="122">
        <v>9621.4248379291803</v>
      </c>
      <c r="J73" s="122">
        <v>3672.5490125019401</v>
      </c>
      <c r="K73" s="122">
        <v>9582.5618306076594</v>
      </c>
      <c r="L73" s="122">
        <v>3625.0401939990902</v>
      </c>
      <c r="M73" s="122"/>
      <c r="N73" s="214">
        <v>0.81</v>
      </c>
      <c r="O73" s="214">
        <v>0.75</v>
      </c>
      <c r="P73" s="214">
        <v>0.68</v>
      </c>
      <c r="Q73" s="214">
        <v>0.81</v>
      </c>
      <c r="R73" s="214">
        <v>0.55016747868453098</v>
      </c>
      <c r="S73" s="122"/>
    </row>
    <row r="74" spans="1:19" ht="12.75" x14ac:dyDescent="0.2">
      <c r="A74" s="122" t="s">
        <v>425</v>
      </c>
      <c r="B74" s="122">
        <v>7109</v>
      </c>
      <c r="C74" s="122">
        <v>-368</v>
      </c>
      <c r="D74" s="122">
        <v>0</v>
      </c>
      <c r="E74" s="122">
        <v>368.36916766072</v>
      </c>
      <c r="F74" s="122">
        <v>98.6</v>
      </c>
      <c r="G74" s="122">
        <v>26729.270472984601</v>
      </c>
      <c r="H74" s="122">
        <v>7414.1524347824798</v>
      </c>
      <c r="I74" s="122">
        <v>10906.5727188291</v>
      </c>
      <c r="J74" s="122">
        <v>4436.0715229319403</v>
      </c>
      <c r="K74" s="122">
        <v>10109.4941118689</v>
      </c>
      <c r="L74" s="122">
        <v>2433.1837982903799</v>
      </c>
      <c r="M74" s="122"/>
      <c r="N74" s="214">
        <v>0.81</v>
      </c>
      <c r="O74" s="214">
        <v>0.75</v>
      </c>
      <c r="P74" s="214">
        <v>0.68</v>
      </c>
      <c r="Q74" s="214">
        <v>0.81</v>
      </c>
      <c r="R74" s="214">
        <v>0.55016747868453098</v>
      </c>
      <c r="S74" s="122"/>
    </row>
    <row r="75" spans="1:19" ht="12.75" x14ac:dyDescent="0.2">
      <c r="A75" s="122" t="s">
        <v>426</v>
      </c>
      <c r="B75" s="122">
        <v>29907</v>
      </c>
      <c r="C75" s="122">
        <v>-368</v>
      </c>
      <c r="D75" s="122">
        <v>0</v>
      </c>
      <c r="E75" s="122">
        <v>368.36916766072</v>
      </c>
      <c r="F75" s="122">
        <v>98.3</v>
      </c>
      <c r="G75" s="122">
        <v>27836.948957217599</v>
      </c>
      <c r="H75" s="122">
        <v>6756.0602606210496</v>
      </c>
      <c r="I75" s="122">
        <v>10532.9809133197</v>
      </c>
      <c r="J75" s="122">
        <v>4197.5308114534</v>
      </c>
      <c r="K75" s="122">
        <v>11699.0937103341</v>
      </c>
      <c r="L75" s="122">
        <v>3879.21439680304</v>
      </c>
      <c r="M75" s="122"/>
      <c r="N75" s="214">
        <v>0.81</v>
      </c>
      <c r="O75" s="214">
        <v>0.75</v>
      </c>
      <c r="P75" s="214">
        <v>0.68</v>
      </c>
      <c r="Q75" s="214">
        <v>0.81</v>
      </c>
      <c r="R75" s="214">
        <v>0.55016747868453098</v>
      </c>
      <c r="S75" s="122"/>
    </row>
    <row r="76" spans="1:19" ht="12.75" x14ac:dyDescent="0.2">
      <c r="A76" s="122" t="s">
        <v>427</v>
      </c>
      <c r="B76" s="122">
        <v>11100</v>
      </c>
      <c r="C76" s="122">
        <v>-368</v>
      </c>
      <c r="D76" s="122">
        <v>0</v>
      </c>
      <c r="E76" s="122">
        <v>368.36916766072</v>
      </c>
      <c r="F76" s="122">
        <v>97.8</v>
      </c>
      <c r="G76" s="122">
        <v>28797.3861557938</v>
      </c>
      <c r="H76" s="122">
        <v>6837.56002067808</v>
      </c>
      <c r="I76" s="122">
        <v>10903.8353150822</v>
      </c>
      <c r="J76" s="122">
        <v>4781.0071064643598</v>
      </c>
      <c r="K76" s="122">
        <v>12365.903946333799</v>
      </c>
      <c r="L76" s="122">
        <v>3296.4853323267398</v>
      </c>
      <c r="M76" s="122"/>
      <c r="N76" s="214">
        <v>0.81</v>
      </c>
      <c r="O76" s="214">
        <v>0.75</v>
      </c>
      <c r="P76" s="214">
        <v>0.68</v>
      </c>
      <c r="Q76" s="214">
        <v>0.81</v>
      </c>
      <c r="R76" s="214">
        <v>0.55016747868453098</v>
      </c>
      <c r="S76" s="122"/>
    </row>
    <row r="77" spans="1:19" ht="12.75" x14ac:dyDescent="0.2">
      <c r="A77" s="122" t="s">
        <v>428</v>
      </c>
      <c r="B77" s="122">
        <v>18416</v>
      </c>
      <c r="C77" s="122">
        <v>-368</v>
      </c>
      <c r="D77" s="122">
        <v>0</v>
      </c>
      <c r="E77" s="122">
        <v>368.36916766072</v>
      </c>
      <c r="F77" s="122">
        <v>98.9</v>
      </c>
      <c r="G77" s="122">
        <v>27851.772542676099</v>
      </c>
      <c r="H77" s="122">
        <v>6331.1104792164297</v>
      </c>
      <c r="I77" s="122">
        <v>10158.969675430801</v>
      </c>
      <c r="J77" s="122">
        <v>4134.3948352140897</v>
      </c>
      <c r="K77" s="122">
        <v>12537.3984835146</v>
      </c>
      <c r="L77" s="122">
        <v>3885.47964241104</v>
      </c>
      <c r="M77" s="122"/>
      <c r="N77" s="214">
        <v>0.81</v>
      </c>
      <c r="O77" s="214">
        <v>0.75</v>
      </c>
      <c r="P77" s="214">
        <v>0.68</v>
      </c>
      <c r="Q77" s="214">
        <v>0.81</v>
      </c>
      <c r="R77" s="214">
        <v>0.55016747868453098</v>
      </c>
      <c r="S77" s="122"/>
    </row>
    <row r="78" spans="1:19" ht="12.75" x14ac:dyDescent="0.2">
      <c r="A78" s="122" t="s">
        <v>429</v>
      </c>
      <c r="B78" s="122">
        <v>13229</v>
      </c>
      <c r="C78" s="122">
        <v>-368</v>
      </c>
      <c r="D78" s="122">
        <v>0</v>
      </c>
      <c r="E78" s="122">
        <v>368.36916766072</v>
      </c>
      <c r="F78" s="122">
        <v>98.8</v>
      </c>
      <c r="G78" s="122">
        <v>27223.981938707799</v>
      </c>
      <c r="H78" s="122">
        <v>7722.6262095648199</v>
      </c>
      <c r="I78" s="122">
        <v>11297.241116245301</v>
      </c>
      <c r="J78" s="122">
        <v>4139.8162661544602</v>
      </c>
      <c r="K78" s="122">
        <v>10094.940535129999</v>
      </c>
      <c r="L78" s="122">
        <v>2733.2531194527201</v>
      </c>
      <c r="M78" s="122"/>
      <c r="N78" s="214">
        <v>0.81</v>
      </c>
      <c r="O78" s="214">
        <v>0.75</v>
      </c>
      <c r="P78" s="214">
        <v>0.68</v>
      </c>
      <c r="Q78" s="214">
        <v>0.81</v>
      </c>
      <c r="R78" s="214">
        <v>0.55016747868453098</v>
      </c>
      <c r="S78" s="122"/>
    </row>
    <row r="79" spans="1:19" ht="12.75" x14ac:dyDescent="0.2">
      <c r="A79" s="122" t="s">
        <v>430</v>
      </c>
      <c r="B79" s="122">
        <v>26647</v>
      </c>
      <c r="C79" s="122">
        <v>-368</v>
      </c>
      <c r="D79" s="122">
        <v>0</v>
      </c>
      <c r="E79" s="122">
        <v>368.36916766072</v>
      </c>
      <c r="F79" s="122">
        <v>98.5</v>
      </c>
      <c r="G79" s="122">
        <v>27154.297758259901</v>
      </c>
      <c r="H79" s="122">
        <v>6676.8433147898104</v>
      </c>
      <c r="I79" s="122">
        <v>10153.6667021966</v>
      </c>
      <c r="J79" s="122">
        <v>4379.4111645257299</v>
      </c>
      <c r="K79" s="122">
        <v>11821.236307183801</v>
      </c>
      <c r="L79" s="122">
        <v>2867.4970932640799</v>
      </c>
      <c r="M79" s="122"/>
      <c r="N79" s="214">
        <v>0.81</v>
      </c>
      <c r="O79" s="214">
        <v>0.75</v>
      </c>
      <c r="P79" s="214">
        <v>0.68</v>
      </c>
      <c r="Q79" s="214">
        <v>0.81</v>
      </c>
      <c r="R79" s="214">
        <v>0.55016747868453098</v>
      </c>
      <c r="S79" s="122"/>
    </row>
    <row r="80" spans="1:19" ht="12.75" x14ac:dyDescent="0.2">
      <c r="A80" s="122" t="s">
        <v>431</v>
      </c>
      <c r="B80" s="122">
        <v>33334</v>
      </c>
      <c r="C80" s="122">
        <v>-368</v>
      </c>
      <c r="D80" s="122">
        <v>0</v>
      </c>
      <c r="E80" s="122">
        <v>368.36916766072</v>
      </c>
      <c r="F80" s="122">
        <v>98.9</v>
      </c>
      <c r="G80" s="122">
        <v>26333.184596240601</v>
      </c>
      <c r="H80" s="122">
        <v>6769.5025733759403</v>
      </c>
      <c r="I80" s="122">
        <v>10410.3960091673</v>
      </c>
      <c r="J80" s="122">
        <v>3948.7590767371498</v>
      </c>
      <c r="K80" s="122">
        <v>10669.120126686999</v>
      </c>
      <c r="L80" s="122">
        <v>3117.1363204407699</v>
      </c>
      <c r="M80" s="122"/>
      <c r="N80" s="214">
        <v>0.81</v>
      </c>
      <c r="O80" s="214">
        <v>0.75</v>
      </c>
      <c r="P80" s="214">
        <v>0.68</v>
      </c>
      <c r="Q80" s="214">
        <v>0.81</v>
      </c>
      <c r="R80" s="214">
        <v>0.55016747868453098</v>
      </c>
      <c r="S80" s="122"/>
    </row>
    <row r="81" spans="1:19" ht="12.75" x14ac:dyDescent="0.2">
      <c r="A81" s="19" t="s">
        <v>432</v>
      </c>
      <c r="B81" s="122"/>
      <c r="C81" s="122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214"/>
      <c r="O81" s="214"/>
      <c r="P81" s="214"/>
      <c r="Q81" s="214"/>
      <c r="R81" s="214"/>
      <c r="S81" s="122"/>
    </row>
    <row r="82" spans="1:19" ht="12.75" x14ac:dyDescent="0.2">
      <c r="A82" s="122" t="s">
        <v>433</v>
      </c>
      <c r="B82" s="122">
        <v>19503</v>
      </c>
      <c r="C82" s="122">
        <v>-368</v>
      </c>
      <c r="D82" s="122">
        <v>0</v>
      </c>
      <c r="E82" s="122">
        <v>368.36916766072</v>
      </c>
      <c r="F82" s="122">
        <v>98.7</v>
      </c>
      <c r="G82" s="122">
        <v>28150.2828625373</v>
      </c>
      <c r="H82" s="122">
        <v>7479.8041992894196</v>
      </c>
      <c r="I82" s="122">
        <v>11033.731144348099</v>
      </c>
      <c r="J82" s="122">
        <v>3970.7118385336898</v>
      </c>
      <c r="K82" s="122">
        <v>11180.004844417501</v>
      </c>
      <c r="L82" s="122">
        <v>3745.1416314125299</v>
      </c>
      <c r="M82" s="122"/>
      <c r="N82" s="214">
        <v>0.81</v>
      </c>
      <c r="O82" s="214">
        <v>0.75</v>
      </c>
      <c r="P82" s="214">
        <v>0.68</v>
      </c>
      <c r="Q82" s="214">
        <v>0.81</v>
      </c>
      <c r="R82" s="214">
        <v>0.55016747868453098</v>
      </c>
      <c r="S82" s="122"/>
    </row>
    <row r="83" spans="1:19" ht="12.75" x14ac:dyDescent="0.2">
      <c r="A83" s="122" t="s">
        <v>434</v>
      </c>
      <c r="B83" s="122">
        <v>8256</v>
      </c>
      <c r="C83" s="122">
        <v>-368</v>
      </c>
      <c r="D83" s="122">
        <v>0</v>
      </c>
      <c r="E83" s="122">
        <v>368.36916766072</v>
      </c>
      <c r="F83" s="122">
        <v>98.2</v>
      </c>
      <c r="G83" s="122">
        <v>28632.002996752999</v>
      </c>
      <c r="H83" s="122">
        <v>6709.6812744277804</v>
      </c>
      <c r="I83" s="122">
        <v>11401.0168675445</v>
      </c>
      <c r="J83" s="122">
        <v>4681.7330636411798</v>
      </c>
      <c r="K83" s="122">
        <v>11750.0247648777</v>
      </c>
      <c r="L83" s="122">
        <v>3535.8323535088798</v>
      </c>
      <c r="M83" s="122"/>
      <c r="N83" s="214">
        <v>0.81</v>
      </c>
      <c r="O83" s="214">
        <v>0.75</v>
      </c>
      <c r="P83" s="214">
        <v>0.68</v>
      </c>
      <c r="Q83" s="214">
        <v>0.81</v>
      </c>
      <c r="R83" s="214">
        <v>0.55016747868453098</v>
      </c>
      <c r="S83" s="122"/>
    </row>
    <row r="84" spans="1:19" ht="12.75" x14ac:dyDescent="0.2">
      <c r="A84" s="122" t="s">
        <v>435</v>
      </c>
      <c r="B84" s="122">
        <v>27522</v>
      </c>
      <c r="C84" s="122">
        <v>-368</v>
      </c>
      <c r="D84" s="122">
        <v>0</v>
      </c>
      <c r="E84" s="122">
        <v>368.36916766072</v>
      </c>
      <c r="F84" s="122">
        <v>98.7</v>
      </c>
      <c r="G84" s="122">
        <v>26005.6778883429</v>
      </c>
      <c r="H84" s="122">
        <v>5928.3598419657201</v>
      </c>
      <c r="I84" s="122">
        <v>9907.7109279347005</v>
      </c>
      <c r="J84" s="122">
        <v>4025.5136303046802</v>
      </c>
      <c r="K84" s="122">
        <v>11749.4826934598</v>
      </c>
      <c r="L84" s="122">
        <v>2760.0558537571101</v>
      </c>
      <c r="M84" s="122"/>
      <c r="N84" s="214">
        <v>0.81</v>
      </c>
      <c r="O84" s="214">
        <v>0.75</v>
      </c>
      <c r="P84" s="214">
        <v>0.68</v>
      </c>
      <c r="Q84" s="214">
        <v>0.81</v>
      </c>
      <c r="R84" s="214">
        <v>0.55016747868453098</v>
      </c>
      <c r="S84" s="122"/>
    </row>
    <row r="85" spans="1:19" ht="12.75" x14ac:dyDescent="0.2">
      <c r="A85" s="122" t="s">
        <v>436</v>
      </c>
      <c r="B85" s="122">
        <v>9549</v>
      </c>
      <c r="C85" s="122">
        <v>-368</v>
      </c>
      <c r="D85" s="122">
        <v>0</v>
      </c>
      <c r="E85" s="122">
        <v>368.36916766072</v>
      </c>
      <c r="F85" s="122">
        <v>98.9</v>
      </c>
      <c r="G85" s="122">
        <v>26404.387330748501</v>
      </c>
      <c r="H85" s="122">
        <v>5728.01274804885</v>
      </c>
      <c r="I85" s="122">
        <v>9309.8134449180507</v>
      </c>
      <c r="J85" s="122">
        <v>4071.2685895712202</v>
      </c>
      <c r="K85" s="122">
        <v>12939.8719398417</v>
      </c>
      <c r="L85" s="122">
        <v>2785.6572195518402</v>
      </c>
      <c r="M85" s="122"/>
      <c r="N85" s="214">
        <v>0.81</v>
      </c>
      <c r="O85" s="214">
        <v>0.75</v>
      </c>
      <c r="P85" s="214">
        <v>0.68</v>
      </c>
      <c r="Q85" s="214">
        <v>0.81</v>
      </c>
      <c r="R85" s="214">
        <v>0.55016747868453098</v>
      </c>
      <c r="S85" s="122"/>
    </row>
    <row r="86" spans="1:19" ht="12.75" x14ac:dyDescent="0.2">
      <c r="A86" s="122" t="s">
        <v>437</v>
      </c>
      <c r="B86" s="122">
        <v>12198</v>
      </c>
      <c r="C86" s="122">
        <v>-368</v>
      </c>
      <c r="D86" s="122">
        <v>0</v>
      </c>
      <c r="E86" s="122">
        <v>368.36916766072</v>
      </c>
      <c r="F86" s="122">
        <v>98.4</v>
      </c>
      <c r="G86" s="122">
        <v>28895.790199910301</v>
      </c>
      <c r="H86" s="122">
        <v>5136.6335765341501</v>
      </c>
      <c r="I86" s="122">
        <v>9429.4737775028698</v>
      </c>
      <c r="J86" s="122">
        <v>4143.8531426371101</v>
      </c>
      <c r="K86" s="122">
        <v>16417.626790507002</v>
      </c>
      <c r="L86" s="122">
        <v>2811.7144186445698</v>
      </c>
      <c r="M86" s="122"/>
      <c r="N86" s="214">
        <v>0.81</v>
      </c>
      <c r="O86" s="214">
        <v>0.75</v>
      </c>
      <c r="P86" s="214">
        <v>0.68</v>
      </c>
      <c r="Q86" s="214">
        <v>0.81</v>
      </c>
      <c r="R86" s="214">
        <v>0.55016747868453098</v>
      </c>
      <c r="S86" s="122"/>
    </row>
    <row r="87" spans="1:19" ht="12.75" x14ac:dyDescent="0.2">
      <c r="A87" s="122" t="s">
        <v>438</v>
      </c>
      <c r="B87" s="122">
        <v>9222</v>
      </c>
      <c r="C87" s="122">
        <v>-368</v>
      </c>
      <c r="D87" s="122">
        <v>0</v>
      </c>
      <c r="E87" s="122">
        <v>368.36916766072</v>
      </c>
      <c r="F87" s="122">
        <v>98.6</v>
      </c>
      <c r="G87" s="122">
        <v>28444.931286952102</v>
      </c>
      <c r="H87" s="122">
        <v>6000.2688183084902</v>
      </c>
      <c r="I87" s="122">
        <v>10491.170035884001</v>
      </c>
      <c r="J87" s="122">
        <v>4549.8978629039702</v>
      </c>
      <c r="K87" s="122">
        <v>13500.850131466001</v>
      </c>
      <c r="L87" s="122">
        <v>3065.8243703900098</v>
      </c>
      <c r="M87" s="122"/>
      <c r="N87" s="214">
        <v>0.81</v>
      </c>
      <c r="O87" s="214">
        <v>0.75</v>
      </c>
      <c r="P87" s="214">
        <v>0.68</v>
      </c>
      <c r="Q87" s="214">
        <v>0.81</v>
      </c>
      <c r="R87" s="214">
        <v>0.55016747868453098</v>
      </c>
      <c r="S87" s="122"/>
    </row>
    <row r="88" spans="1:19" ht="12.75" x14ac:dyDescent="0.2">
      <c r="A88" s="122" t="s">
        <v>439</v>
      </c>
      <c r="B88" s="122">
        <v>86970</v>
      </c>
      <c r="C88" s="122">
        <v>-368</v>
      </c>
      <c r="D88" s="122">
        <v>0</v>
      </c>
      <c r="E88" s="122">
        <v>368.36916766072</v>
      </c>
      <c r="F88" s="122">
        <v>99.3</v>
      </c>
      <c r="G88" s="122">
        <v>25443.984150101001</v>
      </c>
      <c r="H88" s="122">
        <v>7713.0649165927098</v>
      </c>
      <c r="I88" s="122">
        <v>10023.948577822601</v>
      </c>
      <c r="J88" s="122">
        <v>3647.4451022407602</v>
      </c>
      <c r="K88" s="122">
        <v>8907.5774594924005</v>
      </c>
      <c r="L88" s="122">
        <v>3604.42919549314</v>
      </c>
      <c r="M88" s="122"/>
      <c r="N88" s="214">
        <v>0.81</v>
      </c>
      <c r="O88" s="214">
        <v>0.75</v>
      </c>
      <c r="P88" s="214">
        <v>0.68</v>
      </c>
      <c r="Q88" s="214">
        <v>0.81</v>
      </c>
      <c r="R88" s="214">
        <v>0.55016747868453098</v>
      </c>
      <c r="S88" s="122"/>
    </row>
    <row r="89" spans="1:19" ht="12.75" x14ac:dyDescent="0.2">
      <c r="A89" s="122" t="s">
        <v>440</v>
      </c>
      <c r="B89" s="122">
        <v>15908</v>
      </c>
      <c r="C89" s="122">
        <v>-368</v>
      </c>
      <c r="D89" s="122">
        <v>0</v>
      </c>
      <c r="E89" s="122">
        <v>368.36916766072</v>
      </c>
      <c r="F89" s="122">
        <v>99.5</v>
      </c>
      <c r="G89" s="122">
        <v>27311.3973122559</v>
      </c>
      <c r="H89" s="122">
        <v>7371.8760248237404</v>
      </c>
      <c r="I89" s="122">
        <v>10364.1309339409</v>
      </c>
      <c r="J89" s="122">
        <v>3978.4559769262401</v>
      </c>
      <c r="K89" s="122">
        <v>11648.522118654</v>
      </c>
      <c r="L89" s="122">
        <v>2592.7133219217899</v>
      </c>
      <c r="M89" s="122"/>
      <c r="N89" s="214">
        <v>0.81</v>
      </c>
      <c r="O89" s="214">
        <v>0.75</v>
      </c>
      <c r="P89" s="214">
        <v>0.68</v>
      </c>
      <c r="Q89" s="214">
        <v>0.81</v>
      </c>
      <c r="R89" s="214">
        <v>0.55016747868453098</v>
      </c>
      <c r="S89" s="122"/>
    </row>
    <row r="90" spans="1:19" ht="12.75" x14ac:dyDescent="0.2">
      <c r="A90" s="19" t="s">
        <v>441</v>
      </c>
      <c r="B90" s="122"/>
      <c r="C90" s="122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214"/>
      <c r="O90" s="214"/>
      <c r="P90" s="214"/>
      <c r="Q90" s="214"/>
      <c r="R90" s="214"/>
      <c r="S90" s="122"/>
    </row>
    <row r="91" spans="1:19" ht="12.75" x14ac:dyDescent="0.2">
      <c r="A91" s="122" t="s">
        <v>442</v>
      </c>
      <c r="B91" s="122">
        <v>10681</v>
      </c>
      <c r="C91" s="122">
        <v>-368</v>
      </c>
      <c r="D91" s="122">
        <v>0</v>
      </c>
      <c r="E91" s="122">
        <v>368.36916766072</v>
      </c>
      <c r="F91" s="122">
        <v>98.9</v>
      </c>
      <c r="G91" s="122">
        <v>26591.473705274901</v>
      </c>
      <c r="H91" s="122">
        <v>4164.4022774637697</v>
      </c>
      <c r="I91" s="122">
        <v>8554.1378096622193</v>
      </c>
      <c r="J91" s="122">
        <v>3773.2496819457401</v>
      </c>
      <c r="K91" s="122">
        <v>16113.266984873901</v>
      </c>
      <c r="L91" s="122">
        <v>2154.1594291347101</v>
      </c>
      <c r="M91" s="122"/>
      <c r="N91" s="214">
        <v>0.81</v>
      </c>
      <c r="O91" s="214">
        <v>0.75</v>
      </c>
      <c r="P91" s="214">
        <v>0.68</v>
      </c>
      <c r="Q91" s="214">
        <v>0.81</v>
      </c>
      <c r="R91" s="214">
        <v>0.55016747868453098</v>
      </c>
      <c r="S91" s="122"/>
    </row>
    <row r="92" spans="1:19" ht="12.75" x14ac:dyDescent="0.2">
      <c r="A92" s="122" t="s">
        <v>443</v>
      </c>
      <c r="B92" s="122">
        <v>9009</v>
      </c>
      <c r="C92" s="122">
        <v>-368</v>
      </c>
      <c r="D92" s="122">
        <v>0</v>
      </c>
      <c r="E92" s="122">
        <v>368.36916766072</v>
      </c>
      <c r="F92" s="122">
        <v>98.2</v>
      </c>
      <c r="G92" s="122">
        <v>26464.894792028601</v>
      </c>
      <c r="H92" s="122">
        <v>5273.0444897577399</v>
      </c>
      <c r="I92" s="122">
        <v>8926.1311655139107</v>
      </c>
      <c r="J92" s="122">
        <v>3990.2273215687501</v>
      </c>
      <c r="K92" s="122">
        <v>13769.801964603001</v>
      </c>
      <c r="L92" s="122">
        <v>2966.7987920641499</v>
      </c>
      <c r="M92" s="122"/>
      <c r="N92" s="214">
        <v>0.81</v>
      </c>
      <c r="O92" s="214">
        <v>0.75</v>
      </c>
      <c r="P92" s="214">
        <v>0.68</v>
      </c>
      <c r="Q92" s="214">
        <v>0.81</v>
      </c>
      <c r="R92" s="214">
        <v>0.55016747868453098</v>
      </c>
      <c r="S92" s="122"/>
    </row>
    <row r="93" spans="1:19" ht="12.75" x14ac:dyDescent="0.2">
      <c r="A93" s="122" t="s">
        <v>444</v>
      </c>
      <c r="B93" s="122">
        <v>13738</v>
      </c>
      <c r="C93" s="122">
        <v>-368</v>
      </c>
      <c r="D93" s="122">
        <v>0</v>
      </c>
      <c r="E93" s="122">
        <v>368.36916766072</v>
      </c>
      <c r="F93" s="122">
        <v>97.8</v>
      </c>
      <c r="G93" s="122">
        <v>26620.6325854276</v>
      </c>
      <c r="H93" s="122">
        <v>5374.1622597900496</v>
      </c>
      <c r="I93" s="122">
        <v>8660.8318333672996</v>
      </c>
      <c r="J93" s="122">
        <v>3926.3634287277901</v>
      </c>
      <c r="K93" s="122">
        <v>14058.7344805635</v>
      </c>
      <c r="L93" s="122">
        <v>3116.20603835068</v>
      </c>
      <c r="M93" s="122"/>
      <c r="N93" s="214">
        <v>0.81</v>
      </c>
      <c r="O93" s="214">
        <v>0.75</v>
      </c>
      <c r="P93" s="214">
        <v>0.68</v>
      </c>
      <c r="Q93" s="214">
        <v>0.81</v>
      </c>
      <c r="R93" s="214">
        <v>0.55016747868453098</v>
      </c>
      <c r="S93" s="122"/>
    </row>
    <row r="94" spans="1:19" ht="12.75" x14ac:dyDescent="0.2">
      <c r="A94" s="122" t="s">
        <v>445</v>
      </c>
      <c r="B94" s="122">
        <v>5782</v>
      </c>
      <c r="C94" s="122">
        <v>-368</v>
      </c>
      <c r="D94" s="122">
        <v>0</v>
      </c>
      <c r="E94" s="122">
        <v>368.36916766072</v>
      </c>
      <c r="F94" s="122">
        <v>97.4</v>
      </c>
      <c r="G94" s="122">
        <v>28795.227354225</v>
      </c>
      <c r="H94" s="122">
        <v>5402.10892383596</v>
      </c>
      <c r="I94" s="122">
        <v>9402.0264181726598</v>
      </c>
      <c r="J94" s="122">
        <v>4761.4375919515496</v>
      </c>
      <c r="K94" s="122">
        <v>14974.560651890401</v>
      </c>
      <c r="L94" s="122">
        <v>3636.7609850624299</v>
      </c>
      <c r="M94" s="122"/>
      <c r="N94" s="214">
        <v>0.81</v>
      </c>
      <c r="O94" s="214">
        <v>0.75</v>
      </c>
      <c r="P94" s="214">
        <v>0.68</v>
      </c>
      <c r="Q94" s="214">
        <v>0.81</v>
      </c>
      <c r="R94" s="214">
        <v>0.55016747868453098</v>
      </c>
      <c r="S94" s="122"/>
    </row>
    <row r="95" spans="1:19" ht="12.75" x14ac:dyDescent="0.2">
      <c r="A95" s="122" t="s">
        <v>441</v>
      </c>
      <c r="B95" s="122">
        <v>64676</v>
      </c>
      <c r="C95" s="122">
        <v>-368</v>
      </c>
      <c r="D95" s="122">
        <v>0</v>
      </c>
      <c r="E95" s="122">
        <v>368.36916766072</v>
      </c>
      <c r="F95" s="122">
        <v>99</v>
      </c>
      <c r="G95" s="122">
        <v>24643.369933208902</v>
      </c>
      <c r="H95" s="122">
        <v>6932.6040409750003</v>
      </c>
      <c r="I95" s="122">
        <v>9106.5695163583205</v>
      </c>
      <c r="J95" s="122">
        <v>3489.6595215661901</v>
      </c>
      <c r="K95" s="122">
        <v>10010.8006225138</v>
      </c>
      <c r="L95" s="122">
        <v>3119.6255873811301</v>
      </c>
      <c r="M95" s="122"/>
      <c r="N95" s="214">
        <v>0.81</v>
      </c>
      <c r="O95" s="214">
        <v>0.75</v>
      </c>
      <c r="P95" s="214">
        <v>0.68</v>
      </c>
      <c r="Q95" s="214">
        <v>0.81</v>
      </c>
      <c r="R95" s="214">
        <v>0.55016747868453098</v>
      </c>
      <c r="S95" s="122"/>
    </row>
    <row r="96" spans="1:19" ht="12.75" x14ac:dyDescent="0.2">
      <c r="A96" s="122" t="s">
        <v>446</v>
      </c>
      <c r="B96" s="122">
        <v>13057</v>
      </c>
      <c r="C96" s="122">
        <v>-368</v>
      </c>
      <c r="D96" s="122">
        <v>0</v>
      </c>
      <c r="E96" s="122">
        <v>368.36916766072</v>
      </c>
      <c r="F96" s="122">
        <v>98</v>
      </c>
      <c r="G96" s="122">
        <v>26439.939394253601</v>
      </c>
      <c r="H96" s="122">
        <v>6084.9927478755799</v>
      </c>
      <c r="I96" s="122">
        <v>9395.2401177350403</v>
      </c>
      <c r="J96" s="122">
        <v>4289.0420399123204</v>
      </c>
      <c r="K96" s="122">
        <v>12559.9206664265</v>
      </c>
      <c r="L96" s="122">
        <v>2498.4771119402499</v>
      </c>
      <c r="M96" s="122"/>
      <c r="N96" s="214">
        <v>0.81</v>
      </c>
      <c r="O96" s="214">
        <v>0.75</v>
      </c>
      <c r="P96" s="214">
        <v>0.68</v>
      </c>
      <c r="Q96" s="214">
        <v>0.81</v>
      </c>
      <c r="R96" s="214">
        <v>0.55016747868453098</v>
      </c>
      <c r="S96" s="122"/>
    </row>
    <row r="97" spans="1:19" ht="12.75" x14ac:dyDescent="0.2">
      <c r="A97" s="122" t="s">
        <v>447</v>
      </c>
      <c r="B97" s="122">
        <v>14498</v>
      </c>
      <c r="C97" s="122">
        <v>-368</v>
      </c>
      <c r="D97" s="122">
        <v>0</v>
      </c>
      <c r="E97" s="122">
        <v>368.36916766072</v>
      </c>
      <c r="F97" s="122">
        <v>98.6</v>
      </c>
      <c r="G97" s="122">
        <v>26190.087652513801</v>
      </c>
      <c r="H97" s="122">
        <v>7566.3733708666596</v>
      </c>
      <c r="I97" s="122">
        <v>10002.643865845501</v>
      </c>
      <c r="J97" s="122">
        <v>3759.1147419568501</v>
      </c>
      <c r="K97" s="122">
        <v>11095.4887736978</v>
      </c>
      <c r="L97" s="122">
        <v>1846.3439422675399</v>
      </c>
      <c r="M97" s="122"/>
      <c r="N97" s="214">
        <v>0.81</v>
      </c>
      <c r="O97" s="214">
        <v>0.75</v>
      </c>
      <c r="P97" s="214">
        <v>0.68</v>
      </c>
      <c r="Q97" s="214">
        <v>0.81</v>
      </c>
      <c r="R97" s="214">
        <v>0.55016747868453098</v>
      </c>
      <c r="S97" s="122"/>
    </row>
    <row r="98" spans="1:19" ht="12.75" x14ac:dyDescent="0.2">
      <c r="A98" s="122" t="s">
        <v>448</v>
      </c>
      <c r="B98" s="122">
        <v>19714</v>
      </c>
      <c r="C98" s="122">
        <v>-368</v>
      </c>
      <c r="D98" s="122">
        <v>0</v>
      </c>
      <c r="E98" s="122">
        <v>368.36916766072</v>
      </c>
      <c r="F98" s="122">
        <v>98</v>
      </c>
      <c r="G98" s="122">
        <v>25926.273836731802</v>
      </c>
      <c r="H98" s="122">
        <v>5982.2826569235403</v>
      </c>
      <c r="I98" s="122">
        <v>9003.7005783366094</v>
      </c>
      <c r="J98" s="122">
        <v>3580.3638345038798</v>
      </c>
      <c r="K98" s="122">
        <v>12875.326317699901</v>
      </c>
      <c r="L98" s="122">
        <v>2661.3491033179298</v>
      </c>
      <c r="M98" s="122"/>
      <c r="N98" s="214">
        <v>0.81</v>
      </c>
      <c r="O98" s="214">
        <v>0.75</v>
      </c>
      <c r="P98" s="214">
        <v>0.68</v>
      </c>
      <c r="Q98" s="214">
        <v>0.81</v>
      </c>
      <c r="R98" s="214">
        <v>0.55016747868453098</v>
      </c>
      <c r="S98" s="122"/>
    </row>
    <row r="99" spans="1:19" ht="12.75" x14ac:dyDescent="0.2">
      <c r="A99" s="122" t="s">
        <v>449</v>
      </c>
      <c r="B99" s="122">
        <v>26301</v>
      </c>
      <c r="C99" s="122">
        <v>-368</v>
      </c>
      <c r="D99" s="122">
        <v>0</v>
      </c>
      <c r="E99" s="122">
        <v>368.36916766072</v>
      </c>
      <c r="F99" s="122">
        <v>98.4</v>
      </c>
      <c r="G99" s="122">
        <v>25862.547105695499</v>
      </c>
      <c r="H99" s="122">
        <v>6162.2266016350204</v>
      </c>
      <c r="I99" s="122">
        <v>9803.8814714436103</v>
      </c>
      <c r="J99" s="122">
        <v>3813.6224624983402</v>
      </c>
      <c r="K99" s="122">
        <v>11479.6706214839</v>
      </c>
      <c r="L99" s="122">
        <v>2956.2561218204</v>
      </c>
      <c r="M99" s="122"/>
      <c r="N99" s="214">
        <v>0.81</v>
      </c>
      <c r="O99" s="214">
        <v>0.75</v>
      </c>
      <c r="P99" s="214">
        <v>0.68</v>
      </c>
      <c r="Q99" s="214">
        <v>0.81</v>
      </c>
      <c r="R99" s="214">
        <v>0.55016747868453098</v>
      </c>
      <c r="S99" s="122"/>
    </row>
    <row r="100" spans="1:19" ht="12.75" x14ac:dyDescent="0.2">
      <c r="A100" s="122" t="s">
        <v>450</v>
      </c>
      <c r="B100" s="122">
        <v>6925</v>
      </c>
      <c r="C100" s="122">
        <v>-368</v>
      </c>
      <c r="D100" s="122">
        <v>0</v>
      </c>
      <c r="E100" s="122">
        <v>368.36916766072</v>
      </c>
      <c r="F100" s="122">
        <v>97.8</v>
      </c>
      <c r="G100" s="122">
        <v>27270.0969884228</v>
      </c>
      <c r="H100" s="122">
        <v>4975.2698725117498</v>
      </c>
      <c r="I100" s="122">
        <v>9580.3616203823804</v>
      </c>
      <c r="J100" s="122">
        <v>3696.7776647737301</v>
      </c>
      <c r="K100" s="122">
        <v>15171.69073964</v>
      </c>
      <c r="L100" s="122">
        <v>2275.63226427067</v>
      </c>
      <c r="M100" s="122"/>
      <c r="N100" s="214">
        <v>0.81</v>
      </c>
      <c r="O100" s="214">
        <v>0.75</v>
      </c>
      <c r="P100" s="214">
        <v>0.68</v>
      </c>
      <c r="Q100" s="214">
        <v>0.81</v>
      </c>
      <c r="R100" s="214">
        <v>0.55016747868453098</v>
      </c>
      <c r="S100" s="122"/>
    </row>
    <row r="101" spans="1:19" ht="12.75" x14ac:dyDescent="0.2">
      <c r="A101" s="122" t="s">
        <v>451</v>
      </c>
      <c r="B101" s="122">
        <v>15297</v>
      </c>
      <c r="C101" s="122">
        <v>-368</v>
      </c>
      <c r="D101" s="122">
        <v>0</v>
      </c>
      <c r="E101" s="122">
        <v>368.36916766072</v>
      </c>
      <c r="F101" s="122">
        <v>98.1</v>
      </c>
      <c r="G101" s="122">
        <v>26201.7278977643</v>
      </c>
      <c r="H101" s="122">
        <v>5857.6319629833797</v>
      </c>
      <c r="I101" s="122">
        <v>9622.6065651496301</v>
      </c>
      <c r="J101" s="122">
        <v>4008.8529046560702</v>
      </c>
      <c r="K101" s="122">
        <v>12442.1705451215</v>
      </c>
      <c r="L101" s="122">
        <v>2609.9561002846599</v>
      </c>
      <c r="M101" s="122"/>
      <c r="N101" s="214">
        <v>0.81</v>
      </c>
      <c r="O101" s="214">
        <v>0.75</v>
      </c>
      <c r="P101" s="214">
        <v>0.68</v>
      </c>
      <c r="Q101" s="214">
        <v>0.81</v>
      </c>
      <c r="R101" s="214">
        <v>0.55016747868453098</v>
      </c>
      <c r="S101" s="122"/>
    </row>
    <row r="102" spans="1:19" ht="12.75" x14ac:dyDescent="0.2">
      <c r="A102" s="122" t="s">
        <v>452</v>
      </c>
      <c r="B102" s="122">
        <v>35920</v>
      </c>
      <c r="C102" s="122">
        <v>-368</v>
      </c>
      <c r="D102" s="122">
        <v>0</v>
      </c>
      <c r="E102" s="122">
        <v>368.36916766072</v>
      </c>
      <c r="F102" s="122">
        <v>97.3</v>
      </c>
      <c r="G102" s="122">
        <v>26500.522027307899</v>
      </c>
      <c r="H102" s="122">
        <v>5673.7536089886598</v>
      </c>
      <c r="I102" s="122">
        <v>8863.0215521032405</v>
      </c>
      <c r="J102" s="122">
        <v>3656.2031230572402</v>
      </c>
      <c r="K102" s="122">
        <v>13319.628860230199</v>
      </c>
      <c r="L102" s="122">
        <v>3603.2626723488602</v>
      </c>
      <c r="M102" s="122"/>
      <c r="N102" s="214">
        <v>0.81</v>
      </c>
      <c r="O102" s="214">
        <v>0.75</v>
      </c>
      <c r="P102" s="214">
        <v>0.68</v>
      </c>
      <c r="Q102" s="214">
        <v>0.81</v>
      </c>
      <c r="R102" s="214">
        <v>0.55016747868453098</v>
      </c>
      <c r="S102" s="122"/>
    </row>
    <row r="103" spans="1:19" ht="12.75" x14ac:dyDescent="0.2">
      <c r="A103" s="19" t="s">
        <v>453</v>
      </c>
      <c r="B103" s="122"/>
      <c r="C103" s="122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214"/>
      <c r="O103" s="214"/>
      <c r="P103" s="214"/>
      <c r="Q103" s="214"/>
      <c r="R103" s="214"/>
      <c r="S103" s="122"/>
    </row>
    <row r="104" spans="1:19" ht="12.75" x14ac:dyDescent="0.2">
      <c r="A104" s="122" t="s">
        <v>454</v>
      </c>
      <c r="B104" s="122">
        <v>57255</v>
      </c>
      <c r="C104" s="122">
        <v>-368</v>
      </c>
      <c r="D104" s="122">
        <v>0</v>
      </c>
      <c r="E104" s="122">
        <v>368.36916766072</v>
      </c>
      <c r="F104" s="122">
        <v>99.9</v>
      </c>
      <c r="G104" s="122">
        <v>25207.674733102001</v>
      </c>
      <c r="H104" s="122">
        <v>5988.6011794019396</v>
      </c>
      <c r="I104" s="122">
        <v>8999.5697227012297</v>
      </c>
      <c r="J104" s="122">
        <v>3518.4505620872201</v>
      </c>
      <c r="K104" s="122">
        <v>11659.6417852055</v>
      </c>
      <c r="L104" s="122">
        <v>3217.8824196547698</v>
      </c>
      <c r="M104" s="122"/>
      <c r="N104" s="214">
        <v>0.81</v>
      </c>
      <c r="O104" s="214">
        <v>0.75</v>
      </c>
      <c r="P104" s="214">
        <v>0.68</v>
      </c>
      <c r="Q104" s="214">
        <v>0.81</v>
      </c>
      <c r="R104" s="214">
        <v>0.55016747868453098</v>
      </c>
      <c r="S104" s="122"/>
    </row>
    <row r="105" spans="1:19" ht="12.75" x14ac:dyDescent="0.2">
      <c r="A105" s="19" t="s">
        <v>455</v>
      </c>
      <c r="B105" s="122"/>
      <c r="C105" s="122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214"/>
      <c r="O105" s="214"/>
      <c r="P105" s="214"/>
      <c r="Q105" s="214"/>
      <c r="R105" s="214"/>
      <c r="S105" s="122"/>
    </row>
    <row r="106" spans="1:19" ht="12.75" x14ac:dyDescent="0.2">
      <c r="A106" s="122" t="s">
        <v>456</v>
      </c>
      <c r="B106" s="122">
        <v>31598</v>
      </c>
      <c r="C106" s="122">
        <v>-368</v>
      </c>
      <c r="D106" s="122">
        <v>0</v>
      </c>
      <c r="E106" s="122">
        <v>368.36916766072</v>
      </c>
      <c r="F106" s="122">
        <v>98.1</v>
      </c>
      <c r="G106" s="122">
        <v>25592.8434761838</v>
      </c>
      <c r="H106" s="122">
        <v>6237.5002034434001</v>
      </c>
      <c r="I106" s="122">
        <v>8939.7853702352004</v>
      </c>
      <c r="J106" s="122">
        <v>3626.5427577128498</v>
      </c>
      <c r="K106" s="122">
        <v>12094.8584230829</v>
      </c>
      <c r="L106" s="122">
        <v>2858.6656731089101</v>
      </c>
      <c r="M106" s="122"/>
      <c r="N106" s="214">
        <v>0.81</v>
      </c>
      <c r="O106" s="214">
        <v>0.75</v>
      </c>
      <c r="P106" s="214">
        <v>0.68</v>
      </c>
      <c r="Q106" s="214">
        <v>0.81</v>
      </c>
      <c r="R106" s="214">
        <v>0.55016747868453098</v>
      </c>
      <c r="S106" s="122"/>
    </row>
    <row r="107" spans="1:19" ht="12.75" x14ac:dyDescent="0.2">
      <c r="A107" s="122" t="s">
        <v>457</v>
      </c>
      <c r="B107" s="122">
        <v>64348</v>
      </c>
      <c r="C107" s="122">
        <v>-368</v>
      </c>
      <c r="D107" s="122">
        <v>0</v>
      </c>
      <c r="E107" s="122">
        <v>368.36916766072</v>
      </c>
      <c r="F107" s="122">
        <v>98.4</v>
      </c>
      <c r="G107" s="122">
        <v>26316.204954803001</v>
      </c>
      <c r="H107" s="122">
        <v>7069.93457767768</v>
      </c>
      <c r="I107" s="122">
        <v>10253.9323623317</v>
      </c>
      <c r="J107" s="122">
        <v>3544.8301581856299</v>
      </c>
      <c r="K107" s="122">
        <v>10564.396381103201</v>
      </c>
      <c r="L107" s="122">
        <v>3510.6820626578201</v>
      </c>
      <c r="M107" s="122"/>
      <c r="N107" s="214">
        <v>0.81</v>
      </c>
      <c r="O107" s="214">
        <v>0.75</v>
      </c>
      <c r="P107" s="214">
        <v>0.68</v>
      </c>
      <c r="Q107" s="214">
        <v>0.81</v>
      </c>
      <c r="R107" s="214">
        <v>0.55016747868453098</v>
      </c>
      <c r="S107" s="122"/>
    </row>
    <row r="108" spans="1:19" ht="12.75" x14ac:dyDescent="0.2">
      <c r="A108" s="122" t="s">
        <v>458</v>
      </c>
      <c r="B108" s="122">
        <v>13031</v>
      </c>
      <c r="C108" s="122">
        <v>-368</v>
      </c>
      <c r="D108" s="122">
        <v>0</v>
      </c>
      <c r="E108" s="122">
        <v>368.36916766072</v>
      </c>
      <c r="F108" s="122">
        <v>98.2</v>
      </c>
      <c r="G108" s="122">
        <v>25244.660633320502</v>
      </c>
      <c r="H108" s="122">
        <v>5325.1411451325603</v>
      </c>
      <c r="I108" s="122">
        <v>8525.6225729686394</v>
      </c>
      <c r="J108" s="122">
        <v>3974.7944283281599</v>
      </c>
      <c r="K108" s="122">
        <v>12951.6594782831</v>
      </c>
      <c r="L108" s="122">
        <v>2441.7564458303</v>
      </c>
      <c r="M108" s="122"/>
      <c r="N108" s="214">
        <v>0.81</v>
      </c>
      <c r="O108" s="214">
        <v>0.75</v>
      </c>
      <c r="P108" s="214">
        <v>0.68</v>
      </c>
      <c r="Q108" s="214">
        <v>0.81</v>
      </c>
      <c r="R108" s="214">
        <v>0.55016747868453098</v>
      </c>
      <c r="S108" s="122"/>
    </row>
    <row r="109" spans="1:19" ht="12.75" x14ac:dyDescent="0.2">
      <c r="A109" s="122" t="s">
        <v>459</v>
      </c>
      <c r="B109" s="122">
        <v>28221</v>
      </c>
      <c r="C109" s="122">
        <v>-368</v>
      </c>
      <c r="D109" s="122">
        <v>0</v>
      </c>
      <c r="E109" s="122">
        <v>368.36916766072</v>
      </c>
      <c r="F109" s="122">
        <v>98.4</v>
      </c>
      <c r="G109" s="122">
        <v>26453.065224204202</v>
      </c>
      <c r="H109" s="122">
        <v>6420.5177688763897</v>
      </c>
      <c r="I109" s="122">
        <v>9584.9340168729104</v>
      </c>
      <c r="J109" s="122">
        <v>3751.8762092736902</v>
      </c>
      <c r="K109" s="122">
        <v>12081.0713301961</v>
      </c>
      <c r="L109" s="122">
        <v>3138.6837388562199</v>
      </c>
      <c r="M109" s="122"/>
      <c r="N109" s="214">
        <v>0.81</v>
      </c>
      <c r="O109" s="214">
        <v>0.75</v>
      </c>
      <c r="P109" s="214">
        <v>0.68</v>
      </c>
      <c r="Q109" s="214">
        <v>0.81</v>
      </c>
      <c r="R109" s="214">
        <v>0.55016747868453098</v>
      </c>
      <c r="S109" s="122"/>
    </row>
    <row r="110" spans="1:19" ht="12.75" x14ac:dyDescent="0.2">
      <c r="A110" s="122" t="s">
        <v>460</v>
      </c>
      <c r="B110" s="122">
        <v>16959</v>
      </c>
      <c r="C110" s="122">
        <v>-368</v>
      </c>
      <c r="D110" s="122">
        <v>0</v>
      </c>
      <c r="E110" s="122">
        <v>368.36916766072</v>
      </c>
      <c r="F110" s="122">
        <v>98.7</v>
      </c>
      <c r="G110" s="122">
        <v>26099.5996859316</v>
      </c>
      <c r="H110" s="122">
        <v>6162.2110629945601</v>
      </c>
      <c r="I110" s="122">
        <v>9326.7243129116305</v>
      </c>
      <c r="J110" s="122">
        <v>3745.7440366894202</v>
      </c>
      <c r="K110" s="122">
        <v>12365.2242657606</v>
      </c>
      <c r="L110" s="122">
        <v>2817.7381435086299</v>
      </c>
      <c r="M110" s="122"/>
      <c r="N110" s="214">
        <v>0.81</v>
      </c>
      <c r="O110" s="214">
        <v>0.75</v>
      </c>
      <c r="P110" s="214">
        <v>0.68</v>
      </c>
      <c r="Q110" s="214">
        <v>0.81</v>
      </c>
      <c r="R110" s="214">
        <v>0.55016747868453098</v>
      </c>
      <c r="S110" s="122"/>
    </row>
    <row r="111" spans="1:19" ht="12.75" x14ac:dyDescent="0.2">
      <c r="A111" s="19" t="s">
        <v>461</v>
      </c>
      <c r="B111" s="122"/>
      <c r="C111" s="122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214"/>
      <c r="O111" s="214"/>
      <c r="P111" s="214"/>
      <c r="Q111" s="214"/>
      <c r="R111" s="214"/>
      <c r="S111" s="122"/>
    </row>
    <row r="112" spans="1:19" ht="12.75" x14ac:dyDescent="0.2">
      <c r="A112" s="122" t="s">
        <v>462</v>
      </c>
      <c r="B112" s="122">
        <v>14894</v>
      </c>
      <c r="C112" s="122">
        <v>-368</v>
      </c>
      <c r="D112" s="122">
        <v>0</v>
      </c>
      <c r="E112" s="122">
        <v>368.36916766072</v>
      </c>
      <c r="F112" s="122">
        <v>99.8</v>
      </c>
      <c r="G112" s="122">
        <v>26793.0275756636</v>
      </c>
      <c r="H112" s="122">
        <v>7715.20843116786</v>
      </c>
      <c r="I112" s="122">
        <v>10977.9986234267</v>
      </c>
      <c r="J112" s="122">
        <v>4627.0431943035501</v>
      </c>
      <c r="K112" s="122">
        <v>8841.3928407163403</v>
      </c>
      <c r="L112" s="122">
        <v>3639.42305446418</v>
      </c>
      <c r="M112" s="122"/>
      <c r="N112" s="214">
        <v>0.81</v>
      </c>
      <c r="O112" s="214">
        <v>0.75</v>
      </c>
      <c r="P112" s="214">
        <v>0.68</v>
      </c>
      <c r="Q112" s="214">
        <v>0.81</v>
      </c>
      <c r="R112" s="214">
        <v>0.55016747868453098</v>
      </c>
      <c r="S112" s="122"/>
    </row>
    <row r="113" spans="1:19" ht="12.75" x14ac:dyDescent="0.2">
      <c r="A113" s="122" t="s">
        <v>463</v>
      </c>
      <c r="B113" s="122">
        <v>12400</v>
      </c>
      <c r="C113" s="122">
        <v>-368</v>
      </c>
      <c r="D113" s="122">
        <v>0</v>
      </c>
      <c r="E113" s="122">
        <v>368.36916766072</v>
      </c>
      <c r="F113" s="122">
        <v>99.2</v>
      </c>
      <c r="G113" s="122">
        <v>26403.628909238301</v>
      </c>
      <c r="H113" s="122">
        <v>6688.0703460152399</v>
      </c>
      <c r="I113" s="122">
        <v>10354.5857305148</v>
      </c>
      <c r="J113" s="122">
        <v>4141.8264112141896</v>
      </c>
      <c r="K113" s="122">
        <v>10916.5059521402</v>
      </c>
      <c r="L113" s="122">
        <v>2838.3009005809199</v>
      </c>
      <c r="M113" s="122"/>
      <c r="N113" s="214">
        <v>0.81</v>
      </c>
      <c r="O113" s="214">
        <v>0.75</v>
      </c>
      <c r="P113" s="214">
        <v>0.68</v>
      </c>
      <c r="Q113" s="214">
        <v>0.81</v>
      </c>
      <c r="R113" s="214">
        <v>0.55016747868453098</v>
      </c>
      <c r="S113" s="122"/>
    </row>
    <row r="114" spans="1:19" ht="12.75" x14ac:dyDescent="0.2">
      <c r="A114" s="122" t="s">
        <v>464</v>
      </c>
      <c r="B114" s="122">
        <v>17211</v>
      </c>
      <c r="C114" s="122">
        <v>-18</v>
      </c>
      <c r="D114" s="122">
        <v>350.48385033530099</v>
      </c>
      <c r="E114" s="122">
        <v>368.36916766072</v>
      </c>
      <c r="F114" s="122">
        <v>101.3</v>
      </c>
      <c r="G114" s="122">
        <v>26960.296179638601</v>
      </c>
      <c r="H114" s="122">
        <v>8781.0595541903294</v>
      </c>
      <c r="I114" s="122">
        <v>10778.440307873099</v>
      </c>
      <c r="J114" s="122">
        <v>3955.72913160695</v>
      </c>
      <c r="K114" s="122">
        <v>8175.3920376003198</v>
      </c>
      <c r="L114" s="122">
        <v>4456.5417711585596</v>
      </c>
      <c r="M114" s="122"/>
      <c r="N114" s="214">
        <v>0.81</v>
      </c>
      <c r="O114" s="214">
        <v>0.75</v>
      </c>
      <c r="P114" s="214">
        <v>0.68</v>
      </c>
      <c r="Q114" s="214">
        <v>0.81</v>
      </c>
      <c r="R114" s="214">
        <v>0.55016747868453098</v>
      </c>
      <c r="S114" s="122"/>
    </row>
    <row r="115" spans="1:19" ht="12.75" x14ac:dyDescent="0.2">
      <c r="A115" s="122" t="s">
        <v>465</v>
      </c>
      <c r="B115" s="122">
        <v>14419</v>
      </c>
      <c r="C115" s="122">
        <v>75</v>
      </c>
      <c r="D115" s="122">
        <v>442.88915901616298</v>
      </c>
      <c r="E115" s="122">
        <v>368.36916766072</v>
      </c>
      <c r="F115" s="122">
        <v>101.7</v>
      </c>
      <c r="G115" s="122">
        <v>26052.3034715389</v>
      </c>
      <c r="H115" s="122">
        <v>5455.1059283760396</v>
      </c>
      <c r="I115" s="122">
        <v>8531.5448316685397</v>
      </c>
      <c r="J115" s="122">
        <v>3529.7250415056201</v>
      </c>
      <c r="K115" s="122">
        <v>14243.5869035614</v>
      </c>
      <c r="L115" s="122">
        <v>2358.3557297801799</v>
      </c>
      <c r="M115" s="122"/>
      <c r="N115" s="214">
        <v>0.81</v>
      </c>
      <c r="O115" s="214">
        <v>0.75</v>
      </c>
      <c r="P115" s="214">
        <v>0.68</v>
      </c>
      <c r="Q115" s="214">
        <v>0.81</v>
      </c>
      <c r="R115" s="214">
        <v>0.55016747868453098</v>
      </c>
      <c r="S115" s="122"/>
    </row>
    <row r="116" spans="1:19" ht="12.75" x14ac:dyDescent="0.2">
      <c r="A116" s="122" t="s">
        <v>466</v>
      </c>
      <c r="B116" s="122">
        <v>32179</v>
      </c>
      <c r="C116" s="122">
        <v>-368</v>
      </c>
      <c r="D116" s="122">
        <v>0</v>
      </c>
      <c r="E116" s="122">
        <v>368.36916766072</v>
      </c>
      <c r="F116" s="122">
        <v>99.8</v>
      </c>
      <c r="G116" s="122">
        <v>26675.613704182801</v>
      </c>
      <c r="H116" s="122">
        <v>7732.1155785953097</v>
      </c>
      <c r="I116" s="122">
        <v>10651.833298707401</v>
      </c>
      <c r="J116" s="122">
        <v>4332.6915895886495</v>
      </c>
      <c r="K116" s="122">
        <v>9467.3247179584796</v>
      </c>
      <c r="L116" s="122">
        <v>3288.0202467595</v>
      </c>
      <c r="M116" s="122"/>
      <c r="N116" s="214">
        <v>0.81</v>
      </c>
      <c r="O116" s="214">
        <v>0.75</v>
      </c>
      <c r="P116" s="214">
        <v>0.68</v>
      </c>
      <c r="Q116" s="214">
        <v>0.81</v>
      </c>
      <c r="R116" s="214">
        <v>0.55016747868453098</v>
      </c>
      <c r="S116" s="122"/>
    </row>
    <row r="117" spans="1:19" ht="12.75" x14ac:dyDescent="0.2">
      <c r="A117" s="122" t="s">
        <v>467</v>
      </c>
      <c r="B117" s="122">
        <v>135344</v>
      </c>
      <c r="C117" s="122">
        <v>97</v>
      </c>
      <c r="D117" s="122">
        <v>465.56657882093799</v>
      </c>
      <c r="E117" s="122">
        <v>368.36916766072</v>
      </c>
      <c r="F117" s="122">
        <v>101.8</v>
      </c>
      <c r="G117" s="122">
        <v>25864.809934496599</v>
      </c>
      <c r="H117" s="122">
        <v>7344.2221107771402</v>
      </c>
      <c r="I117" s="122">
        <v>9403.0366897608601</v>
      </c>
      <c r="J117" s="122">
        <v>3508.55672062023</v>
      </c>
      <c r="K117" s="122">
        <v>9885.8595789336796</v>
      </c>
      <c r="L117" s="122">
        <v>4490.1739455685802</v>
      </c>
      <c r="M117" s="122"/>
      <c r="N117" s="214">
        <v>0.81</v>
      </c>
      <c r="O117" s="214">
        <v>0.75</v>
      </c>
      <c r="P117" s="214">
        <v>0.68</v>
      </c>
      <c r="Q117" s="214">
        <v>0.81</v>
      </c>
      <c r="R117" s="214">
        <v>0.55016747868453098</v>
      </c>
      <c r="S117" s="122"/>
    </row>
    <row r="118" spans="1:19" ht="12.75" x14ac:dyDescent="0.2">
      <c r="A118" s="122" t="s">
        <v>468</v>
      </c>
      <c r="B118" s="122">
        <v>50565</v>
      </c>
      <c r="C118" s="122">
        <v>-368</v>
      </c>
      <c r="D118" s="122">
        <v>0</v>
      </c>
      <c r="E118" s="122">
        <v>368.36916766072</v>
      </c>
      <c r="F118" s="122">
        <v>98.9</v>
      </c>
      <c r="G118" s="122">
        <v>26263.8724314264</v>
      </c>
      <c r="H118" s="122">
        <v>6439.9608666284303</v>
      </c>
      <c r="I118" s="122">
        <v>9551.8961229428696</v>
      </c>
      <c r="J118" s="122">
        <v>4077.79627613804</v>
      </c>
      <c r="K118" s="122">
        <v>11588.2051158664</v>
      </c>
      <c r="L118" s="122">
        <v>3134.01735367434</v>
      </c>
      <c r="M118" s="122"/>
      <c r="N118" s="214">
        <v>0.81</v>
      </c>
      <c r="O118" s="214">
        <v>0.75</v>
      </c>
      <c r="P118" s="214">
        <v>0.68</v>
      </c>
      <c r="Q118" s="214">
        <v>0.81</v>
      </c>
      <c r="R118" s="214">
        <v>0.55016747868453098</v>
      </c>
      <c r="S118" s="122"/>
    </row>
    <row r="119" spans="1:19" ht="12.75" x14ac:dyDescent="0.2">
      <c r="A119" s="122" t="s">
        <v>469</v>
      </c>
      <c r="B119" s="122">
        <v>25298</v>
      </c>
      <c r="C119" s="122">
        <v>-99</v>
      </c>
      <c r="D119" s="122">
        <v>269.363213891322</v>
      </c>
      <c r="E119" s="122">
        <v>368.36916766072</v>
      </c>
      <c r="F119" s="122">
        <v>101</v>
      </c>
      <c r="G119" s="122">
        <v>26936.321389132201</v>
      </c>
      <c r="H119" s="122">
        <v>6879.0826863969996</v>
      </c>
      <c r="I119" s="122">
        <v>10530.9353309053</v>
      </c>
      <c r="J119" s="122">
        <v>3871.5562768792502</v>
      </c>
      <c r="K119" s="122">
        <v>11851.9062958579</v>
      </c>
      <c r="L119" s="122">
        <v>2241.7910815046098</v>
      </c>
      <c r="M119" s="122"/>
      <c r="N119" s="214">
        <v>0.81</v>
      </c>
      <c r="O119" s="214">
        <v>0.75</v>
      </c>
      <c r="P119" s="214">
        <v>0.68</v>
      </c>
      <c r="Q119" s="214">
        <v>0.81</v>
      </c>
      <c r="R119" s="214">
        <v>0.55016747868453098</v>
      </c>
      <c r="S119" s="122"/>
    </row>
    <row r="120" spans="1:19" ht="12.75" x14ac:dyDescent="0.2">
      <c r="A120" s="122" t="s">
        <v>470</v>
      </c>
      <c r="B120" s="122">
        <v>14927</v>
      </c>
      <c r="C120" s="122">
        <v>-368</v>
      </c>
      <c r="D120" s="122">
        <v>0</v>
      </c>
      <c r="E120" s="122">
        <v>368.36916766072</v>
      </c>
      <c r="F120" s="122">
        <v>99.4</v>
      </c>
      <c r="G120" s="122">
        <v>26433.1309031419</v>
      </c>
      <c r="H120" s="122">
        <v>6763.3021932566098</v>
      </c>
      <c r="I120" s="122">
        <v>9661.01538405662</v>
      </c>
      <c r="J120" s="122">
        <v>4028.6900607305402</v>
      </c>
      <c r="K120" s="122">
        <v>11334.2122691894</v>
      </c>
      <c r="L120" s="122">
        <v>3251.5070020108401</v>
      </c>
      <c r="M120" s="122"/>
      <c r="N120" s="214">
        <v>0.81</v>
      </c>
      <c r="O120" s="214">
        <v>0.75</v>
      </c>
      <c r="P120" s="214">
        <v>0.68</v>
      </c>
      <c r="Q120" s="214">
        <v>0.81</v>
      </c>
      <c r="R120" s="214">
        <v>0.55016747868453098</v>
      </c>
      <c r="S120" s="122"/>
    </row>
    <row r="121" spans="1:19" ht="12.75" x14ac:dyDescent="0.2">
      <c r="A121" s="122" t="s">
        <v>471</v>
      </c>
      <c r="B121" s="122">
        <v>15770</v>
      </c>
      <c r="C121" s="122">
        <v>-368</v>
      </c>
      <c r="D121" s="122">
        <v>0</v>
      </c>
      <c r="E121" s="122">
        <v>368.36916766072</v>
      </c>
      <c r="F121" s="122">
        <v>99.6</v>
      </c>
      <c r="G121" s="122">
        <v>26293.9318243501</v>
      </c>
      <c r="H121" s="122">
        <v>7686.4057559208004</v>
      </c>
      <c r="I121" s="122">
        <v>10790.3479133623</v>
      </c>
      <c r="J121" s="122">
        <v>4099.7959920527801</v>
      </c>
      <c r="K121" s="122">
        <v>9502.6267307219605</v>
      </c>
      <c r="L121" s="122">
        <v>2708.6175724435502</v>
      </c>
      <c r="M121" s="122"/>
      <c r="N121" s="214">
        <v>0.81</v>
      </c>
      <c r="O121" s="214">
        <v>0.75</v>
      </c>
      <c r="P121" s="214">
        <v>0.68</v>
      </c>
      <c r="Q121" s="214">
        <v>0.81</v>
      </c>
      <c r="R121" s="214">
        <v>0.55016747868453098</v>
      </c>
      <c r="S121" s="122"/>
    </row>
    <row r="122" spans="1:19" ht="12.75" x14ac:dyDescent="0.2">
      <c r="A122" s="122" t="s">
        <v>472</v>
      </c>
      <c r="B122" s="122">
        <v>16733</v>
      </c>
      <c r="C122" s="122">
        <v>-368</v>
      </c>
      <c r="D122" s="122">
        <v>0</v>
      </c>
      <c r="E122" s="122">
        <v>368.36916766072</v>
      </c>
      <c r="F122" s="122">
        <v>99.2</v>
      </c>
      <c r="G122" s="122">
        <v>25857.769924949898</v>
      </c>
      <c r="H122" s="122">
        <v>6289.2918368295605</v>
      </c>
      <c r="I122" s="122">
        <v>9576.1309151140194</v>
      </c>
      <c r="J122" s="122">
        <v>4490.6612490198704</v>
      </c>
      <c r="K122" s="122">
        <v>11109.3703498247</v>
      </c>
      <c r="L122" s="122">
        <v>2779.3458852695098</v>
      </c>
      <c r="M122" s="122"/>
      <c r="N122" s="214">
        <v>0.81</v>
      </c>
      <c r="O122" s="214">
        <v>0.75</v>
      </c>
      <c r="P122" s="214">
        <v>0.68</v>
      </c>
      <c r="Q122" s="214">
        <v>0.81</v>
      </c>
      <c r="R122" s="214">
        <v>0.55016747868453098</v>
      </c>
      <c r="S122" s="122"/>
    </row>
    <row r="123" spans="1:19" ht="12.75" x14ac:dyDescent="0.2">
      <c r="A123" s="122" t="s">
        <v>473</v>
      </c>
      <c r="B123" s="122">
        <v>81826</v>
      </c>
      <c r="C123" s="122">
        <v>-368</v>
      </c>
      <c r="D123" s="122">
        <v>0</v>
      </c>
      <c r="E123" s="122">
        <v>368.36916766072</v>
      </c>
      <c r="F123" s="122">
        <v>99.1</v>
      </c>
      <c r="G123" s="122">
        <v>26589.3851255349</v>
      </c>
      <c r="H123" s="122">
        <v>7183.7892460225603</v>
      </c>
      <c r="I123" s="122">
        <v>10008.8794735631</v>
      </c>
      <c r="J123" s="122">
        <v>3911.8806231930698</v>
      </c>
      <c r="K123" s="122">
        <v>10474.574000016501</v>
      </c>
      <c r="L123" s="122">
        <v>3852.23145571429</v>
      </c>
      <c r="M123" s="122"/>
      <c r="N123" s="214">
        <v>0.81</v>
      </c>
      <c r="O123" s="214">
        <v>0.75</v>
      </c>
      <c r="P123" s="214">
        <v>0.68</v>
      </c>
      <c r="Q123" s="214">
        <v>0.81</v>
      </c>
      <c r="R123" s="214">
        <v>0.55016747868453098</v>
      </c>
      <c r="S123" s="122"/>
    </row>
    <row r="124" spans="1:19" ht="12.75" x14ac:dyDescent="0.2">
      <c r="A124" s="122" t="s">
        <v>474</v>
      </c>
      <c r="B124" s="122">
        <v>29808</v>
      </c>
      <c r="C124" s="122">
        <v>-79</v>
      </c>
      <c r="D124" s="122">
        <v>289.48014560292398</v>
      </c>
      <c r="E124" s="122">
        <v>368.36916766072</v>
      </c>
      <c r="F124" s="122">
        <v>101.1</v>
      </c>
      <c r="G124" s="122">
        <v>26316.376872993202</v>
      </c>
      <c r="H124" s="122">
        <v>8686.0131983525007</v>
      </c>
      <c r="I124" s="122">
        <v>12544.9302766856</v>
      </c>
      <c r="J124" s="122">
        <v>3752.9968859323999</v>
      </c>
      <c r="K124" s="122">
        <v>7411.9155303913503</v>
      </c>
      <c r="L124" s="122">
        <v>2392.5787396771998</v>
      </c>
      <c r="M124" s="122"/>
      <c r="N124" s="214">
        <v>0.81</v>
      </c>
      <c r="O124" s="214">
        <v>0.75</v>
      </c>
      <c r="P124" s="214">
        <v>0.68</v>
      </c>
      <c r="Q124" s="214">
        <v>0.81</v>
      </c>
      <c r="R124" s="214">
        <v>0.55016747868453098</v>
      </c>
      <c r="S124" s="122"/>
    </row>
    <row r="125" spans="1:19" ht="12.75" x14ac:dyDescent="0.2">
      <c r="A125" s="122" t="s">
        <v>475</v>
      </c>
      <c r="B125" s="122">
        <v>43574</v>
      </c>
      <c r="C125" s="122">
        <v>-288</v>
      </c>
      <c r="D125" s="122">
        <v>80.039292894296807</v>
      </c>
      <c r="E125" s="122">
        <v>368.36916766072</v>
      </c>
      <c r="F125" s="122">
        <v>100.3</v>
      </c>
      <c r="G125" s="122">
        <v>26679.764298099199</v>
      </c>
      <c r="H125" s="122">
        <v>7607.6920855684602</v>
      </c>
      <c r="I125" s="122">
        <v>9720.1568288500293</v>
      </c>
      <c r="J125" s="122">
        <v>3669.2791952534299</v>
      </c>
      <c r="K125" s="122">
        <v>10020.332271544699</v>
      </c>
      <c r="L125" s="122">
        <v>4754.6196308844601</v>
      </c>
      <c r="M125" s="122"/>
      <c r="N125" s="214">
        <v>0.81</v>
      </c>
      <c r="O125" s="214">
        <v>0.75</v>
      </c>
      <c r="P125" s="214">
        <v>0.68</v>
      </c>
      <c r="Q125" s="214">
        <v>0.81</v>
      </c>
      <c r="R125" s="214">
        <v>0.55016747868453098</v>
      </c>
      <c r="S125" s="122"/>
    </row>
    <row r="126" spans="1:19" ht="12.75" x14ac:dyDescent="0.2">
      <c r="A126" s="122" t="s">
        <v>476</v>
      </c>
      <c r="B126" s="122">
        <v>22946</v>
      </c>
      <c r="C126" s="122">
        <v>289</v>
      </c>
      <c r="D126" s="122">
        <v>657.15486504247895</v>
      </c>
      <c r="E126" s="122">
        <v>368.36916766072</v>
      </c>
      <c r="F126" s="122">
        <v>102.4</v>
      </c>
      <c r="G126" s="122">
        <v>27381.4527101032</v>
      </c>
      <c r="H126" s="122">
        <v>9669.7634309888199</v>
      </c>
      <c r="I126" s="122">
        <v>12877.856161779901</v>
      </c>
      <c r="J126" s="122">
        <v>3515.7644379479302</v>
      </c>
      <c r="K126" s="122">
        <v>8109.7517272007799</v>
      </c>
      <c r="L126" s="122">
        <v>1692.0910975254001</v>
      </c>
      <c r="M126" s="122"/>
      <c r="N126" s="214">
        <v>0.81</v>
      </c>
      <c r="O126" s="214">
        <v>0.75</v>
      </c>
      <c r="P126" s="214">
        <v>0.68</v>
      </c>
      <c r="Q126" s="214">
        <v>0.81</v>
      </c>
      <c r="R126" s="214">
        <v>0.55016747868453098</v>
      </c>
      <c r="S126" s="122"/>
    </row>
    <row r="127" spans="1:19" ht="12.75" x14ac:dyDescent="0.2">
      <c r="A127" s="122" t="s">
        <v>477</v>
      </c>
      <c r="B127" s="122">
        <v>115968</v>
      </c>
      <c r="C127" s="122">
        <v>-100</v>
      </c>
      <c r="D127" s="122">
        <v>267.93889151488702</v>
      </c>
      <c r="E127" s="122">
        <v>368.36916766072</v>
      </c>
      <c r="F127" s="122">
        <v>101.2</v>
      </c>
      <c r="G127" s="122">
        <v>22328.240959573901</v>
      </c>
      <c r="H127" s="122">
        <v>6969.6867387435204</v>
      </c>
      <c r="I127" s="122">
        <v>9088.5955133203097</v>
      </c>
      <c r="J127" s="122">
        <v>2929.86559924418</v>
      </c>
      <c r="K127" s="122">
        <v>7474.5910730327396</v>
      </c>
      <c r="L127" s="122">
        <v>3307.3941300740098</v>
      </c>
      <c r="M127" s="122"/>
      <c r="N127" s="214">
        <v>0.81</v>
      </c>
      <c r="O127" s="214">
        <v>0.75</v>
      </c>
      <c r="P127" s="214">
        <v>0.68</v>
      </c>
      <c r="Q127" s="214">
        <v>0.81</v>
      </c>
      <c r="R127" s="214">
        <v>0.55016747868453098</v>
      </c>
      <c r="S127" s="122"/>
    </row>
    <row r="128" spans="1:19" ht="12.75" x14ac:dyDescent="0.2">
      <c r="A128" s="122" t="s">
        <v>478</v>
      </c>
      <c r="B128" s="122">
        <v>318107</v>
      </c>
      <c r="C128" s="122">
        <v>200</v>
      </c>
      <c r="D128" s="122">
        <v>568.70985258267694</v>
      </c>
      <c r="E128" s="122">
        <v>368.36916766072</v>
      </c>
      <c r="F128" s="122">
        <v>102.2</v>
      </c>
      <c r="G128" s="122">
        <v>25850.447844667098</v>
      </c>
      <c r="H128" s="122">
        <v>8490.1301306705209</v>
      </c>
      <c r="I128" s="122">
        <v>8413.7418659592695</v>
      </c>
      <c r="J128" s="122">
        <v>2912.53465740824</v>
      </c>
      <c r="K128" s="122">
        <v>8801.8794515839199</v>
      </c>
      <c r="L128" s="122">
        <v>6458.19728390621</v>
      </c>
      <c r="M128" s="122"/>
      <c r="N128" s="214">
        <v>0.81</v>
      </c>
      <c r="O128" s="214">
        <v>0.75</v>
      </c>
      <c r="P128" s="214">
        <v>0.68</v>
      </c>
      <c r="Q128" s="214">
        <v>0.81</v>
      </c>
      <c r="R128" s="214">
        <v>0.55016747868453098</v>
      </c>
      <c r="S128" s="122"/>
    </row>
    <row r="129" spans="1:19" ht="12.75" x14ac:dyDescent="0.2">
      <c r="A129" s="122" t="s">
        <v>479</v>
      </c>
      <c r="B129" s="122">
        <v>12828</v>
      </c>
      <c r="C129" s="122">
        <v>-368</v>
      </c>
      <c r="D129" s="122">
        <v>0</v>
      </c>
      <c r="E129" s="122">
        <v>368.36916766072</v>
      </c>
      <c r="F129" s="122">
        <v>99.1</v>
      </c>
      <c r="G129" s="122">
        <v>27663.068142041899</v>
      </c>
      <c r="H129" s="122">
        <v>6683.1983165110096</v>
      </c>
      <c r="I129" s="122">
        <v>9589.8483958139004</v>
      </c>
      <c r="J129" s="122">
        <v>4267.3387176796396</v>
      </c>
      <c r="K129" s="122">
        <v>12957.9285226059</v>
      </c>
      <c r="L129" s="122">
        <v>3016.4974153737999</v>
      </c>
      <c r="M129" s="122"/>
      <c r="N129" s="214">
        <v>0.81</v>
      </c>
      <c r="O129" s="214">
        <v>0.75</v>
      </c>
      <c r="P129" s="214">
        <v>0.68</v>
      </c>
      <c r="Q129" s="214">
        <v>0.81</v>
      </c>
      <c r="R129" s="214">
        <v>0.55016747868453098</v>
      </c>
      <c r="S129" s="122"/>
    </row>
    <row r="130" spans="1:19" ht="12.75" x14ac:dyDescent="0.2">
      <c r="A130" s="122" t="s">
        <v>480</v>
      </c>
      <c r="B130" s="122">
        <v>7174</v>
      </c>
      <c r="C130" s="122">
        <v>-368</v>
      </c>
      <c r="D130" s="122">
        <v>0</v>
      </c>
      <c r="E130" s="122">
        <v>368.36916766072</v>
      </c>
      <c r="F130" s="122">
        <v>99.2</v>
      </c>
      <c r="G130" s="122">
        <v>27115.6470185746</v>
      </c>
      <c r="H130" s="122">
        <v>6736.0861070875399</v>
      </c>
      <c r="I130" s="122">
        <v>10236.221066849201</v>
      </c>
      <c r="J130" s="122">
        <v>4235.8414992802</v>
      </c>
      <c r="K130" s="122">
        <v>10969.2884912923</v>
      </c>
      <c r="L130" s="122">
        <v>4029.2377505478898</v>
      </c>
      <c r="M130" s="122"/>
      <c r="N130" s="214">
        <v>0.81</v>
      </c>
      <c r="O130" s="214">
        <v>0.75</v>
      </c>
      <c r="P130" s="214">
        <v>0.68</v>
      </c>
      <c r="Q130" s="214">
        <v>0.81</v>
      </c>
      <c r="R130" s="214">
        <v>0.55016747868453098</v>
      </c>
      <c r="S130" s="122"/>
    </row>
    <row r="131" spans="1:19" ht="12.75" x14ac:dyDescent="0.2">
      <c r="A131" s="122" t="s">
        <v>481</v>
      </c>
      <c r="B131" s="122">
        <v>18905</v>
      </c>
      <c r="C131" s="122">
        <v>-316</v>
      </c>
      <c r="D131" s="122">
        <v>52.125061395956898</v>
      </c>
      <c r="E131" s="122">
        <v>368.36916766072</v>
      </c>
      <c r="F131" s="122">
        <v>100.2</v>
      </c>
      <c r="G131" s="122">
        <v>26062.530697978102</v>
      </c>
      <c r="H131" s="122">
        <v>4435.9401659798305</v>
      </c>
      <c r="I131" s="122">
        <v>7961.6084084243803</v>
      </c>
      <c r="J131" s="122">
        <v>3665.3052511451301</v>
      </c>
      <c r="K131" s="122">
        <v>15594.447108246601</v>
      </c>
      <c r="L131" s="122">
        <v>2497.9723120742701</v>
      </c>
      <c r="M131" s="122"/>
      <c r="N131" s="214">
        <v>0.81</v>
      </c>
      <c r="O131" s="214">
        <v>0.75</v>
      </c>
      <c r="P131" s="214">
        <v>0.68</v>
      </c>
      <c r="Q131" s="214">
        <v>0.81</v>
      </c>
      <c r="R131" s="214">
        <v>0.55016747868453098</v>
      </c>
      <c r="S131" s="122"/>
    </row>
    <row r="132" spans="1:19" ht="12.75" x14ac:dyDescent="0.2">
      <c r="A132" s="122" t="s">
        <v>482</v>
      </c>
      <c r="B132" s="122">
        <v>18415</v>
      </c>
      <c r="C132" s="122">
        <v>-368</v>
      </c>
      <c r="D132" s="122">
        <v>0</v>
      </c>
      <c r="E132" s="122">
        <v>368.36916766072</v>
      </c>
      <c r="F132" s="122">
        <v>99.6</v>
      </c>
      <c r="G132" s="122">
        <v>24944.339990154302</v>
      </c>
      <c r="H132" s="122">
        <v>6900.2015835231796</v>
      </c>
      <c r="I132" s="122">
        <v>9463.5068743635802</v>
      </c>
      <c r="J132" s="122">
        <v>3452.1031813575</v>
      </c>
      <c r="K132" s="122">
        <v>10498.5264881479</v>
      </c>
      <c r="L132" s="122">
        <v>2556.1487864885698</v>
      </c>
      <c r="M132" s="122"/>
      <c r="N132" s="214">
        <v>0.81</v>
      </c>
      <c r="O132" s="214">
        <v>0.75</v>
      </c>
      <c r="P132" s="214">
        <v>0.68</v>
      </c>
      <c r="Q132" s="214">
        <v>0.81</v>
      </c>
      <c r="R132" s="214">
        <v>0.55016747868453098</v>
      </c>
      <c r="S132" s="122"/>
    </row>
    <row r="133" spans="1:19" ht="12.75" x14ac:dyDescent="0.2">
      <c r="A133" s="122" t="s">
        <v>483</v>
      </c>
      <c r="B133" s="122">
        <v>15167</v>
      </c>
      <c r="C133" s="122">
        <v>-342</v>
      </c>
      <c r="D133" s="122">
        <v>26.284022725301998</v>
      </c>
      <c r="E133" s="122">
        <v>368.36916766072</v>
      </c>
      <c r="F133" s="122">
        <v>100.1</v>
      </c>
      <c r="G133" s="122">
        <v>26284.022725303501</v>
      </c>
      <c r="H133" s="122">
        <v>7411.1158695948197</v>
      </c>
      <c r="I133" s="122">
        <v>11068.5579219501</v>
      </c>
      <c r="J133" s="122">
        <v>4274.9407372024998</v>
      </c>
      <c r="K133" s="122">
        <v>9499.63737509776</v>
      </c>
      <c r="L133" s="122">
        <v>2504.5727123617999</v>
      </c>
      <c r="M133" s="122"/>
      <c r="N133" s="214">
        <v>0.81</v>
      </c>
      <c r="O133" s="214">
        <v>0.75</v>
      </c>
      <c r="P133" s="214">
        <v>0.68</v>
      </c>
      <c r="Q133" s="214">
        <v>0.81</v>
      </c>
      <c r="R133" s="214">
        <v>0.55016747868453098</v>
      </c>
      <c r="S133" s="122"/>
    </row>
    <row r="134" spans="1:19" ht="12.75" x14ac:dyDescent="0.2">
      <c r="A134" s="122" t="s">
        <v>484</v>
      </c>
      <c r="B134" s="122">
        <v>22994</v>
      </c>
      <c r="C134" s="122">
        <v>-52</v>
      </c>
      <c r="D134" s="122">
        <v>316.452110385384</v>
      </c>
      <c r="E134" s="122">
        <v>368.36916766072</v>
      </c>
      <c r="F134" s="122">
        <v>101.2</v>
      </c>
      <c r="G134" s="122">
        <v>26371.0091987819</v>
      </c>
      <c r="H134" s="122">
        <v>9162.7656379744003</v>
      </c>
      <c r="I134" s="122">
        <v>12500.0611606002</v>
      </c>
      <c r="J134" s="122">
        <v>3942.0175541799599</v>
      </c>
      <c r="K134" s="122">
        <v>6976.9956185262599</v>
      </c>
      <c r="L134" s="122">
        <v>2257.8302459716101</v>
      </c>
      <c r="M134" s="122"/>
      <c r="N134" s="214">
        <v>0.81</v>
      </c>
      <c r="O134" s="214">
        <v>0.75</v>
      </c>
      <c r="P134" s="214">
        <v>0.68</v>
      </c>
      <c r="Q134" s="214">
        <v>0.81</v>
      </c>
      <c r="R134" s="214">
        <v>0.55016747868453098</v>
      </c>
      <c r="S134" s="122"/>
    </row>
    <row r="135" spans="1:19" ht="12.75" x14ac:dyDescent="0.2">
      <c r="A135" s="122" t="s">
        <v>485</v>
      </c>
      <c r="B135" s="122">
        <v>13460</v>
      </c>
      <c r="C135" s="122">
        <v>-368</v>
      </c>
      <c r="D135" s="122">
        <v>0</v>
      </c>
      <c r="E135" s="122">
        <v>368.36916766072</v>
      </c>
      <c r="F135" s="122">
        <v>99.3</v>
      </c>
      <c r="G135" s="122">
        <v>26053.349217669402</v>
      </c>
      <c r="H135" s="122">
        <v>7099.0019190674602</v>
      </c>
      <c r="I135" s="122">
        <v>10984.5867013921</v>
      </c>
      <c r="J135" s="122">
        <v>4127.88814738563</v>
      </c>
      <c r="K135" s="122">
        <v>9393.0269380134796</v>
      </c>
      <c r="L135" s="122">
        <v>2997.9995929810002</v>
      </c>
      <c r="M135" s="122"/>
      <c r="N135" s="214">
        <v>0.81</v>
      </c>
      <c r="O135" s="214">
        <v>0.75</v>
      </c>
      <c r="P135" s="214">
        <v>0.68</v>
      </c>
      <c r="Q135" s="214">
        <v>0.81</v>
      </c>
      <c r="R135" s="214">
        <v>0.55016747868453098</v>
      </c>
      <c r="S135" s="122"/>
    </row>
    <row r="136" spans="1:19" ht="12.75" x14ac:dyDescent="0.2">
      <c r="A136" s="122" t="s">
        <v>486</v>
      </c>
      <c r="B136" s="122">
        <v>20248</v>
      </c>
      <c r="C136" s="122">
        <v>-128</v>
      </c>
      <c r="D136" s="122">
        <v>240.50603565432601</v>
      </c>
      <c r="E136" s="122">
        <v>368.36916766072</v>
      </c>
      <c r="F136" s="122">
        <v>100.9</v>
      </c>
      <c r="G136" s="122">
        <v>26722.892850480501</v>
      </c>
      <c r="H136" s="122">
        <v>9350.6781733726293</v>
      </c>
      <c r="I136" s="122">
        <v>12345.377171084499</v>
      </c>
      <c r="J136" s="122">
        <v>4146.5749180764196</v>
      </c>
      <c r="K136" s="122">
        <v>7136.6091726380801</v>
      </c>
      <c r="L136" s="122">
        <v>2343.8067998670699</v>
      </c>
      <c r="M136" s="122"/>
      <c r="N136" s="214">
        <v>0.81</v>
      </c>
      <c r="O136" s="214">
        <v>0.75</v>
      </c>
      <c r="P136" s="214">
        <v>0.68</v>
      </c>
      <c r="Q136" s="214">
        <v>0.81</v>
      </c>
      <c r="R136" s="214">
        <v>0.55016747868453098</v>
      </c>
      <c r="S136" s="122"/>
    </row>
    <row r="137" spans="1:19" ht="12.75" x14ac:dyDescent="0.2">
      <c r="A137" s="122" t="s">
        <v>487</v>
      </c>
      <c r="B137" s="122">
        <v>13007</v>
      </c>
      <c r="C137" s="122">
        <v>-368</v>
      </c>
      <c r="D137" s="122">
        <v>0</v>
      </c>
      <c r="E137" s="122">
        <v>368.36916766072</v>
      </c>
      <c r="F137" s="122">
        <v>99.5</v>
      </c>
      <c r="G137" s="122">
        <v>26826.1050193136</v>
      </c>
      <c r="H137" s="122">
        <v>6698.6850069468101</v>
      </c>
      <c r="I137" s="122">
        <v>9513.4370522597892</v>
      </c>
      <c r="J137" s="122">
        <v>4071.1420821881702</v>
      </c>
      <c r="K137" s="122">
        <v>12225.4042295781</v>
      </c>
      <c r="L137" s="122">
        <v>2897.5510083897402</v>
      </c>
      <c r="M137" s="122"/>
      <c r="N137" s="214">
        <v>0.81</v>
      </c>
      <c r="O137" s="214">
        <v>0.75</v>
      </c>
      <c r="P137" s="214">
        <v>0.68</v>
      </c>
      <c r="Q137" s="214">
        <v>0.81</v>
      </c>
      <c r="R137" s="214">
        <v>0.55016747868453098</v>
      </c>
      <c r="S137" s="122"/>
    </row>
    <row r="138" spans="1:19" ht="12.75" x14ac:dyDescent="0.2">
      <c r="A138" s="122" t="s">
        <v>488</v>
      </c>
      <c r="B138" s="122">
        <v>42973</v>
      </c>
      <c r="C138" s="122">
        <v>-265</v>
      </c>
      <c r="D138" s="122">
        <v>102.953237051348</v>
      </c>
      <c r="E138" s="122">
        <v>368.36916766072</v>
      </c>
      <c r="F138" s="122">
        <v>100.4</v>
      </c>
      <c r="G138" s="122">
        <v>25738.309262836599</v>
      </c>
      <c r="H138" s="122">
        <v>6879.0591877465604</v>
      </c>
      <c r="I138" s="122">
        <v>9883.3130887403495</v>
      </c>
      <c r="J138" s="122">
        <v>3760.8650626369799</v>
      </c>
      <c r="K138" s="122">
        <v>10304.744981284401</v>
      </c>
      <c r="L138" s="122">
        <v>3361.8032661536699</v>
      </c>
      <c r="M138" s="122"/>
      <c r="N138" s="214">
        <v>0.81</v>
      </c>
      <c r="O138" s="214">
        <v>0.75</v>
      </c>
      <c r="P138" s="214">
        <v>0.68</v>
      </c>
      <c r="Q138" s="214">
        <v>0.81</v>
      </c>
      <c r="R138" s="214">
        <v>0.55016747868453098</v>
      </c>
      <c r="S138" s="122"/>
    </row>
    <row r="139" spans="1:19" ht="12.75" x14ac:dyDescent="0.2">
      <c r="A139" s="122" t="s">
        <v>489</v>
      </c>
      <c r="B139" s="122">
        <v>34110</v>
      </c>
      <c r="C139" s="122">
        <v>597</v>
      </c>
      <c r="D139" s="122">
        <v>965.26066140023204</v>
      </c>
      <c r="E139" s="122">
        <v>368.36916766072</v>
      </c>
      <c r="F139" s="122">
        <v>103.7</v>
      </c>
      <c r="G139" s="122">
        <v>26088.12598379</v>
      </c>
      <c r="H139" s="122">
        <v>7834.0847442169297</v>
      </c>
      <c r="I139" s="122">
        <v>11958.660449688599</v>
      </c>
      <c r="J139" s="122">
        <v>4154.9418501128903</v>
      </c>
      <c r="K139" s="122">
        <v>8576.7087776926091</v>
      </c>
      <c r="L139" s="122">
        <v>1819.4958344203999</v>
      </c>
      <c r="M139" s="122"/>
      <c r="N139" s="214">
        <v>0.81</v>
      </c>
      <c r="O139" s="214">
        <v>0.75</v>
      </c>
      <c r="P139" s="214">
        <v>0.68</v>
      </c>
      <c r="Q139" s="214">
        <v>0.81</v>
      </c>
      <c r="R139" s="214">
        <v>0.55016747868453098</v>
      </c>
      <c r="S139" s="122"/>
    </row>
    <row r="140" spans="1:19" ht="12.75" x14ac:dyDescent="0.2">
      <c r="A140" s="122" t="s">
        <v>490</v>
      </c>
      <c r="B140" s="122">
        <v>28771</v>
      </c>
      <c r="C140" s="122">
        <v>-293</v>
      </c>
      <c r="D140" s="122">
        <v>75.641124815823005</v>
      </c>
      <c r="E140" s="122">
        <v>368.36916766072</v>
      </c>
      <c r="F140" s="122">
        <v>100.3</v>
      </c>
      <c r="G140" s="122">
        <v>25213.708271941199</v>
      </c>
      <c r="H140" s="122">
        <v>5769.8124758239401</v>
      </c>
      <c r="I140" s="122">
        <v>8636.1910009377498</v>
      </c>
      <c r="J140" s="122">
        <v>3355.1677779002698</v>
      </c>
      <c r="K140" s="122">
        <v>12960.3242331406</v>
      </c>
      <c r="L140" s="122">
        <v>2333.1807999151301</v>
      </c>
      <c r="M140" s="122"/>
      <c r="N140" s="214">
        <v>0.81</v>
      </c>
      <c r="O140" s="214">
        <v>0.75</v>
      </c>
      <c r="P140" s="214">
        <v>0.68</v>
      </c>
      <c r="Q140" s="214">
        <v>0.81</v>
      </c>
      <c r="R140" s="214">
        <v>0.55016747868453098</v>
      </c>
      <c r="S140" s="122"/>
    </row>
    <row r="141" spans="1:19" ht="12.75" x14ac:dyDescent="0.2">
      <c r="A141" s="122" t="s">
        <v>491</v>
      </c>
      <c r="B141" s="122">
        <v>15061</v>
      </c>
      <c r="C141" s="122">
        <v>-368</v>
      </c>
      <c r="D141" s="122">
        <v>0</v>
      </c>
      <c r="E141" s="122">
        <v>368.36916766072</v>
      </c>
      <c r="F141" s="122">
        <v>100</v>
      </c>
      <c r="G141" s="122">
        <v>26845.750035978701</v>
      </c>
      <c r="H141" s="122">
        <v>7937.7074435824898</v>
      </c>
      <c r="I141" s="122">
        <v>11513.621291276</v>
      </c>
      <c r="J141" s="122">
        <v>4478.8348034250803</v>
      </c>
      <c r="K141" s="122">
        <v>8348.9660719366602</v>
      </c>
      <c r="L141" s="122">
        <v>3585.6733268549701</v>
      </c>
      <c r="M141" s="122"/>
      <c r="N141" s="214">
        <v>0.81</v>
      </c>
      <c r="O141" s="214">
        <v>0.75</v>
      </c>
      <c r="P141" s="214">
        <v>0.68</v>
      </c>
      <c r="Q141" s="214">
        <v>0.81</v>
      </c>
      <c r="R141" s="214">
        <v>0.55016747868453098</v>
      </c>
      <c r="S141" s="122"/>
    </row>
    <row r="142" spans="1:19" ht="12.75" x14ac:dyDescent="0.2">
      <c r="A142" s="122" t="s">
        <v>492</v>
      </c>
      <c r="B142" s="122">
        <v>40229</v>
      </c>
      <c r="C142" s="122">
        <v>-213</v>
      </c>
      <c r="D142" s="122">
        <v>155.565146529012</v>
      </c>
      <c r="E142" s="122">
        <v>368.36916766072</v>
      </c>
      <c r="F142" s="122">
        <v>100.6</v>
      </c>
      <c r="G142" s="122">
        <v>25927.524421502301</v>
      </c>
      <c r="H142" s="122">
        <v>6344.3284382731499</v>
      </c>
      <c r="I142" s="122">
        <v>9360.3016288590607</v>
      </c>
      <c r="J142" s="122">
        <v>3753.8528610073799</v>
      </c>
      <c r="K142" s="122">
        <v>12121.713275538799</v>
      </c>
      <c r="L142" s="122">
        <v>2539.5620793981102</v>
      </c>
      <c r="M142" s="122"/>
      <c r="N142" s="214">
        <v>0.81</v>
      </c>
      <c r="O142" s="214">
        <v>0.75</v>
      </c>
      <c r="P142" s="214">
        <v>0.68</v>
      </c>
      <c r="Q142" s="214">
        <v>0.81</v>
      </c>
      <c r="R142" s="214">
        <v>0.55016747868453098</v>
      </c>
      <c r="S142" s="122"/>
    </row>
    <row r="143" spans="1:19" ht="12.75" x14ac:dyDescent="0.2">
      <c r="A143" s="122" t="s">
        <v>493</v>
      </c>
      <c r="B143" s="122">
        <v>9733</v>
      </c>
      <c r="C143" s="122">
        <v>-368</v>
      </c>
      <c r="D143" s="122">
        <v>0</v>
      </c>
      <c r="E143" s="122">
        <v>368.36916766072</v>
      </c>
      <c r="F143" s="122">
        <v>99.6</v>
      </c>
      <c r="G143" s="122">
        <v>26929.081840378301</v>
      </c>
      <c r="H143" s="122">
        <v>6214.1775918571102</v>
      </c>
      <c r="I143" s="122">
        <v>9677.5707846190198</v>
      </c>
      <c r="J143" s="122">
        <v>4441.6375821145703</v>
      </c>
      <c r="K143" s="122">
        <v>12199.208048236</v>
      </c>
      <c r="L143" s="122">
        <v>3154.94443937493</v>
      </c>
      <c r="M143" s="122"/>
      <c r="N143" s="214">
        <v>0.81</v>
      </c>
      <c r="O143" s="214">
        <v>0.75</v>
      </c>
      <c r="P143" s="214">
        <v>0.68</v>
      </c>
      <c r="Q143" s="214">
        <v>0.81</v>
      </c>
      <c r="R143" s="214">
        <v>0.55016747868453098</v>
      </c>
      <c r="S143" s="122"/>
    </row>
    <row r="144" spans="1:19" ht="12.75" x14ac:dyDescent="0.2">
      <c r="A144" s="122" t="s">
        <v>494</v>
      </c>
      <c r="B144" s="122">
        <v>13864</v>
      </c>
      <c r="C144" s="122">
        <v>-368</v>
      </c>
      <c r="D144" s="122">
        <v>0</v>
      </c>
      <c r="E144" s="122">
        <v>368.36916766072</v>
      </c>
      <c r="F144" s="122">
        <v>98.6</v>
      </c>
      <c r="G144" s="122">
        <v>27079.286514045001</v>
      </c>
      <c r="H144" s="122">
        <v>6440.2122780036498</v>
      </c>
      <c r="I144" s="122">
        <v>10220.4219906828</v>
      </c>
      <c r="J144" s="122">
        <v>4314.53645426824</v>
      </c>
      <c r="K144" s="122">
        <v>11724.7212652952</v>
      </c>
      <c r="L144" s="122">
        <v>3210.82057827582</v>
      </c>
      <c r="M144" s="122"/>
      <c r="N144" s="214">
        <v>0.81</v>
      </c>
      <c r="O144" s="214">
        <v>0.75</v>
      </c>
      <c r="P144" s="214">
        <v>0.68</v>
      </c>
      <c r="Q144" s="214">
        <v>0.81</v>
      </c>
      <c r="R144" s="214">
        <v>0.55016747868453098</v>
      </c>
      <c r="S144" s="122"/>
    </row>
    <row r="145" spans="1:19" ht="12.75" x14ac:dyDescent="0.2">
      <c r="A145" s="19" t="s">
        <v>495</v>
      </c>
      <c r="B145" s="122"/>
      <c r="C145" s="122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214"/>
      <c r="O145" s="214"/>
      <c r="P145" s="214"/>
      <c r="Q145" s="214"/>
      <c r="R145" s="214"/>
      <c r="S145" s="122"/>
    </row>
    <row r="146" spans="1:19" ht="12.75" x14ac:dyDescent="0.2">
      <c r="A146" s="122" t="s">
        <v>496</v>
      </c>
      <c r="B146" s="122">
        <v>42433</v>
      </c>
      <c r="C146" s="122">
        <v>-342</v>
      </c>
      <c r="D146" s="122">
        <v>26.3800830036019</v>
      </c>
      <c r="E146" s="122">
        <v>368.36916766072</v>
      </c>
      <c r="F146" s="122">
        <v>100.1</v>
      </c>
      <c r="G146" s="122">
        <v>26380.083003603399</v>
      </c>
      <c r="H146" s="122">
        <v>6577.8781373279398</v>
      </c>
      <c r="I146" s="122">
        <v>9644.4986197218204</v>
      </c>
      <c r="J146" s="122">
        <v>4182.98365478288</v>
      </c>
      <c r="K146" s="122">
        <v>11490.6614184303</v>
      </c>
      <c r="L146" s="122">
        <v>3029.55586793456</v>
      </c>
      <c r="M146" s="122"/>
      <c r="N146" s="214">
        <v>0.81</v>
      </c>
      <c r="O146" s="214">
        <v>0.75</v>
      </c>
      <c r="P146" s="214">
        <v>0.68</v>
      </c>
      <c r="Q146" s="214">
        <v>0.81</v>
      </c>
      <c r="R146" s="214">
        <v>0.55016747868453098</v>
      </c>
      <c r="S146" s="122"/>
    </row>
    <row r="147" spans="1:19" ht="12.75" x14ac:dyDescent="0.2">
      <c r="A147" s="122" t="s">
        <v>497</v>
      </c>
      <c r="B147" s="122">
        <v>95532</v>
      </c>
      <c r="C147" s="122">
        <v>-268</v>
      </c>
      <c r="D147" s="122">
        <v>100.349691809185</v>
      </c>
      <c r="E147" s="122">
        <v>368.36916766072</v>
      </c>
      <c r="F147" s="122">
        <v>100.4</v>
      </c>
      <c r="G147" s="122">
        <v>25087.422952296001</v>
      </c>
      <c r="H147" s="122">
        <v>7086.51517906548</v>
      </c>
      <c r="I147" s="122">
        <v>9302.36667330419</v>
      </c>
      <c r="J147" s="122">
        <v>3458.3070866678399</v>
      </c>
      <c r="K147" s="122">
        <v>10223.149087050901</v>
      </c>
      <c r="L147" s="122">
        <v>3159.3489985729898</v>
      </c>
      <c r="M147" s="122"/>
      <c r="N147" s="214">
        <v>0.81</v>
      </c>
      <c r="O147" s="214">
        <v>0.75</v>
      </c>
      <c r="P147" s="214">
        <v>0.68</v>
      </c>
      <c r="Q147" s="214">
        <v>0.81</v>
      </c>
      <c r="R147" s="214">
        <v>0.55016747868453098</v>
      </c>
      <c r="S147" s="122"/>
    </row>
    <row r="148" spans="1:19" ht="12.75" x14ac:dyDescent="0.2">
      <c r="A148" s="122" t="s">
        <v>498</v>
      </c>
      <c r="B148" s="122">
        <v>10278</v>
      </c>
      <c r="C148" s="122">
        <v>-368</v>
      </c>
      <c r="D148" s="122">
        <v>0</v>
      </c>
      <c r="E148" s="122">
        <v>368.36916766072</v>
      </c>
      <c r="F148" s="122">
        <v>99.1</v>
      </c>
      <c r="G148" s="122">
        <v>28369.078452967999</v>
      </c>
      <c r="H148" s="122">
        <v>6654.3491837781003</v>
      </c>
      <c r="I148" s="122">
        <v>11318.3572510923</v>
      </c>
      <c r="J148" s="122">
        <v>4628.5280924497702</v>
      </c>
      <c r="K148" s="122">
        <v>11740.582756448701</v>
      </c>
      <c r="L148" s="122">
        <v>3331.7428078118901</v>
      </c>
      <c r="M148" s="122"/>
      <c r="N148" s="214">
        <v>0.81</v>
      </c>
      <c r="O148" s="214">
        <v>0.75</v>
      </c>
      <c r="P148" s="214">
        <v>0.68</v>
      </c>
      <c r="Q148" s="214">
        <v>0.81</v>
      </c>
      <c r="R148" s="214">
        <v>0.55016747868453098</v>
      </c>
      <c r="S148" s="122"/>
    </row>
    <row r="149" spans="1:19" ht="12.75" x14ac:dyDescent="0.2">
      <c r="A149" s="122" t="s">
        <v>499</v>
      </c>
      <c r="B149" s="122">
        <v>78219</v>
      </c>
      <c r="C149" s="122">
        <v>118</v>
      </c>
      <c r="D149" s="122">
        <v>486.645732603412</v>
      </c>
      <c r="E149" s="122">
        <v>368.36916766072</v>
      </c>
      <c r="F149" s="122">
        <v>101.8</v>
      </c>
      <c r="G149" s="122">
        <v>27035.874033522901</v>
      </c>
      <c r="H149" s="122">
        <v>8609.6561247661193</v>
      </c>
      <c r="I149" s="122">
        <v>12392.5700531813</v>
      </c>
      <c r="J149" s="122">
        <v>4183.5287554854604</v>
      </c>
      <c r="K149" s="122">
        <v>8189.1807863937602</v>
      </c>
      <c r="L149" s="122">
        <v>2343.9935870996501</v>
      </c>
      <c r="M149" s="122"/>
      <c r="N149" s="214">
        <v>0.81</v>
      </c>
      <c r="O149" s="214">
        <v>0.75</v>
      </c>
      <c r="P149" s="214">
        <v>0.68</v>
      </c>
      <c r="Q149" s="214">
        <v>0.81</v>
      </c>
      <c r="R149" s="214">
        <v>0.55016747868453098</v>
      </c>
      <c r="S149" s="122"/>
    </row>
    <row r="150" spans="1:19" ht="12.75" x14ac:dyDescent="0.2">
      <c r="A150" s="122" t="s">
        <v>500</v>
      </c>
      <c r="B150" s="122">
        <v>23781</v>
      </c>
      <c r="C150" s="122">
        <v>-368</v>
      </c>
      <c r="D150" s="122">
        <v>0</v>
      </c>
      <c r="E150" s="122">
        <v>368.36916766072</v>
      </c>
      <c r="F150" s="122">
        <v>99.7</v>
      </c>
      <c r="G150" s="122">
        <v>26184.889781846701</v>
      </c>
      <c r="H150" s="122">
        <v>6294.6995395590902</v>
      </c>
      <c r="I150" s="122">
        <v>9850.1602043851799</v>
      </c>
      <c r="J150" s="122">
        <v>3973.9913306018898</v>
      </c>
      <c r="K150" s="122">
        <v>11603.8357731133</v>
      </c>
      <c r="L150" s="122">
        <v>2903.0104147606999</v>
      </c>
      <c r="M150" s="122"/>
      <c r="N150" s="214">
        <v>0.81</v>
      </c>
      <c r="O150" s="214">
        <v>0.75</v>
      </c>
      <c r="P150" s="214">
        <v>0.68</v>
      </c>
      <c r="Q150" s="214">
        <v>0.81</v>
      </c>
      <c r="R150" s="214">
        <v>0.55016747868453098</v>
      </c>
      <c r="S150" s="122"/>
    </row>
    <row r="151" spans="1:19" ht="12.75" x14ac:dyDescent="0.2">
      <c r="A151" s="122" t="s">
        <v>501</v>
      </c>
      <c r="B151" s="122">
        <v>60422</v>
      </c>
      <c r="C151" s="122">
        <v>-265</v>
      </c>
      <c r="D151" s="122">
        <v>103.209747435945</v>
      </c>
      <c r="E151" s="122">
        <v>368.36916766072</v>
      </c>
      <c r="F151" s="122">
        <v>100.4</v>
      </c>
      <c r="G151" s="122">
        <v>25802.4368589859</v>
      </c>
      <c r="H151" s="122">
        <v>7262.6676336520804</v>
      </c>
      <c r="I151" s="122">
        <v>9739.9629608263494</v>
      </c>
      <c r="J151" s="122">
        <v>3744.7415983249898</v>
      </c>
      <c r="K151" s="122">
        <v>10674.956276700599</v>
      </c>
      <c r="L151" s="122">
        <v>2583.8767996946499</v>
      </c>
      <c r="M151" s="122"/>
      <c r="N151" s="214">
        <v>0.81</v>
      </c>
      <c r="O151" s="214">
        <v>0.75</v>
      </c>
      <c r="P151" s="214">
        <v>0.68</v>
      </c>
      <c r="Q151" s="214">
        <v>0.81</v>
      </c>
      <c r="R151" s="214">
        <v>0.55016747868453098</v>
      </c>
      <c r="S151" s="122"/>
    </row>
    <row r="152" spans="1:19" ht="12.75" x14ac:dyDescent="0.2">
      <c r="A152" s="19" t="s">
        <v>502</v>
      </c>
      <c r="B152" s="122"/>
      <c r="C152" s="122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214"/>
      <c r="O152" s="214"/>
      <c r="P152" s="214"/>
      <c r="Q152" s="214"/>
      <c r="R152" s="214"/>
      <c r="S152" s="122"/>
    </row>
    <row r="153" spans="1:19" ht="12.75" x14ac:dyDescent="0.2">
      <c r="A153" s="122" t="s">
        <v>503</v>
      </c>
      <c r="B153" s="122">
        <v>28423</v>
      </c>
      <c r="C153" s="122">
        <v>-212</v>
      </c>
      <c r="D153" s="122">
        <v>156.16706310753301</v>
      </c>
      <c r="E153" s="122">
        <v>368.36916766072</v>
      </c>
      <c r="F153" s="122">
        <v>100.6</v>
      </c>
      <c r="G153" s="122">
        <v>26027.8438512557</v>
      </c>
      <c r="H153" s="122">
        <v>8497.0815910596793</v>
      </c>
      <c r="I153" s="122">
        <v>11317.4428943357</v>
      </c>
      <c r="J153" s="122">
        <v>4378.6012588392196</v>
      </c>
      <c r="K153" s="122">
        <v>7406.3930435423599</v>
      </c>
      <c r="L153" s="122">
        <v>3054.5214604173898</v>
      </c>
      <c r="M153" s="122"/>
      <c r="N153" s="214">
        <v>0.81</v>
      </c>
      <c r="O153" s="214">
        <v>0.75</v>
      </c>
      <c r="P153" s="214">
        <v>0.68</v>
      </c>
      <c r="Q153" s="214">
        <v>0.81</v>
      </c>
      <c r="R153" s="214">
        <v>0.55016747868453098</v>
      </c>
      <c r="S153" s="122"/>
    </row>
    <row r="154" spans="1:19" ht="12.75" x14ac:dyDescent="0.2">
      <c r="A154" s="122" t="s">
        <v>504</v>
      </c>
      <c r="B154" s="122">
        <v>39188</v>
      </c>
      <c r="C154" s="122">
        <v>-368</v>
      </c>
      <c r="D154" s="122">
        <v>0</v>
      </c>
      <c r="E154" s="122">
        <v>368.36916766072</v>
      </c>
      <c r="F154" s="122">
        <v>99.7</v>
      </c>
      <c r="G154" s="122">
        <v>25702.9869364716</v>
      </c>
      <c r="H154" s="122">
        <v>7192.9415635036403</v>
      </c>
      <c r="I154" s="122">
        <v>10215.9365656266</v>
      </c>
      <c r="J154" s="122">
        <v>3655.1213336013998</v>
      </c>
      <c r="K154" s="122">
        <v>10131.759570362001</v>
      </c>
      <c r="L154" s="122">
        <v>2767.41927860227</v>
      </c>
      <c r="M154" s="122"/>
      <c r="N154" s="214">
        <v>0.81</v>
      </c>
      <c r="O154" s="214">
        <v>0.75</v>
      </c>
      <c r="P154" s="214">
        <v>0.68</v>
      </c>
      <c r="Q154" s="214">
        <v>0.81</v>
      </c>
      <c r="R154" s="214">
        <v>0.55016747868453098</v>
      </c>
      <c r="S154" s="122"/>
    </row>
    <row r="155" spans="1:19" ht="12.75" x14ac:dyDescent="0.2">
      <c r="A155" s="122" t="s">
        <v>505</v>
      </c>
      <c r="B155" s="122">
        <v>9556</v>
      </c>
      <c r="C155" s="122">
        <v>-368</v>
      </c>
      <c r="D155" s="122">
        <v>0</v>
      </c>
      <c r="E155" s="122">
        <v>368.36916766072</v>
      </c>
      <c r="F155" s="122">
        <v>98.4</v>
      </c>
      <c r="G155" s="122">
        <v>27535.982455981801</v>
      </c>
      <c r="H155" s="122">
        <v>4833.4125726193697</v>
      </c>
      <c r="I155" s="122">
        <v>8559.6102751463404</v>
      </c>
      <c r="J155" s="122">
        <v>4173.3996895710297</v>
      </c>
      <c r="K155" s="122">
        <v>15456.8793680258</v>
      </c>
      <c r="L155" s="122">
        <v>3350.3006997039402</v>
      </c>
      <c r="M155" s="122"/>
      <c r="N155" s="214">
        <v>0.81</v>
      </c>
      <c r="O155" s="214">
        <v>0.75</v>
      </c>
      <c r="P155" s="214">
        <v>0.68</v>
      </c>
      <c r="Q155" s="214">
        <v>0.81</v>
      </c>
      <c r="R155" s="214">
        <v>0.55016747868453098</v>
      </c>
      <c r="S155" s="122"/>
    </row>
    <row r="156" spans="1:19" ht="12.75" x14ac:dyDescent="0.2">
      <c r="A156" s="122" t="s">
        <v>506</v>
      </c>
      <c r="B156" s="122">
        <v>8652</v>
      </c>
      <c r="C156" s="122">
        <v>-315</v>
      </c>
      <c r="D156" s="122">
        <v>53.137504957479898</v>
      </c>
      <c r="E156" s="122">
        <v>368.36916766072</v>
      </c>
      <c r="F156" s="122">
        <v>100.2</v>
      </c>
      <c r="G156" s="122">
        <v>26568.7524787396</v>
      </c>
      <c r="H156" s="122">
        <v>8600.2937263017502</v>
      </c>
      <c r="I156" s="122">
        <v>11406.987657510699</v>
      </c>
      <c r="J156" s="122">
        <v>4233.6556336288504</v>
      </c>
      <c r="K156" s="122">
        <v>8373.7810381586205</v>
      </c>
      <c r="L156" s="122">
        <v>2518.5518941234</v>
      </c>
      <c r="M156" s="122"/>
      <c r="N156" s="214">
        <v>0.81</v>
      </c>
      <c r="O156" s="214">
        <v>0.75</v>
      </c>
      <c r="P156" s="214">
        <v>0.68</v>
      </c>
      <c r="Q156" s="214">
        <v>0.81</v>
      </c>
      <c r="R156" s="214">
        <v>0.55016747868453098</v>
      </c>
      <c r="S156" s="122"/>
    </row>
    <row r="157" spans="1:19" ht="12.75" x14ac:dyDescent="0.2">
      <c r="A157" s="122" t="s">
        <v>507</v>
      </c>
      <c r="B157" s="122">
        <v>107022</v>
      </c>
      <c r="C157" s="122">
        <v>-368</v>
      </c>
      <c r="D157" s="122">
        <v>0</v>
      </c>
      <c r="E157" s="122">
        <v>368.36916766072</v>
      </c>
      <c r="F157" s="122">
        <v>99.6</v>
      </c>
      <c r="G157" s="122">
        <v>25911.6470859566</v>
      </c>
      <c r="H157" s="122">
        <v>7407.6115647976803</v>
      </c>
      <c r="I157" s="122">
        <v>9760.9621821052297</v>
      </c>
      <c r="J157" s="122">
        <v>3669.9550755237801</v>
      </c>
      <c r="K157" s="122">
        <v>9940.7391665923406</v>
      </c>
      <c r="L157" s="122">
        <v>3713.7635079428901</v>
      </c>
      <c r="M157" s="122"/>
      <c r="N157" s="214">
        <v>0.81</v>
      </c>
      <c r="O157" s="214">
        <v>0.75</v>
      </c>
      <c r="P157" s="214">
        <v>0.68</v>
      </c>
      <c r="Q157" s="214">
        <v>0.81</v>
      </c>
      <c r="R157" s="214">
        <v>0.55016747868453098</v>
      </c>
      <c r="S157" s="122"/>
    </row>
    <row r="158" spans="1:19" ht="12.75" x14ac:dyDescent="0.2">
      <c r="A158" s="122" t="s">
        <v>508</v>
      </c>
      <c r="B158" s="122">
        <v>4764</v>
      </c>
      <c r="C158" s="122">
        <v>-368</v>
      </c>
      <c r="D158" s="122">
        <v>0</v>
      </c>
      <c r="E158" s="122">
        <v>368.36916766072</v>
      </c>
      <c r="F158" s="122">
        <v>98.3</v>
      </c>
      <c r="G158" s="122">
        <v>26289.770077236401</v>
      </c>
      <c r="H158" s="122">
        <v>5871.2064788821799</v>
      </c>
      <c r="I158" s="122">
        <v>9375.8675915245294</v>
      </c>
      <c r="J158" s="122">
        <v>4111.2559891430401</v>
      </c>
      <c r="K158" s="122">
        <v>12335.001683976699</v>
      </c>
      <c r="L158" s="122">
        <v>3117.57194947466</v>
      </c>
      <c r="M158" s="122"/>
      <c r="N158" s="214">
        <v>0.81</v>
      </c>
      <c r="O158" s="214">
        <v>0.75</v>
      </c>
      <c r="P158" s="214">
        <v>0.68</v>
      </c>
      <c r="Q158" s="214">
        <v>0.81</v>
      </c>
      <c r="R158" s="214">
        <v>0.55016747868453098</v>
      </c>
      <c r="S158" s="122"/>
    </row>
    <row r="159" spans="1:19" ht="12.75" x14ac:dyDescent="0.2">
      <c r="A159" s="122" t="s">
        <v>509</v>
      </c>
      <c r="B159" s="122">
        <v>5538</v>
      </c>
      <c r="C159" s="122">
        <v>-368</v>
      </c>
      <c r="D159" s="122">
        <v>0</v>
      </c>
      <c r="E159" s="122">
        <v>368.36916766072</v>
      </c>
      <c r="F159" s="122">
        <v>98.7</v>
      </c>
      <c r="G159" s="122">
        <v>26264.130691613002</v>
      </c>
      <c r="H159" s="122">
        <v>6432.7278603105296</v>
      </c>
      <c r="I159" s="122">
        <v>9855.7391440527499</v>
      </c>
      <c r="J159" s="122">
        <v>4070.12834564491</v>
      </c>
      <c r="K159" s="122">
        <v>11791.063092643901</v>
      </c>
      <c r="L159" s="122">
        <v>2441.74444817017</v>
      </c>
      <c r="M159" s="122"/>
      <c r="N159" s="214">
        <v>0.81</v>
      </c>
      <c r="O159" s="214">
        <v>0.75</v>
      </c>
      <c r="P159" s="214">
        <v>0.68</v>
      </c>
      <c r="Q159" s="214">
        <v>0.81</v>
      </c>
      <c r="R159" s="214">
        <v>0.55016747868453098</v>
      </c>
      <c r="S159" s="122"/>
    </row>
    <row r="160" spans="1:19" ht="12.75" x14ac:dyDescent="0.2">
      <c r="A160" s="122" t="s">
        <v>510</v>
      </c>
      <c r="B160" s="122">
        <v>32185</v>
      </c>
      <c r="C160" s="122">
        <v>-368</v>
      </c>
      <c r="D160" s="122">
        <v>0</v>
      </c>
      <c r="E160" s="122">
        <v>368.36916766072</v>
      </c>
      <c r="F160" s="122">
        <v>98.8</v>
      </c>
      <c r="G160" s="122">
        <v>27966.082755798401</v>
      </c>
      <c r="H160" s="122">
        <v>7023.1101769974202</v>
      </c>
      <c r="I160" s="122">
        <v>10576.7670455567</v>
      </c>
      <c r="J160" s="122">
        <v>4068.4206903855002</v>
      </c>
      <c r="K160" s="122">
        <v>11993.3848055161</v>
      </c>
      <c r="L160" s="122">
        <v>3387.3693712117401</v>
      </c>
      <c r="M160" s="122"/>
      <c r="N160" s="214">
        <v>0.81</v>
      </c>
      <c r="O160" s="214">
        <v>0.75</v>
      </c>
      <c r="P160" s="214">
        <v>0.68</v>
      </c>
      <c r="Q160" s="214">
        <v>0.81</v>
      </c>
      <c r="R160" s="214">
        <v>0.55016747868453098</v>
      </c>
      <c r="S160" s="122"/>
    </row>
    <row r="161" spans="1:19" ht="12.75" x14ac:dyDescent="0.2">
      <c r="A161" s="122" t="s">
        <v>511</v>
      </c>
      <c r="B161" s="122">
        <v>6502</v>
      </c>
      <c r="C161" s="122">
        <v>-368</v>
      </c>
      <c r="D161" s="122">
        <v>0</v>
      </c>
      <c r="E161" s="122">
        <v>368.36916766072</v>
      </c>
      <c r="F161" s="122">
        <v>98.3</v>
      </c>
      <c r="G161" s="122">
        <v>26877.4991249134</v>
      </c>
      <c r="H161" s="122">
        <v>5790.7120635727297</v>
      </c>
      <c r="I161" s="122">
        <v>9829.8802022139007</v>
      </c>
      <c r="J161" s="122">
        <v>4636.4083628745902</v>
      </c>
      <c r="K161" s="122">
        <v>12474.614922495201</v>
      </c>
      <c r="L161" s="122">
        <v>2830.8042334800798</v>
      </c>
      <c r="M161" s="122"/>
      <c r="N161" s="214">
        <v>0.81</v>
      </c>
      <c r="O161" s="214">
        <v>0.75</v>
      </c>
      <c r="P161" s="214">
        <v>0.68</v>
      </c>
      <c r="Q161" s="214">
        <v>0.81</v>
      </c>
      <c r="R161" s="214">
        <v>0.55016747868453098</v>
      </c>
      <c r="S161" s="122"/>
    </row>
    <row r="162" spans="1:19" ht="12.75" x14ac:dyDescent="0.2">
      <c r="A162" s="122" t="s">
        <v>512</v>
      </c>
      <c r="B162" s="122">
        <v>5630</v>
      </c>
      <c r="C162" s="122">
        <v>-368</v>
      </c>
      <c r="D162" s="122">
        <v>0</v>
      </c>
      <c r="E162" s="122">
        <v>368.36916766072</v>
      </c>
      <c r="F162" s="122">
        <v>98.9</v>
      </c>
      <c r="G162" s="122">
        <v>25771.9791164526</v>
      </c>
      <c r="H162" s="122">
        <v>6133.8495281364603</v>
      </c>
      <c r="I162" s="122">
        <v>9832.7610243053005</v>
      </c>
      <c r="J162" s="122">
        <v>4103.8076378716896</v>
      </c>
      <c r="K162" s="122">
        <v>11745.2045285159</v>
      </c>
      <c r="L162" s="122">
        <v>2044.4417603015299</v>
      </c>
      <c r="M162" s="122"/>
      <c r="N162" s="214">
        <v>0.81</v>
      </c>
      <c r="O162" s="214">
        <v>0.75</v>
      </c>
      <c r="P162" s="214">
        <v>0.68</v>
      </c>
      <c r="Q162" s="214">
        <v>0.81</v>
      </c>
      <c r="R162" s="214">
        <v>0.55016747868453098</v>
      </c>
      <c r="S162" s="122"/>
    </row>
    <row r="163" spans="1:19" ht="12.75" x14ac:dyDescent="0.2">
      <c r="A163" s="122" t="s">
        <v>513</v>
      </c>
      <c r="B163" s="122">
        <v>5240</v>
      </c>
      <c r="C163" s="122">
        <v>-368</v>
      </c>
      <c r="D163" s="122">
        <v>0</v>
      </c>
      <c r="E163" s="122">
        <v>368.36916766072</v>
      </c>
      <c r="F163" s="122">
        <v>98.3</v>
      </c>
      <c r="G163" s="122">
        <v>26044.252424579401</v>
      </c>
      <c r="H163" s="122">
        <v>4590.75771764209</v>
      </c>
      <c r="I163" s="122">
        <v>8801.4187531295593</v>
      </c>
      <c r="J163" s="122">
        <v>3840.4304939179301</v>
      </c>
      <c r="K163" s="122">
        <v>14136.335951880899</v>
      </c>
      <c r="L163" s="122">
        <v>3022.2610677209</v>
      </c>
      <c r="M163" s="122"/>
      <c r="N163" s="214">
        <v>0.81</v>
      </c>
      <c r="O163" s="214">
        <v>0.75</v>
      </c>
      <c r="P163" s="214">
        <v>0.68</v>
      </c>
      <c r="Q163" s="214">
        <v>0.81</v>
      </c>
      <c r="R163" s="214">
        <v>0.55016747868453098</v>
      </c>
      <c r="S163" s="122"/>
    </row>
    <row r="164" spans="1:19" ht="12.75" x14ac:dyDescent="0.2">
      <c r="A164" s="122" t="s">
        <v>514</v>
      </c>
      <c r="B164" s="122">
        <v>541145</v>
      </c>
      <c r="C164" s="122">
        <v>199</v>
      </c>
      <c r="D164" s="122">
        <v>567.09872614819994</v>
      </c>
      <c r="E164" s="122">
        <v>368.36916766072</v>
      </c>
      <c r="F164" s="122">
        <v>102.3</v>
      </c>
      <c r="G164" s="122">
        <v>24656.4663542696</v>
      </c>
      <c r="H164" s="122">
        <v>7664.8802093787199</v>
      </c>
      <c r="I164" s="122">
        <v>8522.3822087527205</v>
      </c>
      <c r="J164" s="122">
        <v>3130.5160036295001</v>
      </c>
      <c r="K164" s="122">
        <v>8175.0129430986099</v>
      </c>
      <c r="L164" s="122">
        <v>6008.3801565919703</v>
      </c>
      <c r="M164" s="122"/>
      <c r="N164" s="214">
        <v>0.81</v>
      </c>
      <c r="O164" s="214">
        <v>0.75</v>
      </c>
      <c r="P164" s="214">
        <v>0.68</v>
      </c>
      <c r="Q164" s="214">
        <v>0.81</v>
      </c>
      <c r="R164" s="214">
        <v>0.55016747868453098</v>
      </c>
      <c r="S164" s="122"/>
    </row>
    <row r="165" spans="1:19" ht="12.75" x14ac:dyDescent="0.2">
      <c r="A165" s="122" t="s">
        <v>515</v>
      </c>
      <c r="B165" s="122">
        <v>13080</v>
      </c>
      <c r="C165" s="122">
        <v>-368</v>
      </c>
      <c r="D165" s="122">
        <v>0</v>
      </c>
      <c r="E165" s="122">
        <v>368.36916766072</v>
      </c>
      <c r="F165" s="122">
        <v>99.2</v>
      </c>
      <c r="G165" s="122">
        <v>25945.075915514099</v>
      </c>
      <c r="H165" s="122">
        <v>6734.6036309942601</v>
      </c>
      <c r="I165" s="122">
        <v>10193.983921729099</v>
      </c>
      <c r="J165" s="122">
        <v>4503.5262053911101</v>
      </c>
      <c r="K165" s="122">
        <v>10303.9128985931</v>
      </c>
      <c r="L165" s="122">
        <v>2610.09932651597</v>
      </c>
      <c r="M165" s="122"/>
      <c r="N165" s="214">
        <v>0.81</v>
      </c>
      <c r="O165" s="214">
        <v>0.75</v>
      </c>
      <c r="P165" s="214">
        <v>0.68</v>
      </c>
      <c r="Q165" s="214">
        <v>0.81</v>
      </c>
      <c r="R165" s="214">
        <v>0.55016747868453098</v>
      </c>
      <c r="S165" s="122"/>
    </row>
    <row r="166" spans="1:19" ht="12.75" x14ac:dyDescent="0.2">
      <c r="A166" s="122" t="s">
        <v>516</v>
      </c>
      <c r="B166" s="122">
        <v>9376</v>
      </c>
      <c r="C166" s="122">
        <v>-368</v>
      </c>
      <c r="D166" s="122">
        <v>0</v>
      </c>
      <c r="E166" s="122">
        <v>368.36916766072</v>
      </c>
      <c r="F166" s="122">
        <v>99</v>
      </c>
      <c r="G166" s="122">
        <v>26457.3652654244</v>
      </c>
      <c r="H166" s="122">
        <v>6527.3651696090601</v>
      </c>
      <c r="I166" s="122">
        <v>10144.204965486901</v>
      </c>
      <c r="J166" s="122">
        <v>4239.13045417169</v>
      </c>
      <c r="K166" s="122">
        <v>11236.9731919804</v>
      </c>
      <c r="L166" s="122">
        <v>2867.2882725763002</v>
      </c>
      <c r="M166" s="122"/>
      <c r="N166" s="214">
        <v>0.81</v>
      </c>
      <c r="O166" s="214">
        <v>0.75</v>
      </c>
      <c r="P166" s="214">
        <v>0.68</v>
      </c>
      <c r="Q166" s="214">
        <v>0.81</v>
      </c>
      <c r="R166" s="214">
        <v>0.55016747868453098</v>
      </c>
      <c r="S166" s="122"/>
    </row>
    <row r="167" spans="1:19" ht="12.75" x14ac:dyDescent="0.2">
      <c r="A167" s="122" t="s">
        <v>517</v>
      </c>
      <c r="B167" s="122">
        <v>8885</v>
      </c>
      <c r="C167" s="122">
        <v>-368</v>
      </c>
      <c r="D167" s="122">
        <v>0</v>
      </c>
      <c r="E167" s="122">
        <v>368.36916766072</v>
      </c>
      <c r="F167" s="122">
        <v>98.7</v>
      </c>
      <c r="G167" s="122">
        <v>26557.967848127599</v>
      </c>
      <c r="H167" s="122">
        <v>6264.6840642636398</v>
      </c>
      <c r="I167" s="122">
        <v>9295.7892486681394</v>
      </c>
      <c r="J167" s="122">
        <v>3862.9684670913002</v>
      </c>
      <c r="K167" s="122">
        <v>12832.573757493399</v>
      </c>
      <c r="L167" s="122">
        <v>2709.2268738697298</v>
      </c>
      <c r="M167" s="122"/>
      <c r="N167" s="214">
        <v>0.81</v>
      </c>
      <c r="O167" s="214">
        <v>0.75</v>
      </c>
      <c r="P167" s="214">
        <v>0.68</v>
      </c>
      <c r="Q167" s="214">
        <v>0.81</v>
      </c>
      <c r="R167" s="214">
        <v>0.55016747868453098</v>
      </c>
      <c r="S167" s="122"/>
    </row>
    <row r="168" spans="1:19" ht="12.75" x14ac:dyDescent="0.2">
      <c r="A168" s="122" t="s">
        <v>518</v>
      </c>
      <c r="B168" s="122">
        <v>36291</v>
      </c>
      <c r="C168" s="122">
        <v>-44</v>
      </c>
      <c r="D168" s="122">
        <v>324.48481353858602</v>
      </c>
      <c r="E168" s="122">
        <v>368.36916766072</v>
      </c>
      <c r="F168" s="122">
        <v>101.2</v>
      </c>
      <c r="G168" s="122">
        <v>27040.401128215501</v>
      </c>
      <c r="H168" s="122">
        <v>9870.0459111407308</v>
      </c>
      <c r="I168" s="122">
        <v>12649.3361907854</v>
      </c>
      <c r="J168" s="122">
        <v>4211.5397854966204</v>
      </c>
      <c r="K168" s="122">
        <v>6537.4240870473304</v>
      </c>
      <c r="L168" s="122">
        <v>2543.7730994253502</v>
      </c>
      <c r="M168" s="122"/>
      <c r="N168" s="214">
        <v>0.81</v>
      </c>
      <c r="O168" s="214">
        <v>0.75</v>
      </c>
      <c r="P168" s="214">
        <v>0.68</v>
      </c>
      <c r="Q168" s="214">
        <v>0.81</v>
      </c>
      <c r="R168" s="214">
        <v>0.55016747868453098</v>
      </c>
      <c r="S168" s="122"/>
    </row>
    <row r="169" spans="1:19" ht="12.75" x14ac:dyDescent="0.2">
      <c r="A169" s="122" t="s">
        <v>519</v>
      </c>
      <c r="B169" s="122">
        <v>6786</v>
      </c>
      <c r="C169" s="122">
        <v>-368</v>
      </c>
      <c r="D169" s="122">
        <v>0</v>
      </c>
      <c r="E169" s="122">
        <v>368.36916766072</v>
      </c>
      <c r="F169" s="122">
        <v>98.8</v>
      </c>
      <c r="G169" s="122">
        <v>25707.474093925401</v>
      </c>
      <c r="H169" s="122">
        <v>4778.3963598967302</v>
      </c>
      <c r="I169" s="122">
        <v>8491.2399395329303</v>
      </c>
      <c r="J169" s="122">
        <v>4002.7868589589698</v>
      </c>
      <c r="K169" s="122">
        <v>14241.0579465338</v>
      </c>
      <c r="L169" s="122">
        <v>2201.8587682996999</v>
      </c>
      <c r="M169" s="122"/>
      <c r="N169" s="214">
        <v>0.81</v>
      </c>
      <c r="O169" s="214">
        <v>0.75</v>
      </c>
      <c r="P169" s="214">
        <v>0.68</v>
      </c>
      <c r="Q169" s="214">
        <v>0.81</v>
      </c>
      <c r="R169" s="214">
        <v>0.55016747868453098</v>
      </c>
      <c r="S169" s="122"/>
    </row>
    <row r="170" spans="1:19" ht="12.75" x14ac:dyDescent="0.2">
      <c r="A170" s="122" t="s">
        <v>520</v>
      </c>
      <c r="B170" s="122">
        <v>42334</v>
      </c>
      <c r="C170" s="122">
        <v>-106</v>
      </c>
      <c r="D170" s="122">
        <v>262.36438426148698</v>
      </c>
      <c r="E170" s="122">
        <v>368.36916766072</v>
      </c>
      <c r="F170" s="122">
        <v>101</v>
      </c>
      <c r="G170" s="122">
        <v>26236.438426148699</v>
      </c>
      <c r="H170" s="122">
        <v>8253.1428896339294</v>
      </c>
      <c r="I170" s="122">
        <v>10632.403188831</v>
      </c>
      <c r="J170" s="122">
        <v>3719.8772107285099</v>
      </c>
      <c r="K170" s="122">
        <v>9287.3976766381002</v>
      </c>
      <c r="L170" s="122">
        <v>2771.4863775582899</v>
      </c>
      <c r="M170" s="122"/>
      <c r="N170" s="214">
        <v>0.81</v>
      </c>
      <c r="O170" s="214">
        <v>0.75</v>
      </c>
      <c r="P170" s="214">
        <v>0.68</v>
      </c>
      <c r="Q170" s="214">
        <v>0.81</v>
      </c>
      <c r="R170" s="214">
        <v>0.55016747868453098</v>
      </c>
      <c r="S170" s="122"/>
    </row>
    <row r="171" spans="1:19" ht="12.75" x14ac:dyDescent="0.2">
      <c r="A171" s="122" t="s">
        <v>521</v>
      </c>
      <c r="B171" s="122">
        <v>39771</v>
      </c>
      <c r="C171" s="122">
        <v>-151</v>
      </c>
      <c r="D171" s="122">
        <v>216.88852390983999</v>
      </c>
      <c r="E171" s="122">
        <v>368.36916766072</v>
      </c>
      <c r="F171" s="122">
        <v>100.8</v>
      </c>
      <c r="G171" s="122">
        <v>27111.065488730099</v>
      </c>
      <c r="H171" s="122">
        <v>9252.4957715454602</v>
      </c>
      <c r="I171" s="122">
        <v>12570.132812427901</v>
      </c>
      <c r="J171" s="122">
        <v>4366.0222505688698</v>
      </c>
      <c r="K171" s="122">
        <v>7192.8737155980598</v>
      </c>
      <c r="L171" s="122">
        <v>2533.4493921174699</v>
      </c>
      <c r="M171" s="122"/>
      <c r="N171" s="214">
        <v>0.81</v>
      </c>
      <c r="O171" s="214">
        <v>0.75</v>
      </c>
      <c r="P171" s="214">
        <v>0.68</v>
      </c>
      <c r="Q171" s="214">
        <v>0.81</v>
      </c>
      <c r="R171" s="214">
        <v>0.55016747868453098</v>
      </c>
      <c r="S171" s="122"/>
    </row>
    <row r="172" spans="1:19" ht="12.75" x14ac:dyDescent="0.2">
      <c r="A172" s="122" t="s">
        <v>522</v>
      </c>
      <c r="B172" s="122">
        <v>38761</v>
      </c>
      <c r="C172" s="122">
        <v>-368</v>
      </c>
      <c r="D172" s="122">
        <v>0</v>
      </c>
      <c r="E172" s="122">
        <v>368.36916766072</v>
      </c>
      <c r="F172" s="122">
        <v>99.5</v>
      </c>
      <c r="G172" s="122">
        <v>25520.655344721199</v>
      </c>
      <c r="H172" s="122">
        <v>6508.4590229139203</v>
      </c>
      <c r="I172" s="122">
        <v>9608.13853812243</v>
      </c>
      <c r="J172" s="122">
        <v>3922.6731892886701</v>
      </c>
      <c r="K172" s="122">
        <v>10913.4674504541</v>
      </c>
      <c r="L172" s="122">
        <v>2790.7378906802501</v>
      </c>
      <c r="M172" s="122"/>
      <c r="N172" s="214">
        <v>0.81</v>
      </c>
      <c r="O172" s="214">
        <v>0.75</v>
      </c>
      <c r="P172" s="214">
        <v>0.68</v>
      </c>
      <c r="Q172" s="214">
        <v>0.81</v>
      </c>
      <c r="R172" s="214">
        <v>0.55016747868453098</v>
      </c>
      <c r="S172" s="122"/>
    </row>
    <row r="173" spans="1:19" ht="12.75" x14ac:dyDescent="0.2">
      <c r="A173" s="122" t="s">
        <v>523</v>
      </c>
      <c r="B173" s="122">
        <v>13031</v>
      </c>
      <c r="C173" s="122">
        <v>-368</v>
      </c>
      <c r="D173" s="122">
        <v>0</v>
      </c>
      <c r="E173" s="122">
        <v>368.36916766072</v>
      </c>
      <c r="F173" s="122">
        <v>99.4</v>
      </c>
      <c r="G173" s="122">
        <v>25677.1251595922</v>
      </c>
      <c r="H173" s="122">
        <v>7526.2827319405096</v>
      </c>
      <c r="I173" s="122">
        <v>9448.6609228175803</v>
      </c>
      <c r="J173" s="122">
        <v>4345.8024810729403</v>
      </c>
      <c r="K173" s="122">
        <v>9167.7616493524401</v>
      </c>
      <c r="L173" s="122">
        <v>3841.2082018280698</v>
      </c>
      <c r="M173" s="122"/>
      <c r="N173" s="214">
        <v>0.81</v>
      </c>
      <c r="O173" s="214">
        <v>0.75</v>
      </c>
      <c r="P173" s="214">
        <v>0.68</v>
      </c>
      <c r="Q173" s="214">
        <v>0.81</v>
      </c>
      <c r="R173" s="214">
        <v>0.55016747868453098</v>
      </c>
      <c r="S173" s="122"/>
    </row>
    <row r="174" spans="1:19" ht="12.75" x14ac:dyDescent="0.2">
      <c r="A174" s="122" t="s">
        <v>524</v>
      </c>
      <c r="B174" s="122">
        <v>14299</v>
      </c>
      <c r="C174" s="122">
        <v>-289</v>
      </c>
      <c r="D174" s="122">
        <v>79.233513266236599</v>
      </c>
      <c r="E174" s="122">
        <v>368.36916766072</v>
      </c>
      <c r="F174" s="122">
        <v>100.3</v>
      </c>
      <c r="G174" s="122">
        <v>26411.171088745799</v>
      </c>
      <c r="H174" s="122">
        <v>5267.2686922623197</v>
      </c>
      <c r="I174" s="122">
        <v>8695.8442081062894</v>
      </c>
      <c r="J174" s="122">
        <v>3927.12757076466</v>
      </c>
      <c r="K174" s="122">
        <v>13970.232600916601</v>
      </c>
      <c r="L174" s="122">
        <v>2974.48540757807</v>
      </c>
      <c r="M174" s="122"/>
      <c r="N174" s="214">
        <v>0.81</v>
      </c>
      <c r="O174" s="214">
        <v>0.75</v>
      </c>
      <c r="P174" s="214">
        <v>0.68</v>
      </c>
      <c r="Q174" s="214">
        <v>0.81</v>
      </c>
      <c r="R174" s="214">
        <v>0.55016747868453098</v>
      </c>
      <c r="S174" s="122"/>
    </row>
    <row r="175" spans="1:19" ht="12.75" x14ac:dyDescent="0.2">
      <c r="A175" s="122" t="s">
        <v>525</v>
      </c>
      <c r="B175" s="122">
        <v>23921</v>
      </c>
      <c r="C175" s="122">
        <v>-368</v>
      </c>
      <c r="D175" s="122">
        <v>0</v>
      </c>
      <c r="E175" s="122">
        <v>368.36916766072</v>
      </c>
      <c r="F175" s="122">
        <v>98.7</v>
      </c>
      <c r="G175" s="122">
        <v>25521.314392783501</v>
      </c>
      <c r="H175" s="122">
        <v>5896.0956163869396</v>
      </c>
      <c r="I175" s="122">
        <v>9115.7027791328601</v>
      </c>
      <c r="J175" s="122">
        <v>3930.06062983425</v>
      </c>
      <c r="K175" s="122">
        <v>12065.9066758343</v>
      </c>
      <c r="L175" s="122">
        <v>2658.96164372562</v>
      </c>
      <c r="M175" s="122"/>
      <c r="N175" s="214">
        <v>0.81</v>
      </c>
      <c r="O175" s="214">
        <v>0.75</v>
      </c>
      <c r="P175" s="214">
        <v>0.68</v>
      </c>
      <c r="Q175" s="214">
        <v>0.81</v>
      </c>
      <c r="R175" s="214">
        <v>0.55016747868453098</v>
      </c>
      <c r="S175" s="122"/>
    </row>
    <row r="176" spans="1:19" ht="12.75" x14ac:dyDescent="0.2">
      <c r="A176" s="122" t="s">
        <v>526</v>
      </c>
      <c r="B176" s="122">
        <v>33887</v>
      </c>
      <c r="C176" s="122">
        <v>-368</v>
      </c>
      <c r="D176" s="122">
        <v>0</v>
      </c>
      <c r="E176" s="122">
        <v>368.36916766072</v>
      </c>
      <c r="F176" s="122">
        <v>99.1</v>
      </c>
      <c r="G176" s="122">
        <v>27187.296198971198</v>
      </c>
      <c r="H176" s="122">
        <v>6708.0007154109298</v>
      </c>
      <c r="I176" s="122">
        <v>10793.623142128299</v>
      </c>
      <c r="J176" s="122">
        <v>4089.3440845514601</v>
      </c>
      <c r="K176" s="122">
        <v>11227.324680469799</v>
      </c>
      <c r="L176" s="122">
        <v>3242.1241954932002</v>
      </c>
      <c r="M176" s="122"/>
      <c r="N176" s="214">
        <v>0.81</v>
      </c>
      <c r="O176" s="214">
        <v>0.75</v>
      </c>
      <c r="P176" s="214">
        <v>0.68</v>
      </c>
      <c r="Q176" s="214">
        <v>0.81</v>
      </c>
      <c r="R176" s="214">
        <v>0.55016747868453098</v>
      </c>
      <c r="S176" s="122"/>
    </row>
    <row r="177" spans="1:19" ht="12.75" x14ac:dyDescent="0.2">
      <c r="A177" s="122" t="s">
        <v>527</v>
      </c>
      <c r="B177" s="122">
        <v>8936</v>
      </c>
      <c r="C177" s="122">
        <v>-368</v>
      </c>
      <c r="D177" s="122">
        <v>0</v>
      </c>
      <c r="E177" s="122">
        <v>368.36916766072</v>
      </c>
      <c r="F177" s="122">
        <v>98.1</v>
      </c>
      <c r="G177" s="122">
        <v>27431.1571888006</v>
      </c>
      <c r="H177" s="122">
        <v>5129.6306519612399</v>
      </c>
      <c r="I177" s="122">
        <v>8660.6678217748104</v>
      </c>
      <c r="J177" s="122">
        <v>4301.1882964967299</v>
      </c>
      <c r="K177" s="122">
        <v>15089.888370701199</v>
      </c>
      <c r="L177" s="122">
        <v>2968.2559143622402</v>
      </c>
      <c r="M177" s="122"/>
      <c r="N177" s="214">
        <v>0.81</v>
      </c>
      <c r="O177" s="214">
        <v>0.75</v>
      </c>
      <c r="P177" s="214">
        <v>0.68</v>
      </c>
      <c r="Q177" s="214">
        <v>0.81</v>
      </c>
      <c r="R177" s="214">
        <v>0.55016747868453098</v>
      </c>
      <c r="S177" s="122"/>
    </row>
    <row r="178" spans="1:19" ht="12.75" x14ac:dyDescent="0.2">
      <c r="A178" s="122" t="s">
        <v>528</v>
      </c>
      <c r="B178" s="122">
        <v>10243</v>
      </c>
      <c r="C178" s="122">
        <v>-368</v>
      </c>
      <c r="D178" s="122">
        <v>0</v>
      </c>
      <c r="E178" s="122">
        <v>368.36916766072</v>
      </c>
      <c r="F178" s="122">
        <v>98.7</v>
      </c>
      <c r="G178" s="122">
        <v>27316.799145791501</v>
      </c>
      <c r="H178" s="122">
        <v>6288.7227047309498</v>
      </c>
      <c r="I178" s="122">
        <v>9818.4588287109891</v>
      </c>
      <c r="J178" s="122">
        <v>4523.1359102409597</v>
      </c>
      <c r="K178" s="122">
        <v>12684.445936767501</v>
      </c>
      <c r="L178" s="122">
        <v>2742.7211969864402</v>
      </c>
      <c r="M178" s="122"/>
      <c r="N178" s="214">
        <v>0.81</v>
      </c>
      <c r="O178" s="214">
        <v>0.75</v>
      </c>
      <c r="P178" s="214">
        <v>0.68</v>
      </c>
      <c r="Q178" s="214">
        <v>0.81</v>
      </c>
      <c r="R178" s="214">
        <v>0.55016747868453098</v>
      </c>
      <c r="S178" s="122"/>
    </row>
    <row r="179" spans="1:19" ht="12.75" x14ac:dyDescent="0.2">
      <c r="A179" s="122" t="s">
        <v>529</v>
      </c>
      <c r="B179" s="122">
        <v>62927</v>
      </c>
      <c r="C179" s="122">
        <v>21</v>
      </c>
      <c r="D179" s="122">
        <v>389.76083552819398</v>
      </c>
      <c r="E179" s="122">
        <v>368.36916766072</v>
      </c>
      <c r="F179" s="122">
        <v>101.5</v>
      </c>
      <c r="G179" s="122">
        <v>25984.055701879599</v>
      </c>
      <c r="H179" s="122">
        <v>8596.5517694678292</v>
      </c>
      <c r="I179" s="122">
        <v>10846.333922785099</v>
      </c>
      <c r="J179" s="122">
        <v>3902.0887647927002</v>
      </c>
      <c r="K179" s="122">
        <v>8007.70448167412</v>
      </c>
      <c r="L179" s="122">
        <v>3174.3739933202</v>
      </c>
      <c r="M179" s="122"/>
      <c r="N179" s="214">
        <v>0.81</v>
      </c>
      <c r="O179" s="214">
        <v>0.75</v>
      </c>
      <c r="P179" s="214">
        <v>0.68</v>
      </c>
      <c r="Q179" s="214">
        <v>0.81</v>
      </c>
      <c r="R179" s="214">
        <v>0.55016747868453098</v>
      </c>
      <c r="S179" s="122"/>
    </row>
    <row r="180" spans="1:19" ht="12.75" x14ac:dyDescent="0.2">
      <c r="A180" s="122" t="s">
        <v>530</v>
      </c>
      <c r="B180" s="122">
        <v>15054</v>
      </c>
      <c r="C180" s="122">
        <v>-292</v>
      </c>
      <c r="D180" s="122">
        <v>76.354737659021097</v>
      </c>
      <c r="E180" s="122">
        <v>368.36916766072</v>
      </c>
      <c r="F180" s="122">
        <v>100.3</v>
      </c>
      <c r="G180" s="122">
        <v>25451.579219673898</v>
      </c>
      <c r="H180" s="122">
        <v>5261.9387172019997</v>
      </c>
      <c r="I180" s="122">
        <v>9303.9158167496098</v>
      </c>
      <c r="J180" s="122">
        <v>4238.1060554051401</v>
      </c>
      <c r="K180" s="122">
        <v>12379.526922232</v>
      </c>
      <c r="L180" s="122">
        <v>2366.8121471086902</v>
      </c>
      <c r="M180" s="122"/>
      <c r="N180" s="214">
        <v>0.81</v>
      </c>
      <c r="O180" s="214">
        <v>0.75</v>
      </c>
      <c r="P180" s="214">
        <v>0.68</v>
      </c>
      <c r="Q180" s="214">
        <v>0.81</v>
      </c>
      <c r="R180" s="214">
        <v>0.55016747868453098</v>
      </c>
      <c r="S180" s="122"/>
    </row>
    <row r="181" spans="1:19" ht="12.75" x14ac:dyDescent="0.2">
      <c r="A181" s="122" t="s">
        <v>531</v>
      </c>
      <c r="B181" s="122">
        <v>36528</v>
      </c>
      <c r="C181" s="122">
        <v>33</v>
      </c>
      <c r="D181" s="122">
        <v>401.74454050624303</v>
      </c>
      <c r="E181" s="122">
        <v>368.36916766072</v>
      </c>
      <c r="F181" s="122">
        <v>101.5</v>
      </c>
      <c r="G181" s="122">
        <v>26782.969367082798</v>
      </c>
      <c r="H181" s="122">
        <v>9264.5326220153402</v>
      </c>
      <c r="I181" s="122">
        <v>11218.693709711401</v>
      </c>
      <c r="J181" s="122">
        <v>3919.9977123610602</v>
      </c>
      <c r="K181" s="122">
        <v>8018.6765535797904</v>
      </c>
      <c r="L181" s="122">
        <v>3097.15000282441</v>
      </c>
      <c r="M181" s="122"/>
      <c r="N181" s="214">
        <v>0.81</v>
      </c>
      <c r="O181" s="214">
        <v>0.75</v>
      </c>
      <c r="P181" s="214">
        <v>0.68</v>
      </c>
      <c r="Q181" s="214">
        <v>0.81</v>
      </c>
      <c r="R181" s="214">
        <v>0.55016747868453098</v>
      </c>
      <c r="S181" s="122"/>
    </row>
    <row r="182" spans="1:19" ht="12.75" x14ac:dyDescent="0.2">
      <c r="A182" s="122" t="s">
        <v>532</v>
      </c>
      <c r="B182" s="122">
        <v>18747</v>
      </c>
      <c r="C182" s="122">
        <v>-368</v>
      </c>
      <c r="D182" s="122">
        <v>0</v>
      </c>
      <c r="E182" s="122">
        <v>368.36916766072</v>
      </c>
      <c r="F182" s="122">
        <v>99.3</v>
      </c>
      <c r="G182" s="122">
        <v>26242.071194780401</v>
      </c>
      <c r="H182" s="122">
        <v>6201.2764967163903</v>
      </c>
      <c r="I182" s="122">
        <v>9983.4779228828502</v>
      </c>
      <c r="J182" s="122">
        <v>4180.5229142561502</v>
      </c>
      <c r="K182" s="122">
        <v>11081.019397932299</v>
      </c>
      <c r="L182" s="122">
        <v>3477.2093414770102</v>
      </c>
      <c r="M182" s="122"/>
      <c r="N182" s="214">
        <v>0.81</v>
      </c>
      <c r="O182" s="214">
        <v>0.75</v>
      </c>
      <c r="P182" s="214">
        <v>0.68</v>
      </c>
      <c r="Q182" s="214">
        <v>0.81</v>
      </c>
      <c r="R182" s="214">
        <v>0.55016747868453098</v>
      </c>
      <c r="S182" s="122"/>
    </row>
    <row r="183" spans="1:19" ht="12.75" x14ac:dyDescent="0.2">
      <c r="A183" s="122" t="s">
        <v>533</v>
      </c>
      <c r="B183" s="122">
        <v>53134</v>
      </c>
      <c r="C183" s="122">
        <v>-368</v>
      </c>
      <c r="D183" s="122">
        <v>0</v>
      </c>
      <c r="E183" s="122">
        <v>368.36916766072</v>
      </c>
      <c r="F183" s="122">
        <v>99.3</v>
      </c>
      <c r="G183" s="122">
        <v>24011.1752731737</v>
      </c>
      <c r="H183" s="122">
        <v>6792.5813124524702</v>
      </c>
      <c r="I183" s="122">
        <v>9170.49634447676</v>
      </c>
      <c r="J183" s="122">
        <v>3713.8373738847799</v>
      </c>
      <c r="K183" s="122">
        <v>9252.7107963012404</v>
      </c>
      <c r="L183" s="122">
        <v>2928.5754882066999</v>
      </c>
      <c r="M183" s="122"/>
      <c r="N183" s="214">
        <v>0.81</v>
      </c>
      <c r="O183" s="214">
        <v>0.75</v>
      </c>
      <c r="P183" s="214">
        <v>0.68</v>
      </c>
      <c r="Q183" s="214">
        <v>0.81</v>
      </c>
      <c r="R183" s="214">
        <v>0.55016747868453098</v>
      </c>
      <c r="S183" s="122"/>
    </row>
    <row r="184" spans="1:19" ht="12.75" x14ac:dyDescent="0.2">
      <c r="A184" s="122" t="s">
        <v>534</v>
      </c>
      <c r="B184" s="122">
        <v>8931</v>
      </c>
      <c r="C184" s="122">
        <v>-134</v>
      </c>
      <c r="D184" s="122">
        <v>234.531713188982</v>
      </c>
      <c r="E184" s="122">
        <v>368.36916766072</v>
      </c>
      <c r="F184" s="122">
        <v>100.9</v>
      </c>
      <c r="G184" s="122">
        <v>26059.07924322</v>
      </c>
      <c r="H184" s="122">
        <v>4322.7047266044901</v>
      </c>
      <c r="I184" s="122">
        <v>7656.9681555396201</v>
      </c>
      <c r="J184" s="122">
        <v>3721.57441433344</v>
      </c>
      <c r="K184" s="122">
        <v>16251.944431120501</v>
      </c>
      <c r="L184" s="122">
        <v>2036.13763165317</v>
      </c>
      <c r="M184" s="122"/>
      <c r="N184" s="214">
        <v>0.81</v>
      </c>
      <c r="O184" s="214">
        <v>0.75</v>
      </c>
      <c r="P184" s="214">
        <v>0.68</v>
      </c>
      <c r="Q184" s="214">
        <v>0.81</v>
      </c>
      <c r="R184" s="214">
        <v>0.55016747868453098</v>
      </c>
      <c r="S184" s="122"/>
    </row>
    <row r="185" spans="1:19" ht="12.75" x14ac:dyDescent="0.2">
      <c r="A185" s="122" t="s">
        <v>535</v>
      </c>
      <c r="B185" s="122">
        <v>25275</v>
      </c>
      <c r="C185" s="122">
        <v>-105</v>
      </c>
      <c r="D185" s="122">
        <v>263.29056275711997</v>
      </c>
      <c r="E185" s="122">
        <v>368.36916766072</v>
      </c>
      <c r="F185" s="122">
        <v>101</v>
      </c>
      <c r="G185" s="122">
        <v>26329.056275711999</v>
      </c>
      <c r="H185" s="122">
        <v>7755.6181892061104</v>
      </c>
      <c r="I185" s="122">
        <v>11624.037352175699</v>
      </c>
      <c r="J185" s="122">
        <v>4398.9854276757196</v>
      </c>
      <c r="K185" s="122">
        <v>8422.3816899637804</v>
      </c>
      <c r="L185" s="122">
        <v>2754.68530465817</v>
      </c>
      <c r="M185" s="122"/>
      <c r="N185" s="214">
        <v>0.81</v>
      </c>
      <c r="O185" s="214">
        <v>0.75</v>
      </c>
      <c r="P185" s="214">
        <v>0.68</v>
      </c>
      <c r="Q185" s="214">
        <v>0.81</v>
      </c>
      <c r="R185" s="214">
        <v>0.55016747868453098</v>
      </c>
      <c r="S185" s="122"/>
    </row>
    <row r="186" spans="1:19" ht="12.75" x14ac:dyDescent="0.2">
      <c r="A186" s="122" t="s">
        <v>536</v>
      </c>
      <c r="B186" s="122">
        <v>12694</v>
      </c>
      <c r="C186" s="122">
        <v>-143</v>
      </c>
      <c r="D186" s="122">
        <v>225.837129784361</v>
      </c>
      <c r="E186" s="122">
        <v>368.36916766072</v>
      </c>
      <c r="F186" s="122">
        <v>100.9</v>
      </c>
      <c r="G186" s="122">
        <v>25093.0144204844</v>
      </c>
      <c r="H186" s="122">
        <v>6858.5674306843002</v>
      </c>
      <c r="I186" s="122">
        <v>9717.7920836901903</v>
      </c>
      <c r="J186" s="122">
        <v>3080.1503331397098</v>
      </c>
      <c r="K186" s="122">
        <v>10958.030726380301</v>
      </c>
      <c r="L186" s="122">
        <v>2324.2442956041</v>
      </c>
      <c r="M186" s="122"/>
      <c r="N186" s="214">
        <v>0.81</v>
      </c>
      <c r="O186" s="214">
        <v>0.75</v>
      </c>
      <c r="P186" s="214">
        <v>0.68</v>
      </c>
      <c r="Q186" s="214">
        <v>0.81</v>
      </c>
      <c r="R186" s="214">
        <v>0.55016747868453098</v>
      </c>
      <c r="S186" s="122"/>
    </row>
    <row r="187" spans="1:19" ht="12.75" x14ac:dyDescent="0.2">
      <c r="A187" s="122" t="s">
        <v>537</v>
      </c>
      <c r="B187" s="122">
        <v>10365</v>
      </c>
      <c r="C187" s="122">
        <v>-368</v>
      </c>
      <c r="D187" s="122">
        <v>0</v>
      </c>
      <c r="E187" s="122">
        <v>368.36916766072</v>
      </c>
      <c r="F187" s="122">
        <v>98.8</v>
      </c>
      <c r="G187" s="122">
        <v>27023.163745145699</v>
      </c>
      <c r="H187" s="122">
        <v>6441.3033279763004</v>
      </c>
      <c r="I187" s="122">
        <v>10318.9124149703</v>
      </c>
      <c r="J187" s="122">
        <v>4407.8243801578201</v>
      </c>
      <c r="K187" s="122">
        <v>11682.6362503413</v>
      </c>
      <c r="L187" s="122">
        <v>2919.5978664788299</v>
      </c>
      <c r="M187" s="122"/>
      <c r="N187" s="214">
        <v>0.81</v>
      </c>
      <c r="O187" s="214">
        <v>0.75</v>
      </c>
      <c r="P187" s="214">
        <v>0.68</v>
      </c>
      <c r="Q187" s="214">
        <v>0.81</v>
      </c>
      <c r="R187" s="214">
        <v>0.55016747868453098</v>
      </c>
      <c r="S187" s="122"/>
    </row>
    <row r="188" spans="1:19" ht="12.75" x14ac:dyDescent="0.2">
      <c r="A188" s="122" t="s">
        <v>538</v>
      </c>
      <c r="B188" s="122">
        <v>12346</v>
      </c>
      <c r="C188" s="122">
        <v>-291</v>
      </c>
      <c r="D188" s="122">
        <v>77.571239188004299</v>
      </c>
      <c r="E188" s="122">
        <v>368.36916766072</v>
      </c>
      <c r="F188" s="122">
        <v>100.3</v>
      </c>
      <c r="G188" s="122">
        <v>25857.079729335001</v>
      </c>
      <c r="H188" s="122">
        <v>5483.6067908438299</v>
      </c>
      <c r="I188" s="122">
        <v>8829.3249902034404</v>
      </c>
      <c r="J188" s="122">
        <v>3722.87336271915</v>
      </c>
      <c r="K188" s="122">
        <v>13452.443704294899</v>
      </c>
      <c r="L188" s="122">
        <v>2481.6646782459502</v>
      </c>
      <c r="M188" s="122"/>
      <c r="N188" s="214">
        <v>0.81</v>
      </c>
      <c r="O188" s="214">
        <v>0.75</v>
      </c>
      <c r="P188" s="214">
        <v>0.68</v>
      </c>
      <c r="Q188" s="214">
        <v>0.81</v>
      </c>
      <c r="R188" s="214">
        <v>0.55016747868453098</v>
      </c>
      <c r="S188" s="122"/>
    </row>
    <row r="189" spans="1:19" ht="12.75" x14ac:dyDescent="0.2">
      <c r="A189" s="122" t="s">
        <v>539</v>
      </c>
      <c r="B189" s="122">
        <v>10864</v>
      </c>
      <c r="C189" s="122">
        <v>-368</v>
      </c>
      <c r="D189" s="122">
        <v>0</v>
      </c>
      <c r="E189" s="122">
        <v>368.36916766072</v>
      </c>
      <c r="F189" s="122">
        <v>98.8</v>
      </c>
      <c r="G189" s="122">
        <v>26469.399925079601</v>
      </c>
      <c r="H189" s="122">
        <v>6311.9261874088998</v>
      </c>
      <c r="I189" s="122">
        <v>9924.8177851503206</v>
      </c>
      <c r="J189" s="122">
        <v>4196.22916519304</v>
      </c>
      <c r="K189" s="122">
        <v>11594.672256727201</v>
      </c>
      <c r="L189" s="122">
        <v>3031.8149995407698</v>
      </c>
      <c r="M189" s="122"/>
      <c r="N189" s="214">
        <v>0.81</v>
      </c>
      <c r="O189" s="214">
        <v>0.75</v>
      </c>
      <c r="P189" s="214">
        <v>0.68</v>
      </c>
      <c r="Q189" s="214">
        <v>0.81</v>
      </c>
      <c r="R189" s="214">
        <v>0.55016747868453098</v>
      </c>
      <c r="S189" s="122"/>
    </row>
    <row r="190" spans="1:19" ht="12.75" x14ac:dyDescent="0.2">
      <c r="A190" s="122" t="s">
        <v>540</v>
      </c>
      <c r="B190" s="122">
        <v>12617</v>
      </c>
      <c r="C190" s="122">
        <v>-368</v>
      </c>
      <c r="D190" s="122">
        <v>0</v>
      </c>
      <c r="E190" s="122">
        <v>368.36916766072</v>
      </c>
      <c r="F190" s="122">
        <v>98.8</v>
      </c>
      <c r="G190" s="122">
        <v>25660.269493920099</v>
      </c>
      <c r="H190" s="122">
        <v>6189.98093830382</v>
      </c>
      <c r="I190" s="122">
        <v>9511.8080801353408</v>
      </c>
      <c r="J190" s="122">
        <v>3840.6258192560899</v>
      </c>
      <c r="K190" s="122">
        <v>11550.809742781201</v>
      </c>
      <c r="L190" s="122">
        <v>2807.7766950877899</v>
      </c>
      <c r="M190" s="122"/>
      <c r="N190" s="214">
        <v>0.81</v>
      </c>
      <c r="O190" s="214">
        <v>0.75</v>
      </c>
      <c r="P190" s="214">
        <v>0.68</v>
      </c>
      <c r="Q190" s="214">
        <v>0.81</v>
      </c>
      <c r="R190" s="214">
        <v>0.55016747868453098</v>
      </c>
      <c r="S190" s="122"/>
    </row>
    <row r="191" spans="1:19" ht="12.75" x14ac:dyDescent="0.2">
      <c r="A191" s="122" t="s">
        <v>541</v>
      </c>
      <c r="B191" s="122">
        <v>15135</v>
      </c>
      <c r="C191" s="122">
        <v>-122</v>
      </c>
      <c r="D191" s="122">
        <v>246.625013415648</v>
      </c>
      <c r="E191" s="122">
        <v>368.36916766072</v>
      </c>
      <c r="F191" s="122">
        <v>101</v>
      </c>
      <c r="G191" s="122">
        <v>24662.501341564799</v>
      </c>
      <c r="H191" s="122">
        <v>6190.8820798185297</v>
      </c>
      <c r="I191" s="122">
        <v>9470.3749796193806</v>
      </c>
      <c r="J191" s="122">
        <v>4004.93463532746</v>
      </c>
      <c r="K191" s="122">
        <v>10658.937765602899</v>
      </c>
      <c r="L191" s="122">
        <v>2159.3615145642798</v>
      </c>
      <c r="M191" s="122"/>
      <c r="N191" s="214">
        <v>0.81</v>
      </c>
      <c r="O191" s="214">
        <v>0.75</v>
      </c>
      <c r="P191" s="214">
        <v>0.68</v>
      </c>
      <c r="Q191" s="214">
        <v>0.81</v>
      </c>
      <c r="R191" s="214">
        <v>0.55016747868453098</v>
      </c>
      <c r="S191" s="122"/>
    </row>
    <row r="192" spans="1:19" ht="12.75" x14ac:dyDescent="0.2">
      <c r="A192" s="122" t="s">
        <v>542</v>
      </c>
      <c r="B192" s="122">
        <v>11640</v>
      </c>
      <c r="C192" s="122">
        <v>-368</v>
      </c>
      <c r="D192" s="122">
        <v>0</v>
      </c>
      <c r="E192" s="122">
        <v>368.36916766072</v>
      </c>
      <c r="F192" s="122">
        <v>98.9</v>
      </c>
      <c r="G192" s="122">
        <v>27718.134121938001</v>
      </c>
      <c r="H192" s="122">
        <v>6414.2782902479903</v>
      </c>
      <c r="I192" s="122">
        <v>10460.321539140599</v>
      </c>
      <c r="J192" s="122">
        <v>4520.7046722321702</v>
      </c>
      <c r="K192" s="122">
        <v>12394.021823641</v>
      </c>
      <c r="L192" s="122">
        <v>2842.9355765528298</v>
      </c>
      <c r="M192" s="122"/>
      <c r="N192" s="214">
        <v>0.81</v>
      </c>
      <c r="O192" s="214">
        <v>0.75</v>
      </c>
      <c r="P192" s="214">
        <v>0.68</v>
      </c>
      <c r="Q192" s="214">
        <v>0.81</v>
      </c>
      <c r="R192" s="214">
        <v>0.55016747868453098</v>
      </c>
      <c r="S192" s="122"/>
    </row>
    <row r="193" spans="1:19" ht="12.75" x14ac:dyDescent="0.2">
      <c r="A193" s="122" t="s">
        <v>543</v>
      </c>
      <c r="B193" s="122">
        <v>56929</v>
      </c>
      <c r="C193" s="122">
        <v>-368</v>
      </c>
      <c r="D193" s="122">
        <v>0</v>
      </c>
      <c r="E193" s="122">
        <v>368.36916766072</v>
      </c>
      <c r="F193" s="122">
        <v>99.6</v>
      </c>
      <c r="G193" s="122">
        <v>26942.070612686101</v>
      </c>
      <c r="H193" s="122">
        <v>7373.9220886673802</v>
      </c>
      <c r="I193" s="122">
        <v>10313.4735168524</v>
      </c>
      <c r="J193" s="122">
        <v>3921.7519196487201</v>
      </c>
      <c r="K193" s="122">
        <v>9765.2536663264491</v>
      </c>
      <c r="L193" s="122">
        <v>4830.2415375308901</v>
      </c>
      <c r="M193" s="122"/>
      <c r="N193" s="214">
        <v>0.81</v>
      </c>
      <c r="O193" s="214">
        <v>0.75</v>
      </c>
      <c r="P193" s="214">
        <v>0.68</v>
      </c>
      <c r="Q193" s="214">
        <v>0.81</v>
      </c>
      <c r="R193" s="214">
        <v>0.55016747868453098</v>
      </c>
      <c r="S193" s="122"/>
    </row>
    <row r="194" spans="1:19" ht="12.75" x14ac:dyDescent="0.2">
      <c r="A194" s="122" t="s">
        <v>544</v>
      </c>
      <c r="B194" s="122">
        <v>9072</v>
      </c>
      <c r="C194" s="122">
        <v>-368</v>
      </c>
      <c r="D194" s="122">
        <v>0</v>
      </c>
      <c r="E194" s="122">
        <v>368.36916766072</v>
      </c>
      <c r="F194" s="122">
        <v>98.3</v>
      </c>
      <c r="G194" s="122">
        <v>26193.063371623</v>
      </c>
      <c r="H194" s="122">
        <v>5421.9125212287499</v>
      </c>
      <c r="I194" s="122">
        <v>9570.1127095092506</v>
      </c>
      <c r="J194" s="122">
        <v>4205.88554498965</v>
      </c>
      <c r="K194" s="122">
        <v>12464.360382389201</v>
      </c>
      <c r="L194" s="122">
        <v>3031.0690500187602</v>
      </c>
      <c r="M194" s="122"/>
      <c r="N194" s="214">
        <v>0.81</v>
      </c>
      <c r="O194" s="214">
        <v>0.75</v>
      </c>
      <c r="P194" s="214">
        <v>0.68</v>
      </c>
      <c r="Q194" s="214">
        <v>0.81</v>
      </c>
      <c r="R194" s="214">
        <v>0.55016747868453098</v>
      </c>
      <c r="S194" s="122"/>
    </row>
    <row r="195" spans="1:19" ht="12.75" x14ac:dyDescent="0.2">
      <c r="A195" s="122" t="s">
        <v>545</v>
      </c>
      <c r="B195" s="122">
        <v>53517</v>
      </c>
      <c r="C195" s="122">
        <v>-368</v>
      </c>
      <c r="D195" s="122">
        <v>0</v>
      </c>
      <c r="E195" s="122">
        <v>368.36916766072</v>
      </c>
      <c r="F195" s="122">
        <v>99.5</v>
      </c>
      <c r="G195" s="122">
        <v>26615.2727289246</v>
      </c>
      <c r="H195" s="122">
        <v>7231.8295799407597</v>
      </c>
      <c r="I195" s="122">
        <v>9717.0462942346894</v>
      </c>
      <c r="J195" s="122">
        <v>3941.4409543516499</v>
      </c>
      <c r="K195" s="122">
        <v>10974.2952628277</v>
      </c>
      <c r="L195" s="122">
        <v>3454.1246261788501</v>
      </c>
      <c r="M195" s="122"/>
      <c r="N195" s="214">
        <v>0.81</v>
      </c>
      <c r="O195" s="214">
        <v>0.75</v>
      </c>
      <c r="P195" s="214">
        <v>0.68</v>
      </c>
      <c r="Q195" s="214">
        <v>0.81</v>
      </c>
      <c r="R195" s="214">
        <v>0.55016747868453098</v>
      </c>
      <c r="S195" s="122"/>
    </row>
    <row r="196" spans="1:19" ht="12.75" x14ac:dyDescent="0.2">
      <c r="A196" s="122" t="s">
        <v>546</v>
      </c>
      <c r="B196" s="122">
        <v>23244</v>
      </c>
      <c r="C196" s="122">
        <v>-368</v>
      </c>
      <c r="D196" s="122">
        <v>0</v>
      </c>
      <c r="E196" s="122">
        <v>368.36916766072</v>
      </c>
      <c r="F196" s="122">
        <v>99.1</v>
      </c>
      <c r="G196" s="122">
        <v>27113.5411598336</v>
      </c>
      <c r="H196" s="122">
        <v>6495.1102617328397</v>
      </c>
      <c r="I196" s="122">
        <v>10672.7036486612</v>
      </c>
      <c r="J196" s="122">
        <v>3943.2535692484698</v>
      </c>
      <c r="K196" s="122">
        <v>11911.791767659</v>
      </c>
      <c r="L196" s="122">
        <v>2759.1786342422802</v>
      </c>
      <c r="M196" s="122"/>
      <c r="N196" s="214">
        <v>0.81</v>
      </c>
      <c r="O196" s="214">
        <v>0.75</v>
      </c>
      <c r="P196" s="214">
        <v>0.68</v>
      </c>
      <c r="Q196" s="214">
        <v>0.81</v>
      </c>
      <c r="R196" s="214">
        <v>0.55016747868453098</v>
      </c>
      <c r="S196" s="122"/>
    </row>
    <row r="197" spans="1:19" ht="12.75" x14ac:dyDescent="0.2">
      <c r="A197" s="122" t="s">
        <v>547</v>
      </c>
      <c r="B197" s="122">
        <v>15597</v>
      </c>
      <c r="C197" s="122">
        <v>-368</v>
      </c>
      <c r="D197" s="122">
        <v>0</v>
      </c>
      <c r="E197" s="122">
        <v>368.36916766072</v>
      </c>
      <c r="F197" s="122">
        <v>99</v>
      </c>
      <c r="G197" s="122">
        <v>26668.622627684999</v>
      </c>
      <c r="H197" s="122">
        <v>6405.2071160207997</v>
      </c>
      <c r="I197" s="122">
        <v>9621.01498729796</v>
      </c>
      <c r="J197" s="122">
        <v>4140.1739616962104</v>
      </c>
      <c r="K197" s="122">
        <v>12284.477389547899</v>
      </c>
      <c r="L197" s="122">
        <v>2724.4406509294599</v>
      </c>
      <c r="M197" s="122"/>
      <c r="N197" s="214">
        <v>0.81</v>
      </c>
      <c r="O197" s="214">
        <v>0.75</v>
      </c>
      <c r="P197" s="214">
        <v>0.68</v>
      </c>
      <c r="Q197" s="214">
        <v>0.81</v>
      </c>
      <c r="R197" s="214">
        <v>0.55016747868453098</v>
      </c>
      <c r="S197" s="122"/>
    </row>
    <row r="198" spans="1:19" ht="12.75" x14ac:dyDescent="0.2">
      <c r="A198" s="122" t="s">
        <v>548</v>
      </c>
      <c r="B198" s="122">
        <v>11089</v>
      </c>
      <c r="C198" s="122">
        <v>-368</v>
      </c>
      <c r="D198" s="122">
        <v>0</v>
      </c>
      <c r="E198" s="122">
        <v>368.36916766072</v>
      </c>
      <c r="F198" s="122">
        <v>99.2</v>
      </c>
      <c r="G198" s="122">
        <v>25865.0930015579</v>
      </c>
      <c r="H198" s="122">
        <v>7115.5414643288004</v>
      </c>
      <c r="I198" s="122">
        <v>10877.9936412224</v>
      </c>
      <c r="J198" s="122">
        <v>4284.1717195584297</v>
      </c>
      <c r="K198" s="122">
        <v>9157.7568961983598</v>
      </c>
      <c r="L198" s="122">
        <v>2929.9974857995198</v>
      </c>
      <c r="M198" s="122"/>
      <c r="N198" s="214">
        <v>0.81</v>
      </c>
      <c r="O198" s="214">
        <v>0.75</v>
      </c>
      <c r="P198" s="214">
        <v>0.68</v>
      </c>
      <c r="Q198" s="214">
        <v>0.81</v>
      </c>
      <c r="R198" s="214">
        <v>0.55016747868453098</v>
      </c>
      <c r="S198" s="122"/>
    </row>
    <row r="199" spans="1:19" ht="12.75" x14ac:dyDescent="0.2">
      <c r="A199" s="122" t="s">
        <v>549</v>
      </c>
      <c r="B199" s="122">
        <v>37890</v>
      </c>
      <c r="C199" s="122">
        <v>-368</v>
      </c>
      <c r="D199" s="122">
        <v>0</v>
      </c>
      <c r="E199" s="122">
        <v>368.36916766072</v>
      </c>
      <c r="F199" s="122">
        <v>98.5</v>
      </c>
      <c r="G199" s="122">
        <v>26879.281805978</v>
      </c>
      <c r="H199" s="122">
        <v>7015.7377283614496</v>
      </c>
      <c r="I199" s="122">
        <v>10141.5537681488</v>
      </c>
      <c r="J199" s="122">
        <v>3937.3773415466399</v>
      </c>
      <c r="K199" s="122">
        <v>11137.935074789701</v>
      </c>
      <c r="L199" s="122">
        <v>3437.5440031175099</v>
      </c>
      <c r="M199" s="122"/>
      <c r="N199" s="214">
        <v>0.81</v>
      </c>
      <c r="O199" s="214">
        <v>0.75</v>
      </c>
      <c r="P199" s="214">
        <v>0.68</v>
      </c>
      <c r="Q199" s="214">
        <v>0.81</v>
      </c>
      <c r="R199" s="214">
        <v>0.55016747868453098</v>
      </c>
      <c r="S199" s="122"/>
    </row>
    <row r="200" spans="1:19" ht="12.75" x14ac:dyDescent="0.2">
      <c r="A200" s="122" t="s">
        <v>550</v>
      </c>
      <c r="B200" s="122">
        <v>12326</v>
      </c>
      <c r="C200" s="122">
        <v>-368</v>
      </c>
      <c r="D200" s="122">
        <v>0</v>
      </c>
      <c r="E200" s="122">
        <v>368.36916766072</v>
      </c>
      <c r="F200" s="122">
        <v>98.2</v>
      </c>
      <c r="G200" s="122">
        <v>27863.956649420401</v>
      </c>
      <c r="H200" s="122">
        <v>5569.3930393238597</v>
      </c>
      <c r="I200" s="122">
        <v>9682.8126477288806</v>
      </c>
      <c r="J200" s="122">
        <v>4079.725803457</v>
      </c>
      <c r="K200" s="122">
        <v>14170.4982213044</v>
      </c>
      <c r="L200" s="122">
        <v>3341.3856096322502</v>
      </c>
      <c r="M200" s="122"/>
      <c r="N200" s="214">
        <v>0.81</v>
      </c>
      <c r="O200" s="214">
        <v>0.75</v>
      </c>
      <c r="P200" s="214">
        <v>0.68</v>
      </c>
      <c r="Q200" s="214">
        <v>0.81</v>
      </c>
      <c r="R200" s="214">
        <v>0.55016747868453098</v>
      </c>
      <c r="S200" s="122"/>
    </row>
    <row r="201" spans="1:19" ht="12.75" x14ac:dyDescent="0.2">
      <c r="A201" s="122" t="s">
        <v>551</v>
      </c>
      <c r="B201" s="122">
        <v>12645</v>
      </c>
      <c r="C201" s="122">
        <v>86</v>
      </c>
      <c r="D201" s="122">
        <v>453.99977126243402</v>
      </c>
      <c r="E201" s="122">
        <v>368.36916766072</v>
      </c>
      <c r="F201" s="122">
        <v>101.7</v>
      </c>
      <c r="G201" s="122">
        <v>26705.868897790198</v>
      </c>
      <c r="H201" s="122">
        <v>7256.4037945916298</v>
      </c>
      <c r="I201" s="122">
        <v>11305.8305291796</v>
      </c>
      <c r="J201" s="122">
        <v>4305.39226767329</v>
      </c>
      <c r="K201" s="122">
        <v>9928.8576335096204</v>
      </c>
      <c r="L201" s="122">
        <v>2506.0868836200498</v>
      </c>
      <c r="M201" s="122"/>
      <c r="N201" s="214">
        <v>0.81</v>
      </c>
      <c r="O201" s="214">
        <v>0.75</v>
      </c>
      <c r="P201" s="214">
        <v>0.68</v>
      </c>
      <c r="Q201" s="214">
        <v>0.81</v>
      </c>
      <c r="R201" s="214">
        <v>0.55016747868453098</v>
      </c>
      <c r="S201" s="122"/>
    </row>
    <row r="202" spans="1:19" ht="12.75" x14ac:dyDescent="0.2">
      <c r="A202" s="19" t="s">
        <v>552</v>
      </c>
      <c r="B202" s="122"/>
      <c r="C202" s="122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214"/>
      <c r="O202" s="214"/>
      <c r="P202" s="214"/>
      <c r="Q202" s="214"/>
      <c r="R202" s="214"/>
      <c r="S202" s="122"/>
    </row>
    <row r="203" spans="1:19" ht="12.75" x14ac:dyDescent="0.2">
      <c r="A203" s="122" t="s">
        <v>553</v>
      </c>
      <c r="B203" s="122">
        <v>25771</v>
      </c>
      <c r="C203" s="122">
        <v>-368</v>
      </c>
      <c r="D203" s="122">
        <v>0</v>
      </c>
      <c r="E203" s="122">
        <v>368.36916766072</v>
      </c>
      <c r="F203" s="122">
        <v>97.7</v>
      </c>
      <c r="G203" s="122">
        <v>27164.5500905599</v>
      </c>
      <c r="H203" s="122">
        <v>5855.0762168213996</v>
      </c>
      <c r="I203" s="122">
        <v>9204.9013775059993</v>
      </c>
      <c r="J203" s="122">
        <v>3904.6297657261098</v>
      </c>
      <c r="K203" s="122">
        <v>13633.7931415656</v>
      </c>
      <c r="L203" s="122">
        <v>3307.61396655825</v>
      </c>
      <c r="M203" s="122"/>
      <c r="N203" s="214">
        <v>0.81</v>
      </c>
      <c r="O203" s="214">
        <v>0.75</v>
      </c>
      <c r="P203" s="214">
        <v>0.68</v>
      </c>
      <c r="Q203" s="214">
        <v>0.81</v>
      </c>
      <c r="R203" s="214">
        <v>0.55016747868453098</v>
      </c>
      <c r="S203" s="122"/>
    </row>
    <row r="204" spans="1:19" ht="12.75" x14ac:dyDescent="0.2">
      <c r="A204" s="122" t="s">
        <v>554</v>
      </c>
      <c r="B204" s="122">
        <v>8453</v>
      </c>
      <c r="C204" s="122">
        <v>-368</v>
      </c>
      <c r="D204" s="122">
        <v>0</v>
      </c>
      <c r="E204" s="122">
        <v>368.36916766072</v>
      </c>
      <c r="F204" s="122">
        <v>98.3</v>
      </c>
      <c r="G204" s="122">
        <v>26934.718718405798</v>
      </c>
      <c r="H204" s="122">
        <v>6023.8034496222299</v>
      </c>
      <c r="I204" s="122">
        <v>8739.3836588214708</v>
      </c>
      <c r="J204" s="122">
        <v>4083.5013878637401</v>
      </c>
      <c r="K204" s="122">
        <v>13645.5277886927</v>
      </c>
      <c r="L204" s="122">
        <v>3037.6963238599201</v>
      </c>
      <c r="M204" s="122"/>
      <c r="N204" s="214">
        <v>0.81</v>
      </c>
      <c r="O204" s="214">
        <v>0.75</v>
      </c>
      <c r="P204" s="214">
        <v>0.68</v>
      </c>
      <c r="Q204" s="214">
        <v>0.81</v>
      </c>
      <c r="R204" s="214">
        <v>0.55016747868453098</v>
      </c>
      <c r="S204" s="122"/>
    </row>
    <row r="205" spans="1:19" ht="12.75" x14ac:dyDescent="0.2">
      <c r="A205" s="122" t="s">
        <v>555</v>
      </c>
      <c r="B205" s="122">
        <v>10613</v>
      </c>
      <c r="C205" s="122">
        <v>-368</v>
      </c>
      <c r="D205" s="122">
        <v>0</v>
      </c>
      <c r="E205" s="122">
        <v>368.36916766072</v>
      </c>
      <c r="F205" s="122">
        <v>97.3</v>
      </c>
      <c r="G205" s="122">
        <v>29710.738927368599</v>
      </c>
      <c r="H205" s="122">
        <v>5077.2026851467299</v>
      </c>
      <c r="I205" s="122">
        <v>9535.1876267842599</v>
      </c>
      <c r="J205" s="122">
        <v>4577.9545515531099</v>
      </c>
      <c r="K205" s="122">
        <v>15870.207941925401</v>
      </c>
      <c r="L205" s="122">
        <v>4505.7852387479497</v>
      </c>
      <c r="M205" s="122"/>
      <c r="N205" s="214">
        <v>0.81</v>
      </c>
      <c r="O205" s="214">
        <v>0.75</v>
      </c>
      <c r="P205" s="214">
        <v>0.68</v>
      </c>
      <c r="Q205" s="214">
        <v>0.81</v>
      </c>
      <c r="R205" s="214">
        <v>0.55016747868453098</v>
      </c>
      <c r="S205" s="122"/>
    </row>
    <row r="206" spans="1:19" ht="12.75" x14ac:dyDescent="0.2">
      <c r="A206" s="122" t="s">
        <v>556</v>
      </c>
      <c r="B206" s="122">
        <v>11379</v>
      </c>
      <c r="C206" s="122">
        <v>-368</v>
      </c>
      <c r="D206" s="122">
        <v>0</v>
      </c>
      <c r="E206" s="122">
        <v>368.36916766072</v>
      </c>
      <c r="F206" s="122">
        <v>97.4</v>
      </c>
      <c r="G206" s="122">
        <v>26565.7862668251</v>
      </c>
      <c r="H206" s="122">
        <v>7067.0797962330198</v>
      </c>
      <c r="I206" s="122">
        <v>10258.134322509901</v>
      </c>
      <c r="J206" s="122">
        <v>4779.7584646243204</v>
      </c>
      <c r="K206" s="122">
        <v>10239.475928399899</v>
      </c>
      <c r="L206" s="122">
        <v>2914.8208394285398</v>
      </c>
      <c r="M206" s="122"/>
      <c r="N206" s="214">
        <v>0.81</v>
      </c>
      <c r="O206" s="214">
        <v>0.75</v>
      </c>
      <c r="P206" s="214">
        <v>0.68</v>
      </c>
      <c r="Q206" s="214">
        <v>0.81</v>
      </c>
      <c r="R206" s="214">
        <v>0.55016747868453098</v>
      </c>
      <c r="S206" s="122"/>
    </row>
    <row r="207" spans="1:19" ht="12.75" x14ac:dyDescent="0.2">
      <c r="A207" s="122" t="s">
        <v>557</v>
      </c>
      <c r="B207" s="122">
        <v>8958</v>
      </c>
      <c r="C207" s="122">
        <v>-368</v>
      </c>
      <c r="D207" s="122">
        <v>0</v>
      </c>
      <c r="E207" s="122">
        <v>368.36916766072</v>
      </c>
      <c r="F207" s="122">
        <v>97.9</v>
      </c>
      <c r="G207" s="122">
        <v>25902.873772366998</v>
      </c>
      <c r="H207" s="122">
        <v>5660.1456744609304</v>
      </c>
      <c r="I207" s="122">
        <v>8721.2897889210308</v>
      </c>
      <c r="J207" s="122">
        <v>4036.6877059303101</v>
      </c>
      <c r="K207" s="122">
        <v>12297.9114201713</v>
      </c>
      <c r="L207" s="122">
        <v>3764.1856784104002</v>
      </c>
      <c r="M207" s="122"/>
      <c r="N207" s="214">
        <v>0.81</v>
      </c>
      <c r="O207" s="214">
        <v>0.75</v>
      </c>
      <c r="P207" s="214">
        <v>0.68</v>
      </c>
      <c r="Q207" s="214">
        <v>0.81</v>
      </c>
      <c r="R207" s="214">
        <v>0.55016747868453098</v>
      </c>
      <c r="S207" s="122"/>
    </row>
    <row r="208" spans="1:19" ht="12.75" x14ac:dyDescent="0.2">
      <c r="A208" s="122" t="s">
        <v>558</v>
      </c>
      <c r="B208" s="122">
        <v>11921</v>
      </c>
      <c r="C208" s="122">
        <v>-368</v>
      </c>
      <c r="D208" s="122">
        <v>0</v>
      </c>
      <c r="E208" s="122">
        <v>368.36916766072</v>
      </c>
      <c r="F208" s="122">
        <v>97.3</v>
      </c>
      <c r="G208" s="122">
        <v>26969.988318811302</v>
      </c>
      <c r="H208" s="122">
        <v>4529.4425692737404</v>
      </c>
      <c r="I208" s="122">
        <v>8052.5767710855998</v>
      </c>
      <c r="J208" s="122">
        <v>4552.8237194793501</v>
      </c>
      <c r="K208" s="122">
        <v>15452.8773164587</v>
      </c>
      <c r="L208" s="122">
        <v>2997.1900697412102</v>
      </c>
      <c r="M208" s="122"/>
      <c r="N208" s="214">
        <v>0.81</v>
      </c>
      <c r="O208" s="214">
        <v>0.75</v>
      </c>
      <c r="P208" s="214">
        <v>0.68</v>
      </c>
      <c r="Q208" s="214">
        <v>0.81</v>
      </c>
      <c r="R208" s="214">
        <v>0.55016747868453098</v>
      </c>
      <c r="S208" s="122"/>
    </row>
    <row r="209" spans="1:19" ht="12.75" x14ac:dyDescent="0.2">
      <c r="A209" s="122" t="s">
        <v>559</v>
      </c>
      <c r="B209" s="122">
        <v>15256</v>
      </c>
      <c r="C209" s="122">
        <v>-368</v>
      </c>
      <c r="D209" s="122">
        <v>0</v>
      </c>
      <c r="E209" s="122">
        <v>368.36916766072</v>
      </c>
      <c r="F209" s="122">
        <v>98.9</v>
      </c>
      <c r="G209" s="122">
        <v>26095.868924928898</v>
      </c>
      <c r="H209" s="122">
        <v>8591.7087639781494</v>
      </c>
      <c r="I209" s="122">
        <v>11666.4216348311</v>
      </c>
      <c r="J209" s="122">
        <v>3760.9415067568302</v>
      </c>
      <c r="K209" s="122">
        <v>8028.6249638189101</v>
      </c>
      <c r="L209" s="122">
        <v>2410.43356082436</v>
      </c>
      <c r="M209" s="122"/>
      <c r="N209" s="214">
        <v>0.81</v>
      </c>
      <c r="O209" s="214">
        <v>0.75</v>
      </c>
      <c r="P209" s="214">
        <v>0.68</v>
      </c>
      <c r="Q209" s="214">
        <v>0.81</v>
      </c>
      <c r="R209" s="214">
        <v>0.55016747868453098</v>
      </c>
      <c r="S209" s="122"/>
    </row>
    <row r="210" spans="1:19" ht="12.75" x14ac:dyDescent="0.2">
      <c r="A210" s="122" t="s">
        <v>560</v>
      </c>
      <c r="B210" s="122">
        <v>88350</v>
      </c>
      <c r="C210" s="122">
        <v>-368</v>
      </c>
      <c r="D210" s="122">
        <v>0</v>
      </c>
      <c r="E210" s="122">
        <v>368.36916766072</v>
      </c>
      <c r="F210" s="122">
        <v>98.9</v>
      </c>
      <c r="G210" s="122">
        <v>24370.277215882499</v>
      </c>
      <c r="H210" s="122">
        <v>6631.4545887567901</v>
      </c>
      <c r="I210" s="122">
        <v>8464.4846221244097</v>
      </c>
      <c r="J210" s="122">
        <v>3436.4642773928499</v>
      </c>
      <c r="K210" s="122">
        <v>10212.036351107001</v>
      </c>
      <c r="L210" s="122">
        <v>3711.3978169966899</v>
      </c>
      <c r="M210" s="122"/>
      <c r="N210" s="214">
        <v>0.81</v>
      </c>
      <c r="O210" s="214">
        <v>0.75</v>
      </c>
      <c r="P210" s="214">
        <v>0.68</v>
      </c>
      <c r="Q210" s="214">
        <v>0.81</v>
      </c>
      <c r="R210" s="214">
        <v>0.55016747868453098</v>
      </c>
      <c r="S210" s="122"/>
    </row>
    <row r="211" spans="1:19" ht="12.75" x14ac:dyDescent="0.2">
      <c r="A211" s="122" t="s">
        <v>561</v>
      </c>
      <c r="B211" s="122">
        <v>11885</v>
      </c>
      <c r="C211" s="122">
        <v>-368</v>
      </c>
      <c r="D211" s="122">
        <v>0</v>
      </c>
      <c r="E211" s="122">
        <v>368.36916766072</v>
      </c>
      <c r="F211" s="122">
        <v>98</v>
      </c>
      <c r="G211" s="122">
        <v>26857.898155971801</v>
      </c>
      <c r="H211" s="122">
        <v>7353.36609919688</v>
      </c>
      <c r="I211" s="122">
        <v>10411.515597957001</v>
      </c>
      <c r="J211" s="122">
        <v>4339.8786624156</v>
      </c>
      <c r="K211" s="122">
        <v>10309.765280956301</v>
      </c>
      <c r="L211" s="122">
        <v>3255.3860751997299</v>
      </c>
      <c r="M211" s="122"/>
      <c r="N211" s="214">
        <v>0.81</v>
      </c>
      <c r="O211" s="214">
        <v>0.75</v>
      </c>
      <c r="P211" s="214">
        <v>0.68</v>
      </c>
      <c r="Q211" s="214">
        <v>0.81</v>
      </c>
      <c r="R211" s="214">
        <v>0.55016747868453098</v>
      </c>
      <c r="S211" s="122"/>
    </row>
    <row r="212" spans="1:19" ht="12.75" x14ac:dyDescent="0.2">
      <c r="A212" s="122" t="s">
        <v>562</v>
      </c>
      <c r="B212" s="122">
        <v>24114</v>
      </c>
      <c r="C212" s="122">
        <v>-368</v>
      </c>
      <c r="D212" s="122">
        <v>0</v>
      </c>
      <c r="E212" s="122">
        <v>368.36916766072</v>
      </c>
      <c r="F212" s="122">
        <v>97.9</v>
      </c>
      <c r="G212" s="122">
        <v>26342.774870951998</v>
      </c>
      <c r="H212" s="122">
        <v>5834.21513350035</v>
      </c>
      <c r="I212" s="122">
        <v>8579.8597190880992</v>
      </c>
      <c r="J212" s="122">
        <v>4003.9898054187902</v>
      </c>
      <c r="K212" s="122">
        <v>12794.7222543925</v>
      </c>
      <c r="L212" s="122">
        <v>3809.25411070984</v>
      </c>
      <c r="M212" s="122"/>
      <c r="N212" s="214">
        <v>0.81</v>
      </c>
      <c r="O212" s="214">
        <v>0.75</v>
      </c>
      <c r="P212" s="214">
        <v>0.68</v>
      </c>
      <c r="Q212" s="214">
        <v>0.81</v>
      </c>
      <c r="R212" s="214">
        <v>0.55016747868453098</v>
      </c>
      <c r="S212" s="122"/>
    </row>
    <row r="213" spans="1:19" ht="12.75" x14ac:dyDescent="0.2">
      <c r="A213" s="122" t="s">
        <v>563</v>
      </c>
      <c r="B213" s="122">
        <v>3656</v>
      </c>
      <c r="C213" s="122">
        <v>-368</v>
      </c>
      <c r="D213" s="122">
        <v>0</v>
      </c>
      <c r="E213" s="122">
        <v>368.36916766072</v>
      </c>
      <c r="F213" s="122">
        <v>97.6</v>
      </c>
      <c r="G213" s="122">
        <v>27837.743634951701</v>
      </c>
      <c r="H213" s="122">
        <v>4558.4768732221</v>
      </c>
      <c r="I213" s="122">
        <v>7844.5202460589298</v>
      </c>
      <c r="J213" s="122">
        <v>3855.6808369362002</v>
      </c>
      <c r="K213" s="122">
        <v>17119.0619025093</v>
      </c>
      <c r="L213" s="122">
        <v>3223.8984339630101</v>
      </c>
      <c r="M213" s="122"/>
      <c r="N213" s="214">
        <v>0.81</v>
      </c>
      <c r="O213" s="214">
        <v>0.75</v>
      </c>
      <c r="P213" s="214">
        <v>0.68</v>
      </c>
      <c r="Q213" s="214">
        <v>0.81</v>
      </c>
      <c r="R213" s="214">
        <v>0.55016747868453098</v>
      </c>
      <c r="S213" s="122"/>
    </row>
    <row r="214" spans="1:19" ht="12.75" x14ac:dyDescent="0.2">
      <c r="A214" s="122" t="s">
        <v>564</v>
      </c>
      <c r="B214" s="122">
        <v>4106</v>
      </c>
      <c r="C214" s="122">
        <v>-368</v>
      </c>
      <c r="D214" s="122">
        <v>0</v>
      </c>
      <c r="E214" s="122">
        <v>368.36916766072</v>
      </c>
      <c r="F214" s="122">
        <v>97.7</v>
      </c>
      <c r="G214" s="122">
        <v>27122.798131211301</v>
      </c>
      <c r="H214" s="122">
        <v>5201.8010211630499</v>
      </c>
      <c r="I214" s="122">
        <v>9777.0989194023696</v>
      </c>
      <c r="J214" s="122">
        <v>5092.5752544220004</v>
      </c>
      <c r="K214" s="122">
        <v>12932.6484515968</v>
      </c>
      <c r="L214" s="122">
        <v>2977.4909626316398</v>
      </c>
      <c r="M214" s="122"/>
      <c r="N214" s="214">
        <v>0.81</v>
      </c>
      <c r="O214" s="214">
        <v>0.75</v>
      </c>
      <c r="P214" s="214">
        <v>0.68</v>
      </c>
      <c r="Q214" s="214">
        <v>0.81</v>
      </c>
      <c r="R214" s="214">
        <v>0.55016747868453098</v>
      </c>
      <c r="S214" s="122"/>
    </row>
    <row r="215" spans="1:19" ht="12.75" x14ac:dyDescent="0.2">
      <c r="A215" s="122" t="s">
        <v>565</v>
      </c>
      <c r="B215" s="122">
        <v>13099</v>
      </c>
      <c r="C215" s="122">
        <v>-368</v>
      </c>
      <c r="D215" s="122">
        <v>0</v>
      </c>
      <c r="E215" s="122">
        <v>368.36916766072</v>
      </c>
      <c r="F215" s="122">
        <v>97.9</v>
      </c>
      <c r="G215" s="122">
        <v>26692.193663457401</v>
      </c>
      <c r="H215" s="122">
        <v>5331.2039446825202</v>
      </c>
      <c r="I215" s="122">
        <v>9481.5226888325396</v>
      </c>
      <c r="J215" s="122">
        <v>4423.6064960152298</v>
      </c>
      <c r="K215" s="122">
        <v>13515.3292571944</v>
      </c>
      <c r="L215" s="122">
        <v>2376.1988606598802</v>
      </c>
      <c r="M215" s="122"/>
      <c r="N215" s="214">
        <v>0.81</v>
      </c>
      <c r="O215" s="214">
        <v>0.75</v>
      </c>
      <c r="P215" s="214">
        <v>0.68</v>
      </c>
      <c r="Q215" s="214">
        <v>0.81</v>
      </c>
      <c r="R215" s="214">
        <v>0.55016747868453098</v>
      </c>
      <c r="S215" s="122"/>
    </row>
    <row r="216" spans="1:19" ht="12.75" x14ac:dyDescent="0.2">
      <c r="A216" s="122" t="s">
        <v>566</v>
      </c>
      <c r="B216" s="122">
        <v>15334</v>
      </c>
      <c r="C216" s="122">
        <v>-368</v>
      </c>
      <c r="D216" s="122">
        <v>0</v>
      </c>
      <c r="E216" s="122">
        <v>368.36916766072</v>
      </c>
      <c r="F216" s="122">
        <v>97.7</v>
      </c>
      <c r="G216" s="122">
        <v>27651.6365584532</v>
      </c>
      <c r="H216" s="122">
        <v>5393.64614973687</v>
      </c>
      <c r="I216" s="122">
        <v>9702.46463833901</v>
      </c>
      <c r="J216" s="122">
        <v>4231.1523521744202</v>
      </c>
      <c r="K216" s="122">
        <v>14340.572581177899</v>
      </c>
      <c r="L216" s="122">
        <v>2749.8668438139198</v>
      </c>
      <c r="M216" s="122"/>
      <c r="N216" s="214">
        <v>0.81</v>
      </c>
      <c r="O216" s="214">
        <v>0.75</v>
      </c>
      <c r="P216" s="214">
        <v>0.68</v>
      </c>
      <c r="Q216" s="214">
        <v>0.81</v>
      </c>
      <c r="R216" s="214">
        <v>0.55016747868453098</v>
      </c>
      <c r="S216" s="122"/>
    </row>
    <row r="217" spans="1:19" ht="12.75" x14ac:dyDescent="0.2">
      <c r="A217" s="122" t="s">
        <v>567</v>
      </c>
      <c r="B217" s="122">
        <v>11992</v>
      </c>
      <c r="C217" s="122">
        <v>-368</v>
      </c>
      <c r="D217" s="122">
        <v>0</v>
      </c>
      <c r="E217" s="122">
        <v>368.36916766072</v>
      </c>
      <c r="F217" s="122">
        <v>97</v>
      </c>
      <c r="G217" s="122">
        <v>28772.6051107399</v>
      </c>
      <c r="H217" s="122">
        <v>4627.7771178195999</v>
      </c>
      <c r="I217" s="122">
        <v>8680.4490156809698</v>
      </c>
      <c r="J217" s="122">
        <v>4363.7204191902802</v>
      </c>
      <c r="K217" s="122">
        <v>17268.6778925537</v>
      </c>
      <c r="L217" s="122">
        <v>2833.33705811651</v>
      </c>
      <c r="M217" s="122"/>
      <c r="N217" s="214">
        <v>0.81</v>
      </c>
      <c r="O217" s="214">
        <v>0.75</v>
      </c>
      <c r="P217" s="214">
        <v>0.68</v>
      </c>
      <c r="Q217" s="214">
        <v>0.81</v>
      </c>
      <c r="R217" s="214">
        <v>0.55016747868453098</v>
      </c>
      <c r="S217" s="122"/>
    </row>
    <row r="218" spans="1:19" ht="12.75" x14ac:dyDescent="0.2">
      <c r="A218" s="122" t="s">
        <v>568</v>
      </c>
      <c r="B218" s="122">
        <v>9804</v>
      </c>
      <c r="C218" s="122">
        <v>-368</v>
      </c>
      <c r="D218" s="122">
        <v>0</v>
      </c>
      <c r="E218" s="122">
        <v>368.36916766072</v>
      </c>
      <c r="F218" s="122">
        <v>98.8</v>
      </c>
      <c r="G218" s="122">
        <v>27675.777385475001</v>
      </c>
      <c r="H218" s="122">
        <v>5519.1269573037098</v>
      </c>
      <c r="I218" s="122">
        <v>10631.1136560633</v>
      </c>
      <c r="J218" s="122">
        <v>4574.0498040778602</v>
      </c>
      <c r="K218" s="122">
        <v>13188.940670826099</v>
      </c>
      <c r="L218" s="122">
        <v>2614.7556037101799</v>
      </c>
      <c r="M218" s="122"/>
      <c r="N218" s="214">
        <v>0.81</v>
      </c>
      <c r="O218" s="214">
        <v>0.75</v>
      </c>
      <c r="P218" s="214">
        <v>0.68</v>
      </c>
      <c r="Q218" s="214">
        <v>0.81</v>
      </c>
      <c r="R218" s="214">
        <v>0.55016747868453098</v>
      </c>
      <c r="S218" s="122"/>
    </row>
    <row r="219" spans="1:19" ht="12.75" x14ac:dyDescent="0.2">
      <c r="A219" s="19" t="s">
        <v>569</v>
      </c>
      <c r="B219" s="122"/>
      <c r="C219" s="122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214"/>
      <c r="O219" s="214"/>
      <c r="P219" s="214"/>
      <c r="Q219" s="214"/>
      <c r="R219" s="214"/>
      <c r="S219" s="122"/>
    </row>
    <row r="220" spans="1:19" ht="12.75" x14ac:dyDescent="0.2">
      <c r="A220" s="122" t="s">
        <v>570</v>
      </c>
      <c r="B220" s="122">
        <v>11119</v>
      </c>
      <c r="C220" s="122">
        <v>-368</v>
      </c>
      <c r="D220" s="122">
        <v>0</v>
      </c>
      <c r="E220" s="122">
        <v>368.36916766072</v>
      </c>
      <c r="F220" s="122">
        <v>98.1</v>
      </c>
      <c r="G220" s="122">
        <v>26022.111400601902</v>
      </c>
      <c r="H220" s="122">
        <v>5411.5129112017103</v>
      </c>
      <c r="I220" s="122">
        <v>9520.4342835564694</v>
      </c>
      <c r="J220" s="122">
        <v>4046.10156166656</v>
      </c>
      <c r="K220" s="122">
        <v>12862.3045861436</v>
      </c>
      <c r="L220" s="122">
        <v>2414.9818094091202</v>
      </c>
      <c r="M220" s="122"/>
      <c r="N220" s="214">
        <v>0.81</v>
      </c>
      <c r="O220" s="214">
        <v>0.75</v>
      </c>
      <c r="P220" s="214">
        <v>0.68</v>
      </c>
      <c r="Q220" s="214">
        <v>0.81</v>
      </c>
      <c r="R220" s="214">
        <v>0.55016747868453098</v>
      </c>
      <c r="S220" s="122"/>
    </row>
    <row r="221" spans="1:19" ht="12.75" x14ac:dyDescent="0.2">
      <c r="A221" s="122" t="s">
        <v>571</v>
      </c>
      <c r="B221" s="122">
        <v>9531</v>
      </c>
      <c r="C221" s="122">
        <v>-368</v>
      </c>
      <c r="D221" s="122">
        <v>0</v>
      </c>
      <c r="E221" s="122">
        <v>368.36916766072</v>
      </c>
      <c r="F221" s="122">
        <v>97.6</v>
      </c>
      <c r="G221" s="122">
        <v>26562.829224952598</v>
      </c>
      <c r="H221" s="122">
        <v>4851.2777846179797</v>
      </c>
      <c r="I221" s="122">
        <v>9084.9404373602993</v>
      </c>
      <c r="J221" s="122">
        <v>4787.21502736201</v>
      </c>
      <c r="K221" s="122">
        <v>13076.6947718836</v>
      </c>
      <c r="L221" s="122">
        <v>3584.6537353960598</v>
      </c>
      <c r="M221" s="122"/>
      <c r="N221" s="214">
        <v>0.81</v>
      </c>
      <c r="O221" s="214">
        <v>0.75</v>
      </c>
      <c r="P221" s="214">
        <v>0.68</v>
      </c>
      <c r="Q221" s="214">
        <v>0.81</v>
      </c>
      <c r="R221" s="214">
        <v>0.55016747868453098</v>
      </c>
      <c r="S221" s="122"/>
    </row>
    <row r="222" spans="1:19" ht="12.75" x14ac:dyDescent="0.2">
      <c r="A222" s="122" t="s">
        <v>572</v>
      </c>
      <c r="B222" s="122">
        <v>15315</v>
      </c>
      <c r="C222" s="122">
        <v>-368</v>
      </c>
      <c r="D222" s="122">
        <v>0</v>
      </c>
      <c r="E222" s="122">
        <v>368.36916766072</v>
      </c>
      <c r="F222" s="122">
        <v>98.2</v>
      </c>
      <c r="G222" s="122">
        <v>26344.1593771835</v>
      </c>
      <c r="H222" s="122">
        <v>6371.9365313537301</v>
      </c>
      <c r="I222" s="122">
        <v>9885.8281330209302</v>
      </c>
      <c r="J222" s="122">
        <v>4662.1475919406303</v>
      </c>
      <c r="K222" s="122">
        <v>11158.6627949862</v>
      </c>
      <c r="L222" s="122">
        <v>2835.0320965757201</v>
      </c>
      <c r="M222" s="122"/>
      <c r="N222" s="214">
        <v>0.81</v>
      </c>
      <c r="O222" s="214">
        <v>0.75</v>
      </c>
      <c r="P222" s="214">
        <v>0.68</v>
      </c>
      <c r="Q222" s="214">
        <v>0.81</v>
      </c>
      <c r="R222" s="214">
        <v>0.55016747868453098</v>
      </c>
      <c r="S222" s="122"/>
    </row>
    <row r="223" spans="1:19" ht="12.75" x14ac:dyDescent="0.2">
      <c r="A223" s="122" t="s">
        <v>573</v>
      </c>
      <c r="B223" s="122">
        <v>6936</v>
      </c>
      <c r="C223" s="122">
        <v>-368</v>
      </c>
      <c r="D223" s="122">
        <v>0</v>
      </c>
      <c r="E223" s="122">
        <v>368.36916766072</v>
      </c>
      <c r="F223" s="122">
        <v>97.8</v>
      </c>
      <c r="G223" s="122">
        <v>26664.6703456494</v>
      </c>
      <c r="H223" s="122">
        <v>4939.80451312272</v>
      </c>
      <c r="I223" s="122">
        <v>8076.0549951090197</v>
      </c>
      <c r="J223" s="122">
        <v>4012.1323265709898</v>
      </c>
      <c r="K223" s="122">
        <v>14958.98987476</v>
      </c>
      <c r="L223" s="122">
        <v>3201.4899667929499</v>
      </c>
      <c r="M223" s="122"/>
      <c r="N223" s="214">
        <v>0.81</v>
      </c>
      <c r="O223" s="214">
        <v>0.75</v>
      </c>
      <c r="P223" s="214">
        <v>0.68</v>
      </c>
      <c r="Q223" s="214">
        <v>0.81</v>
      </c>
      <c r="R223" s="214">
        <v>0.55016747868453098</v>
      </c>
      <c r="S223" s="122"/>
    </row>
    <row r="224" spans="1:19" ht="12.75" x14ac:dyDescent="0.2">
      <c r="A224" s="122" t="s">
        <v>574</v>
      </c>
      <c r="B224" s="122">
        <v>30054</v>
      </c>
      <c r="C224" s="122">
        <v>-368</v>
      </c>
      <c r="D224" s="122">
        <v>0</v>
      </c>
      <c r="E224" s="122">
        <v>368.36916766072</v>
      </c>
      <c r="F224" s="122">
        <v>98.3</v>
      </c>
      <c r="G224" s="122">
        <v>26640.088251729299</v>
      </c>
      <c r="H224" s="122">
        <v>5845.2907247625999</v>
      </c>
      <c r="I224" s="122">
        <v>9397.7252700235604</v>
      </c>
      <c r="J224" s="122">
        <v>3994.0954839941701</v>
      </c>
      <c r="K224" s="122">
        <v>12552.160274787</v>
      </c>
      <c r="L224" s="122">
        <v>3587.7694282839402</v>
      </c>
      <c r="M224" s="122"/>
      <c r="N224" s="214">
        <v>0.81</v>
      </c>
      <c r="O224" s="214">
        <v>0.75</v>
      </c>
      <c r="P224" s="214">
        <v>0.68</v>
      </c>
      <c r="Q224" s="214">
        <v>0.81</v>
      </c>
      <c r="R224" s="214">
        <v>0.55016747868453098</v>
      </c>
      <c r="S224" s="122"/>
    </row>
    <row r="225" spans="1:19" ht="12.75" x14ac:dyDescent="0.2">
      <c r="A225" s="122" t="s">
        <v>575</v>
      </c>
      <c r="B225" s="122">
        <v>21016</v>
      </c>
      <c r="C225" s="122">
        <v>-368</v>
      </c>
      <c r="D225" s="122">
        <v>0</v>
      </c>
      <c r="E225" s="122">
        <v>368.36916766072</v>
      </c>
      <c r="F225" s="122">
        <v>98.7</v>
      </c>
      <c r="G225" s="122">
        <v>27265.552549700798</v>
      </c>
      <c r="H225" s="122">
        <v>8210.7427465650799</v>
      </c>
      <c r="I225" s="122">
        <v>11228.9102742307</v>
      </c>
      <c r="J225" s="122">
        <v>4156.7587581614298</v>
      </c>
      <c r="K225" s="122">
        <v>9436.1810420169804</v>
      </c>
      <c r="L225" s="122">
        <v>3132.2564246198099</v>
      </c>
      <c r="M225" s="122"/>
      <c r="N225" s="214">
        <v>0.81</v>
      </c>
      <c r="O225" s="214">
        <v>0.75</v>
      </c>
      <c r="P225" s="214">
        <v>0.68</v>
      </c>
      <c r="Q225" s="214">
        <v>0.81</v>
      </c>
      <c r="R225" s="214">
        <v>0.55016747868453098</v>
      </c>
      <c r="S225" s="122"/>
    </row>
    <row r="226" spans="1:19" ht="12.75" x14ac:dyDescent="0.2">
      <c r="A226" s="122" t="s">
        <v>576</v>
      </c>
      <c r="B226" s="122">
        <v>5664</v>
      </c>
      <c r="C226" s="122">
        <v>-368</v>
      </c>
      <c r="D226" s="122">
        <v>0</v>
      </c>
      <c r="E226" s="122">
        <v>368.36916766072</v>
      </c>
      <c r="F226" s="122">
        <v>98.4</v>
      </c>
      <c r="G226" s="122">
        <v>26620.961970365501</v>
      </c>
      <c r="H226" s="122">
        <v>4971.2574639464201</v>
      </c>
      <c r="I226" s="122">
        <v>8415.9708320046993</v>
      </c>
      <c r="J226" s="122">
        <v>4670.2321328497001</v>
      </c>
      <c r="K226" s="122">
        <v>14770.213937897101</v>
      </c>
      <c r="L226" s="122">
        <v>2076.8842303493502</v>
      </c>
      <c r="M226" s="122"/>
      <c r="N226" s="214">
        <v>0.81</v>
      </c>
      <c r="O226" s="214">
        <v>0.75</v>
      </c>
      <c r="P226" s="214">
        <v>0.68</v>
      </c>
      <c r="Q226" s="214">
        <v>0.81</v>
      </c>
      <c r="R226" s="214">
        <v>0.55016747868453098</v>
      </c>
      <c r="S226" s="122"/>
    </row>
    <row r="227" spans="1:19" ht="12.75" x14ac:dyDescent="0.2">
      <c r="A227" s="122" t="s">
        <v>577</v>
      </c>
      <c r="B227" s="122">
        <v>7363</v>
      </c>
      <c r="C227" s="122">
        <v>-368</v>
      </c>
      <c r="D227" s="122">
        <v>0</v>
      </c>
      <c r="E227" s="122">
        <v>368.36916766072</v>
      </c>
      <c r="F227" s="122">
        <v>98.3</v>
      </c>
      <c r="G227" s="122">
        <v>26995.958424702902</v>
      </c>
      <c r="H227" s="122">
        <v>8318.6319239102595</v>
      </c>
      <c r="I227" s="122">
        <v>10554.8435936348</v>
      </c>
      <c r="J227" s="122">
        <v>3921.8307090738399</v>
      </c>
      <c r="K227" s="122">
        <v>10265.247336223099</v>
      </c>
      <c r="L227" s="122">
        <v>2472.04478507251</v>
      </c>
      <c r="M227" s="122"/>
      <c r="N227" s="214">
        <v>0.81</v>
      </c>
      <c r="O227" s="214">
        <v>0.75</v>
      </c>
      <c r="P227" s="214">
        <v>0.68</v>
      </c>
      <c r="Q227" s="214">
        <v>0.81</v>
      </c>
      <c r="R227" s="214">
        <v>0.55016747868453098</v>
      </c>
      <c r="S227" s="122"/>
    </row>
    <row r="228" spans="1:19" ht="12.75" x14ac:dyDescent="0.2">
      <c r="A228" s="122" t="s">
        <v>578</v>
      </c>
      <c r="B228" s="122">
        <v>23269</v>
      </c>
      <c r="C228" s="122">
        <v>-368</v>
      </c>
      <c r="D228" s="122">
        <v>0</v>
      </c>
      <c r="E228" s="122">
        <v>368.36916766072</v>
      </c>
      <c r="F228" s="122">
        <v>97.6</v>
      </c>
      <c r="G228" s="122">
        <v>26808.894149724401</v>
      </c>
      <c r="H228" s="122">
        <v>6195.3981490146598</v>
      </c>
      <c r="I228" s="122">
        <v>9561.7357365332391</v>
      </c>
      <c r="J228" s="122">
        <v>4410.4701652943504</v>
      </c>
      <c r="K228" s="122">
        <v>11845.3526428027</v>
      </c>
      <c r="L228" s="122">
        <v>3681.5416614503401</v>
      </c>
      <c r="M228" s="122"/>
      <c r="N228" s="214">
        <v>0.81</v>
      </c>
      <c r="O228" s="214">
        <v>0.75</v>
      </c>
      <c r="P228" s="214">
        <v>0.68</v>
      </c>
      <c r="Q228" s="214">
        <v>0.81</v>
      </c>
      <c r="R228" s="214">
        <v>0.55016747868453098</v>
      </c>
      <c r="S228" s="122"/>
    </row>
    <row r="229" spans="1:19" ht="12.75" x14ac:dyDescent="0.2">
      <c r="A229" s="122" t="s">
        <v>579</v>
      </c>
      <c r="B229" s="122">
        <v>4913</v>
      </c>
      <c r="C229" s="122">
        <v>-368</v>
      </c>
      <c r="D229" s="122">
        <v>0</v>
      </c>
      <c r="E229" s="122">
        <v>368.36916766072</v>
      </c>
      <c r="F229" s="122">
        <v>97.8</v>
      </c>
      <c r="G229" s="122">
        <v>25610.5207505178</v>
      </c>
      <c r="H229" s="122">
        <v>4159.0420848548501</v>
      </c>
      <c r="I229" s="122">
        <v>8335.0812198188905</v>
      </c>
      <c r="J229" s="122">
        <v>4280.7940116128402</v>
      </c>
      <c r="K229" s="122">
        <v>14078.036300158101</v>
      </c>
      <c r="L229" s="122">
        <v>3046.7748110163998</v>
      </c>
      <c r="M229" s="122"/>
      <c r="N229" s="214">
        <v>0.81</v>
      </c>
      <c r="O229" s="214">
        <v>0.75</v>
      </c>
      <c r="P229" s="214">
        <v>0.68</v>
      </c>
      <c r="Q229" s="214">
        <v>0.81</v>
      </c>
      <c r="R229" s="214">
        <v>0.55016747868453098</v>
      </c>
      <c r="S229" s="122"/>
    </row>
    <row r="230" spans="1:19" ht="12.75" x14ac:dyDescent="0.2">
      <c r="A230" s="122" t="s">
        <v>580</v>
      </c>
      <c r="B230" s="122">
        <v>10352</v>
      </c>
      <c r="C230" s="122">
        <v>-368</v>
      </c>
      <c r="D230" s="122">
        <v>0</v>
      </c>
      <c r="E230" s="122">
        <v>368.36916766072</v>
      </c>
      <c r="F230" s="122">
        <v>97.9</v>
      </c>
      <c r="G230" s="122">
        <v>26677.1054523083</v>
      </c>
      <c r="H230" s="122">
        <v>6087.93088305724</v>
      </c>
      <c r="I230" s="122">
        <v>9745.9730120049098</v>
      </c>
      <c r="J230" s="122">
        <v>4425.7763526320296</v>
      </c>
      <c r="K230" s="122">
        <v>11921.993275667999</v>
      </c>
      <c r="L230" s="122">
        <v>3217.3097711620599</v>
      </c>
      <c r="M230" s="122"/>
      <c r="N230" s="214">
        <v>0.81</v>
      </c>
      <c r="O230" s="214">
        <v>0.75</v>
      </c>
      <c r="P230" s="214">
        <v>0.68</v>
      </c>
      <c r="Q230" s="214">
        <v>0.81</v>
      </c>
      <c r="R230" s="214">
        <v>0.55016747868453098</v>
      </c>
      <c r="S230" s="122"/>
    </row>
    <row r="231" spans="1:19" ht="12.75" x14ac:dyDescent="0.2">
      <c r="A231" s="122" t="s">
        <v>569</v>
      </c>
      <c r="B231" s="122">
        <v>142618</v>
      </c>
      <c r="C231" s="122">
        <v>-368</v>
      </c>
      <c r="D231" s="122">
        <v>0</v>
      </c>
      <c r="E231" s="122">
        <v>368.36916766072</v>
      </c>
      <c r="F231" s="122">
        <v>99.1</v>
      </c>
      <c r="G231" s="122">
        <v>25720.0564159272</v>
      </c>
      <c r="H231" s="122">
        <v>7688.7346722134698</v>
      </c>
      <c r="I231" s="122">
        <v>9728.7856257481308</v>
      </c>
      <c r="J231" s="122">
        <v>3731.9732152318302</v>
      </c>
      <c r="K231" s="122">
        <v>9005.1086841199303</v>
      </c>
      <c r="L231" s="122">
        <v>4296.3504445593499</v>
      </c>
      <c r="M231" s="122"/>
      <c r="N231" s="214">
        <v>0.81</v>
      </c>
      <c r="O231" s="214">
        <v>0.75</v>
      </c>
      <c r="P231" s="214">
        <v>0.68</v>
      </c>
      <c r="Q231" s="214">
        <v>0.81</v>
      </c>
      <c r="R231" s="214">
        <v>0.55016747868453098</v>
      </c>
      <c r="S231" s="122"/>
    </row>
    <row r="232" spans="1:19" ht="12.75" x14ac:dyDescent="0.2">
      <c r="A232" s="19" t="s">
        <v>581</v>
      </c>
      <c r="B232" s="122"/>
      <c r="C232" s="122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214"/>
      <c r="O232" s="214"/>
      <c r="P232" s="214"/>
      <c r="Q232" s="214"/>
      <c r="R232" s="214"/>
      <c r="S232" s="122"/>
    </row>
    <row r="233" spans="1:19" ht="12.75" x14ac:dyDescent="0.2">
      <c r="A233" s="122" t="s">
        <v>582</v>
      </c>
      <c r="B233" s="122">
        <v>13631</v>
      </c>
      <c r="C233" s="122">
        <v>-368</v>
      </c>
      <c r="D233" s="122">
        <v>0</v>
      </c>
      <c r="E233" s="122">
        <v>368.36916766072</v>
      </c>
      <c r="F233" s="122">
        <v>98.7</v>
      </c>
      <c r="G233" s="122">
        <v>26295.684489286101</v>
      </c>
      <c r="H233" s="122">
        <v>5647.58655730189</v>
      </c>
      <c r="I233" s="122">
        <v>9301.4307832539198</v>
      </c>
      <c r="J233" s="122">
        <v>4125.3404887740799</v>
      </c>
      <c r="K233" s="122">
        <v>12176.706011009999</v>
      </c>
      <c r="L233" s="122">
        <v>3774.6740212855998</v>
      </c>
      <c r="M233" s="122"/>
      <c r="N233" s="214">
        <v>0.81</v>
      </c>
      <c r="O233" s="214">
        <v>0.75</v>
      </c>
      <c r="P233" s="214">
        <v>0.68</v>
      </c>
      <c r="Q233" s="214">
        <v>0.81</v>
      </c>
      <c r="R233" s="214">
        <v>0.55016747868453098</v>
      </c>
      <c r="S233" s="122"/>
    </row>
    <row r="234" spans="1:19" ht="12.75" x14ac:dyDescent="0.2">
      <c r="A234" s="122" t="s">
        <v>583</v>
      </c>
      <c r="B234" s="122">
        <v>13133</v>
      </c>
      <c r="C234" s="122">
        <v>-368</v>
      </c>
      <c r="D234" s="122">
        <v>0</v>
      </c>
      <c r="E234" s="122">
        <v>368.36916766072</v>
      </c>
      <c r="F234" s="122">
        <v>98.4</v>
      </c>
      <c r="G234" s="122">
        <v>27757.846375986501</v>
      </c>
      <c r="H234" s="122">
        <v>7052.3502037451299</v>
      </c>
      <c r="I234" s="122">
        <v>9783.9641543934104</v>
      </c>
      <c r="J234" s="122">
        <v>3411.3060798526199</v>
      </c>
      <c r="K234" s="122">
        <v>12778.2462960415</v>
      </c>
      <c r="L234" s="122">
        <v>3703.2395406866499</v>
      </c>
      <c r="M234" s="122"/>
      <c r="N234" s="214">
        <v>0.81</v>
      </c>
      <c r="O234" s="214">
        <v>0.75</v>
      </c>
      <c r="P234" s="214">
        <v>0.68</v>
      </c>
      <c r="Q234" s="214">
        <v>0.81</v>
      </c>
      <c r="R234" s="214">
        <v>0.55016747868453098</v>
      </c>
      <c r="S234" s="122"/>
    </row>
    <row r="235" spans="1:19" ht="12.75" x14ac:dyDescent="0.2">
      <c r="A235" s="122" t="s">
        <v>584</v>
      </c>
      <c r="B235" s="122">
        <v>15596</v>
      </c>
      <c r="C235" s="122">
        <v>-368</v>
      </c>
      <c r="D235" s="122">
        <v>0</v>
      </c>
      <c r="E235" s="122">
        <v>368.36916766072</v>
      </c>
      <c r="F235" s="122">
        <v>98.9</v>
      </c>
      <c r="G235" s="122">
        <v>26720.2197676873</v>
      </c>
      <c r="H235" s="122">
        <v>6885.7174337487004</v>
      </c>
      <c r="I235" s="122">
        <v>9301.7086334711203</v>
      </c>
      <c r="J235" s="122">
        <v>3906.0788311712799</v>
      </c>
      <c r="K235" s="122">
        <v>11682.3885104521</v>
      </c>
      <c r="L235" s="122">
        <v>3721.8464411615901</v>
      </c>
      <c r="M235" s="122"/>
      <c r="N235" s="214">
        <v>0.81</v>
      </c>
      <c r="O235" s="214">
        <v>0.75</v>
      </c>
      <c r="P235" s="214">
        <v>0.68</v>
      </c>
      <c r="Q235" s="214">
        <v>0.81</v>
      </c>
      <c r="R235" s="214">
        <v>0.55016747868453098</v>
      </c>
      <c r="S235" s="122"/>
    </row>
    <row r="236" spans="1:19" ht="12.75" x14ac:dyDescent="0.2">
      <c r="A236" s="122" t="s">
        <v>585</v>
      </c>
      <c r="B236" s="122">
        <v>8269</v>
      </c>
      <c r="C236" s="122">
        <v>-368</v>
      </c>
      <c r="D236" s="122">
        <v>0</v>
      </c>
      <c r="E236" s="122">
        <v>368.36916766072</v>
      </c>
      <c r="F236" s="122">
        <v>98.3</v>
      </c>
      <c r="G236" s="122">
        <v>25567.031996572601</v>
      </c>
      <c r="H236" s="122">
        <v>6517.3592297843097</v>
      </c>
      <c r="I236" s="122">
        <v>10195.073970554</v>
      </c>
      <c r="J236" s="122">
        <v>4165.9019356577901</v>
      </c>
      <c r="K236" s="122">
        <v>9899.1367783593705</v>
      </c>
      <c r="L236" s="122">
        <v>3254.5570306967202</v>
      </c>
      <c r="M236" s="122"/>
      <c r="N236" s="214">
        <v>0.81</v>
      </c>
      <c r="O236" s="214">
        <v>0.75</v>
      </c>
      <c r="P236" s="214">
        <v>0.68</v>
      </c>
      <c r="Q236" s="214">
        <v>0.81</v>
      </c>
      <c r="R236" s="214">
        <v>0.55016747868453098</v>
      </c>
      <c r="S236" s="122"/>
    </row>
    <row r="237" spans="1:19" ht="12.75" x14ac:dyDescent="0.2">
      <c r="A237" s="122" t="s">
        <v>586</v>
      </c>
      <c r="B237" s="122">
        <v>25376</v>
      </c>
      <c r="C237" s="122">
        <v>-368</v>
      </c>
      <c r="D237" s="122">
        <v>0</v>
      </c>
      <c r="E237" s="122">
        <v>368.36916766072</v>
      </c>
      <c r="F237" s="122">
        <v>98.5</v>
      </c>
      <c r="G237" s="122">
        <v>26936.705619686902</v>
      </c>
      <c r="H237" s="122">
        <v>6162.5015948198397</v>
      </c>
      <c r="I237" s="122">
        <v>9773.0610705088493</v>
      </c>
      <c r="J237" s="122">
        <v>3703.6573281410501</v>
      </c>
      <c r="K237" s="122">
        <v>12130.787768840601</v>
      </c>
      <c r="L237" s="122">
        <v>4127.5766690791597</v>
      </c>
      <c r="M237" s="122"/>
      <c r="N237" s="214">
        <v>0.81</v>
      </c>
      <c r="O237" s="214">
        <v>0.75</v>
      </c>
      <c r="P237" s="214">
        <v>0.68</v>
      </c>
      <c r="Q237" s="214">
        <v>0.81</v>
      </c>
      <c r="R237" s="214">
        <v>0.55016747868453098</v>
      </c>
      <c r="S237" s="122"/>
    </row>
    <row r="238" spans="1:19" ht="12.75" x14ac:dyDescent="0.2">
      <c r="A238" s="122" t="s">
        <v>587</v>
      </c>
      <c r="B238" s="122">
        <v>5719</v>
      </c>
      <c r="C238" s="122">
        <v>-368</v>
      </c>
      <c r="D238" s="122">
        <v>0</v>
      </c>
      <c r="E238" s="122">
        <v>368.36916766072</v>
      </c>
      <c r="F238" s="122">
        <v>97.9</v>
      </c>
      <c r="G238" s="122">
        <v>26914.0407338595</v>
      </c>
      <c r="H238" s="122">
        <v>6425.5886672945398</v>
      </c>
      <c r="I238" s="122">
        <v>8418.7375689476303</v>
      </c>
      <c r="J238" s="122">
        <v>4356.8193407803301</v>
      </c>
      <c r="K238" s="122">
        <v>12916.1594556002</v>
      </c>
      <c r="L238" s="122">
        <v>3581.69921381943</v>
      </c>
      <c r="M238" s="122"/>
      <c r="N238" s="214">
        <v>0.81</v>
      </c>
      <c r="O238" s="214">
        <v>0.75</v>
      </c>
      <c r="P238" s="214">
        <v>0.68</v>
      </c>
      <c r="Q238" s="214">
        <v>0.81</v>
      </c>
      <c r="R238" s="214">
        <v>0.55016747868453098</v>
      </c>
      <c r="S238" s="122"/>
    </row>
    <row r="239" spans="1:19" ht="12.75" x14ac:dyDescent="0.2">
      <c r="A239" s="122" t="s">
        <v>588</v>
      </c>
      <c r="B239" s="122">
        <v>21925</v>
      </c>
      <c r="C239" s="122">
        <v>-368</v>
      </c>
      <c r="D239" s="122">
        <v>0</v>
      </c>
      <c r="E239" s="122">
        <v>368.36916766072</v>
      </c>
      <c r="F239" s="122">
        <v>98.4</v>
      </c>
      <c r="G239" s="122">
        <v>26557.040495026999</v>
      </c>
      <c r="H239" s="122">
        <v>6606.0290447262796</v>
      </c>
      <c r="I239" s="122">
        <v>9481.2039900627606</v>
      </c>
      <c r="J239" s="122">
        <v>3948.9661869553702</v>
      </c>
      <c r="K239" s="122">
        <v>11774.4233318638</v>
      </c>
      <c r="L239" s="122">
        <v>3403.8254583675798</v>
      </c>
      <c r="M239" s="122"/>
      <c r="N239" s="214">
        <v>0.81</v>
      </c>
      <c r="O239" s="214">
        <v>0.75</v>
      </c>
      <c r="P239" s="214">
        <v>0.68</v>
      </c>
      <c r="Q239" s="214">
        <v>0.81</v>
      </c>
      <c r="R239" s="214">
        <v>0.55016747868453098</v>
      </c>
      <c r="S239" s="122"/>
    </row>
    <row r="240" spans="1:19" ht="12.75" x14ac:dyDescent="0.2">
      <c r="A240" s="122" t="s">
        <v>589</v>
      </c>
      <c r="B240" s="122">
        <v>4434</v>
      </c>
      <c r="C240" s="122">
        <v>-368</v>
      </c>
      <c r="D240" s="122">
        <v>0</v>
      </c>
      <c r="E240" s="122">
        <v>368.36916766072</v>
      </c>
      <c r="F240" s="122">
        <v>98</v>
      </c>
      <c r="G240" s="122">
        <v>25690.780310192102</v>
      </c>
      <c r="H240" s="122">
        <v>5228.5814961195701</v>
      </c>
      <c r="I240" s="122">
        <v>9119.6948653708805</v>
      </c>
      <c r="J240" s="122">
        <v>3029.3187505845599</v>
      </c>
      <c r="K240" s="122">
        <v>13108.003902754899</v>
      </c>
      <c r="L240" s="122">
        <v>3523.3602726081999</v>
      </c>
      <c r="M240" s="122"/>
      <c r="N240" s="214">
        <v>0.81</v>
      </c>
      <c r="O240" s="214">
        <v>0.75</v>
      </c>
      <c r="P240" s="214">
        <v>0.68</v>
      </c>
      <c r="Q240" s="214">
        <v>0.81</v>
      </c>
      <c r="R240" s="214">
        <v>0.55016747868453098</v>
      </c>
      <c r="S240" s="122"/>
    </row>
    <row r="241" spans="1:19" ht="12.75" x14ac:dyDescent="0.2">
      <c r="A241" s="122" t="s">
        <v>590</v>
      </c>
      <c r="B241" s="122">
        <v>9918</v>
      </c>
      <c r="C241" s="122">
        <v>-368</v>
      </c>
      <c r="D241" s="122">
        <v>0</v>
      </c>
      <c r="E241" s="122">
        <v>368.36916766072</v>
      </c>
      <c r="F241" s="122">
        <v>98.8</v>
      </c>
      <c r="G241" s="122">
        <v>25998.5621410208</v>
      </c>
      <c r="H241" s="122">
        <v>6351.2547329089202</v>
      </c>
      <c r="I241" s="122">
        <v>9936.4278472197002</v>
      </c>
      <c r="J241" s="122">
        <v>4109.2781652973299</v>
      </c>
      <c r="K241" s="122">
        <v>10859.4355802067</v>
      </c>
      <c r="L241" s="122">
        <v>3292.2210413292</v>
      </c>
      <c r="M241" s="122"/>
      <c r="N241" s="214">
        <v>0.81</v>
      </c>
      <c r="O241" s="214">
        <v>0.75</v>
      </c>
      <c r="P241" s="214">
        <v>0.68</v>
      </c>
      <c r="Q241" s="214">
        <v>0.81</v>
      </c>
      <c r="R241" s="214">
        <v>0.55016747868453098</v>
      </c>
      <c r="S241" s="122"/>
    </row>
    <row r="242" spans="1:19" ht="12.75" x14ac:dyDescent="0.2">
      <c r="A242" s="122" t="s">
        <v>591</v>
      </c>
      <c r="B242" s="122">
        <v>143702</v>
      </c>
      <c r="C242" s="122">
        <v>-265</v>
      </c>
      <c r="D242" s="122">
        <v>102.971791260271</v>
      </c>
      <c r="E242" s="122">
        <v>368.36916766072</v>
      </c>
      <c r="F242" s="122">
        <v>100.4</v>
      </c>
      <c r="G242" s="122">
        <v>25742.947815067299</v>
      </c>
      <c r="H242" s="122">
        <v>7182.2233158567497</v>
      </c>
      <c r="I242" s="122">
        <v>9769.4441578781298</v>
      </c>
      <c r="J242" s="122">
        <v>3586.03266983101</v>
      </c>
      <c r="K242" s="122">
        <v>9484.4938537889502</v>
      </c>
      <c r="L242" s="122">
        <v>4502.8498952428099</v>
      </c>
      <c r="M242" s="122"/>
      <c r="N242" s="214">
        <v>0.81</v>
      </c>
      <c r="O242" s="214">
        <v>0.75</v>
      </c>
      <c r="P242" s="214">
        <v>0.68</v>
      </c>
      <c r="Q242" s="214">
        <v>0.81</v>
      </c>
      <c r="R242" s="214">
        <v>0.55016747868453098</v>
      </c>
      <c r="S242" s="122"/>
    </row>
    <row r="243" spans="1:19" ht="12.75" x14ac:dyDescent="0.2">
      <c r="A243" s="19" t="s">
        <v>592</v>
      </c>
      <c r="B243" s="122"/>
      <c r="C243" s="122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214"/>
      <c r="O243" s="214"/>
      <c r="P243" s="214"/>
      <c r="Q243" s="214"/>
      <c r="R243" s="214"/>
      <c r="S243" s="122"/>
    </row>
    <row r="244" spans="1:19" ht="12.75" x14ac:dyDescent="0.2">
      <c r="A244" s="122" t="s">
        <v>593</v>
      </c>
      <c r="B244" s="122">
        <v>22022</v>
      </c>
      <c r="C244" s="122">
        <v>-368</v>
      </c>
      <c r="D244" s="122">
        <v>0</v>
      </c>
      <c r="E244" s="122">
        <v>368.36916766072</v>
      </c>
      <c r="F244" s="122">
        <v>98</v>
      </c>
      <c r="G244" s="122">
        <v>26388.478193088999</v>
      </c>
      <c r="H244" s="122">
        <v>5805.6810540074803</v>
      </c>
      <c r="I244" s="122">
        <v>8792.4662018196796</v>
      </c>
      <c r="J244" s="122">
        <v>3753.98128735825</v>
      </c>
      <c r="K244" s="122">
        <v>13114.0184362772</v>
      </c>
      <c r="L244" s="122">
        <v>3483.4205100097001</v>
      </c>
      <c r="M244" s="122"/>
      <c r="N244" s="214">
        <v>0.81</v>
      </c>
      <c r="O244" s="214">
        <v>0.75</v>
      </c>
      <c r="P244" s="214">
        <v>0.68</v>
      </c>
      <c r="Q244" s="214">
        <v>0.81</v>
      </c>
      <c r="R244" s="214">
        <v>0.55016747868453098</v>
      </c>
      <c r="S244" s="122"/>
    </row>
    <row r="245" spans="1:19" ht="12.75" x14ac:dyDescent="0.2">
      <c r="A245" s="122" t="s">
        <v>594</v>
      </c>
      <c r="B245" s="122">
        <v>50715</v>
      </c>
      <c r="C245" s="122">
        <v>-368</v>
      </c>
      <c r="D245" s="122">
        <v>0</v>
      </c>
      <c r="E245" s="122">
        <v>368.36916766072</v>
      </c>
      <c r="F245" s="122">
        <v>98.6</v>
      </c>
      <c r="G245" s="122">
        <v>26795.1628545403</v>
      </c>
      <c r="H245" s="122">
        <v>7214.29385216833</v>
      </c>
      <c r="I245" s="122">
        <v>10312.3330482241</v>
      </c>
      <c r="J245" s="122">
        <v>3942.22538167428</v>
      </c>
      <c r="K245" s="122">
        <v>9855.7355968990796</v>
      </c>
      <c r="L245" s="122">
        <v>4641.2702568216901</v>
      </c>
      <c r="M245" s="122"/>
      <c r="N245" s="214">
        <v>0.81</v>
      </c>
      <c r="O245" s="214">
        <v>0.75</v>
      </c>
      <c r="P245" s="214">
        <v>0.68</v>
      </c>
      <c r="Q245" s="214">
        <v>0.81</v>
      </c>
      <c r="R245" s="214">
        <v>0.55016747868453098</v>
      </c>
      <c r="S245" s="122"/>
    </row>
    <row r="246" spans="1:19" ht="12.75" x14ac:dyDescent="0.2">
      <c r="A246" s="122" t="s">
        <v>595</v>
      </c>
      <c r="B246" s="122">
        <v>56896</v>
      </c>
      <c r="C246" s="122">
        <v>-368</v>
      </c>
      <c r="D246" s="122">
        <v>0</v>
      </c>
      <c r="E246" s="122">
        <v>368.36916766072</v>
      </c>
      <c r="F246" s="122">
        <v>98</v>
      </c>
      <c r="G246" s="122">
        <v>26255.798573931399</v>
      </c>
      <c r="H246" s="122">
        <v>7090.2159822634803</v>
      </c>
      <c r="I246" s="122">
        <v>9753.54758877526</v>
      </c>
      <c r="J246" s="122">
        <v>3998.8329865556898</v>
      </c>
      <c r="K246" s="122">
        <v>10295.9017235255</v>
      </c>
      <c r="L246" s="122">
        <v>3887.3183033584401</v>
      </c>
      <c r="M246" s="122"/>
      <c r="N246" s="214">
        <v>0.81</v>
      </c>
      <c r="O246" s="214">
        <v>0.75</v>
      </c>
      <c r="P246" s="214">
        <v>0.68</v>
      </c>
      <c r="Q246" s="214">
        <v>0.81</v>
      </c>
      <c r="R246" s="214">
        <v>0.55016747868453098</v>
      </c>
      <c r="S246" s="122"/>
    </row>
    <row r="247" spans="1:19" ht="12.75" x14ac:dyDescent="0.2">
      <c r="A247" s="122" t="s">
        <v>596</v>
      </c>
      <c r="B247" s="122">
        <v>10024</v>
      </c>
      <c r="C247" s="122">
        <v>-368</v>
      </c>
      <c r="D247" s="122">
        <v>0</v>
      </c>
      <c r="E247" s="122">
        <v>368.36916766072</v>
      </c>
      <c r="F247" s="122">
        <v>97.5</v>
      </c>
      <c r="G247" s="122">
        <v>26709.541088104601</v>
      </c>
      <c r="H247" s="122">
        <v>6961.6039304879996</v>
      </c>
      <c r="I247" s="122">
        <v>10820.829584229699</v>
      </c>
      <c r="J247" s="122">
        <v>4522.8248030530303</v>
      </c>
      <c r="K247" s="122">
        <v>10726.413211244901</v>
      </c>
      <c r="L247" s="122">
        <v>2164.98465503745</v>
      </c>
      <c r="M247" s="122"/>
      <c r="N247" s="214">
        <v>0.81</v>
      </c>
      <c r="O247" s="214">
        <v>0.75</v>
      </c>
      <c r="P247" s="214">
        <v>0.68</v>
      </c>
      <c r="Q247" s="214">
        <v>0.81</v>
      </c>
      <c r="R247" s="214">
        <v>0.55016747868453098</v>
      </c>
      <c r="S247" s="122"/>
    </row>
    <row r="248" spans="1:19" ht="12.75" x14ac:dyDescent="0.2">
      <c r="A248" s="122" t="s">
        <v>597</v>
      </c>
      <c r="B248" s="122">
        <v>15085</v>
      </c>
      <c r="C248" s="122">
        <v>-368</v>
      </c>
      <c r="D248" s="122">
        <v>0</v>
      </c>
      <c r="E248" s="122">
        <v>368.36916766072</v>
      </c>
      <c r="F248" s="122">
        <v>97.7</v>
      </c>
      <c r="G248" s="122">
        <v>26485.433692464201</v>
      </c>
      <c r="H248" s="122">
        <v>5578.2104923420002</v>
      </c>
      <c r="I248" s="122">
        <v>9286.3772760115899</v>
      </c>
      <c r="J248" s="122">
        <v>4473.4433294707496</v>
      </c>
      <c r="K248" s="122">
        <v>12605.1420116262</v>
      </c>
      <c r="L248" s="122">
        <v>3181.2017449413502</v>
      </c>
      <c r="M248" s="122"/>
      <c r="N248" s="214">
        <v>0.81</v>
      </c>
      <c r="O248" s="214">
        <v>0.75</v>
      </c>
      <c r="P248" s="214">
        <v>0.68</v>
      </c>
      <c r="Q248" s="214">
        <v>0.81</v>
      </c>
      <c r="R248" s="214">
        <v>0.55016747868453098</v>
      </c>
      <c r="S248" s="122"/>
    </row>
    <row r="249" spans="1:19" ht="12.75" x14ac:dyDescent="0.2">
      <c r="A249" s="122" t="s">
        <v>598</v>
      </c>
      <c r="B249" s="122">
        <v>15252</v>
      </c>
      <c r="C249" s="122">
        <v>-368</v>
      </c>
      <c r="D249" s="122">
        <v>0</v>
      </c>
      <c r="E249" s="122">
        <v>368.36916766072</v>
      </c>
      <c r="F249" s="122">
        <v>98.5</v>
      </c>
      <c r="G249" s="122">
        <v>25953.487629298899</v>
      </c>
      <c r="H249" s="122">
        <v>5545.8212273129702</v>
      </c>
      <c r="I249" s="122">
        <v>9156.95189328163</v>
      </c>
      <c r="J249" s="122">
        <v>4084.0771016441199</v>
      </c>
      <c r="K249" s="122">
        <v>13104.5828898936</v>
      </c>
      <c r="L249" s="122">
        <v>2184.3783790271</v>
      </c>
      <c r="M249" s="122"/>
      <c r="N249" s="214">
        <v>0.81</v>
      </c>
      <c r="O249" s="214">
        <v>0.75</v>
      </c>
      <c r="P249" s="214">
        <v>0.68</v>
      </c>
      <c r="Q249" s="214">
        <v>0.81</v>
      </c>
      <c r="R249" s="214">
        <v>0.55016747868453098</v>
      </c>
      <c r="S249" s="122"/>
    </row>
    <row r="250" spans="1:19" ht="12.75" x14ac:dyDescent="0.2">
      <c r="A250" s="122" t="s">
        <v>599</v>
      </c>
      <c r="B250" s="122">
        <v>26030</v>
      </c>
      <c r="C250" s="122">
        <v>-368</v>
      </c>
      <c r="D250" s="122">
        <v>0</v>
      </c>
      <c r="E250" s="122">
        <v>368.36916766072</v>
      </c>
      <c r="F250" s="122">
        <v>97.8</v>
      </c>
      <c r="G250" s="122">
        <v>28027.108428755801</v>
      </c>
      <c r="H250" s="122">
        <v>6206.5205842817304</v>
      </c>
      <c r="I250" s="122">
        <v>9081.4225744640207</v>
      </c>
      <c r="J250" s="122">
        <v>4061.0015915020099</v>
      </c>
      <c r="K250" s="122">
        <v>13913.2497004738</v>
      </c>
      <c r="L250" s="122">
        <v>3921.61763213123</v>
      </c>
      <c r="M250" s="122"/>
      <c r="N250" s="214">
        <v>0.81</v>
      </c>
      <c r="O250" s="214">
        <v>0.75</v>
      </c>
      <c r="P250" s="214">
        <v>0.68</v>
      </c>
      <c r="Q250" s="214">
        <v>0.81</v>
      </c>
      <c r="R250" s="214">
        <v>0.55016747868453098</v>
      </c>
      <c r="S250" s="122"/>
    </row>
    <row r="251" spans="1:19" ht="12.75" x14ac:dyDescent="0.2">
      <c r="A251" s="122" t="s">
        <v>600</v>
      </c>
      <c r="B251" s="122">
        <v>9969</v>
      </c>
      <c r="C251" s="122">
        <v>-368</v>
      </c>
      <c r="D251" s="122">
        <v>0</v>
      </c>
      <c r="E251" s="122">
        <v>368.36916766072</v>
      </c>
      <c r="F251" s="122">
        <v>97.6</v>
      </c>
      <c r="G251" s="122">
        <v>26796.881420629801</v>
      </c>
      <c r="H251" s="122">
        <v>5244.7057218116297</v>
      </c>
      <c r="I251" s="122">
        <v>9645.2906748116693</v>
      </c>
      <c r="J251" s="122">
        <v>4102.83284916706</v>
      </c>
      <c r="K251" s="122">
        <v>13842.5245383779</v>
      </c>
      <c r="L251" s="122">
        <v>2385.3292264234701</v>
      </c>
      <c r="M251" s="122"/>
      <c r="N251" s="214">
        <v>0.81</v>
      </c>
      <c r="O251" s="214">
        <v>0.75</v>
      </c>
      <c r="P251" s="214">
        <v>0.68</v>
      </c>
      <c r="Q251" s="214">
        <v>0.81</v>
      </c>
      <c r="R251" s="214">
        <v>0.55016747868453098</v>
      </c>
      <c r="S251" s="122"/>
    </row>
    <row r="252" spans="1:19" ht="12.75" x14ac:dyDescent="0.2">
      <c r="A252" s="122" t="s">
        <v>601</v>
      </c>
      <c r="B252" s="122">
        <v>20006</v>
      </c>
      <c r="C252" s="122">
        <v>-368</v>
      </c>
      <c r="D252" s="122">
        <v>0</v>
      </c>
      <c r="E252" s="122">
        <v>368.36916766072</v>
      </c>
      <c r="F252" s="122">
        <v>97.8</v>
      </c>
      <c r="G252" s="122">
        <v>25955.5263875985</v>
      </c>
      <c r="H252" s="122">
        <v>5801.97160833214</v>
      </c>
      <c r="I252" s="122">
        <v>9206.2319014551704</v>
      </c>
      <c r="J252" s="122">
        <v>3625.7235370477601</v>
      </c>
      <c r="K252" s="122">
        <v>12884.618169073599</v>
      </c>
      <c r="L252" s="122">
        <v>2634.1483144026502</v>
      </c>
      <c r="M252" s="122"/>
      <c r="N252" s="214">
        <v>0.81</v>
      </c>
      <c r="O252" s="214">
        <v>0.75</v>
      </c>
      <c r="P252" s="214">
        <v>0.68</v>
      </c>
      <c r="Q252" s="214">
        <v>0.81</v>
      </c>
      <c r="R252" s="214">
        <v>0.55016747868453098</v>
      </c>
      <c r="S252" s="122"/>
    </row>
    <row r="253" spans="1:19" ht="12.75" x14ac:dyDescent="0.2">
      <c r="A253" s="122" t="s">
        <v>602</v>
      </c>
      <c r="B253" s="122">
        <v>6812</v>
      </c>
      <c r="C253" s="122">
        <v>-368</v>
      </c>
      <c r="D253" s="122">
        <v>0</v>
      </c>
      <c r="E253" s="122">
        <v>368.36916766072</v>
      </c>
      <c r="F253" s="122">
        <v>97.1</v>
      </c>
      <c r="G253" s="122">
        <v>27031.783296053301</v>
      </c>
      <c r="H253" s="122">
        <v>4976.6078657084399</v>
      </c>
      <c r="I253" s="122">
        <v>9305.3288696153504</v>
      </c>
      <c r="J253" s="122">
        <v>4220.76585989465</v>
      </c>
      <c r="K253" s="122">
        <v>13936.734844126</v>
      </c>
      <c r="L253" s="122">
        <v>3385.9839709203802</v>
      </c>
      <c r="M253" s="122"/>
      <c r="N253" s="214">
        <v>0.81</v>
      </c>
      <c r="O253" s="214">
        <v>0.75</v>
      </c>
      <c r="P253" s="214">
        <v>0.68</v>
      </c>
      <c r="Q253" s="214">
        <v>0.81</v>
      </c>
      <c r="R253" s="214">
        <v>0.55016747868453098</v>
      </c>
      <c r="S253" s="122"/>
    </row>
    <row r="254" spans="1:19" ht="12.75" x14ac:dyDescent="0.2">
      <c r="A254" s="122" t="s">
        <v>603</v>
      </c>
      <c r="B254" s="122">
        <v>10748</v>
      </c>
      <c r="C254" s="122">
        <v>-368</v>
      </c>
      <c r="D254" s="122">
        <v>0</v>
      </c>
      <c r="E254" s="122">
        <v>368.36916766072</v>
      </c>
      <c r="F254" s="122">
        <v>97.5</v>
      </c>
      <c r="G254" s="122">
        <v>27910.904198038999</v>
      </c>
      <c r="H254" s="122">
        <v>4387.7164283769398</v>
      </c>
      <c r="I254" s="122">
        <v>8852.9142164350596</v>
      </c>
      <c r="J254" s="122">
        <v>4156.7259854014501</v>
      </c>
      <c r="K254" s="122">
        <v>16600.2380537342</v>
      </c>
      <c r="L254" s="122">
        <v>2625.3855254827899</v>
      </c>
      <c r="M254" s="122"/>
      <c r="N254" s="214">
        <v>0.81</v>
      </c>
      <c r="O254" s="214">
        <v>0.75</v>
      </c>
      <c r="P254" s="214">
        <v>0.68</v>
      </c>
      <c r="Q254" s="214">
        <v>0.81</v>
      </c>
      <c r="R254" s="214">
        <v>0.55016747868453098</v>
      </c>
      <c r="S254" s="122"/>
    </row>
    <row r="255" spans="1:19" ht="12.75" x14ac:dyDescent="0.2">
      <c r="A255" s="122" t="s">
        <v>604</v>
      </c>
      <c r="B255" s="122">
        <v>10712</v>
      </c>
      <c r="C255" s="122">
        <v>-368</v>
      </c>
      <c r="D255" s="122">
        <v>0</v>
      </c>
      <c r="E255" s="122">
        <v>368.36916766072</v>
      </c>
      <c r="F255" s="122">
        <v>97.8</v>
      </c>
      <c r="G255" s="122">
        <v>25324.9238369308</v>
      </c>
      <c r="H255" s="122">
        <v>5611.7725360110098</v>
      </c>
      <c r="I255" s="122">
        <v>9053.1373083332292</v>
      </c>
      <c r="J255" s="122">
        <v>4132.8000259951996</v>
      </c>
      <c r="K255" s="122">
        <v>11889.548066126101</v>
      </c>
      <c r="L255" s="122">
        <v>2814.95582758924</v>
      </c>
      <c r="M255" s="122"/>
      <c r="N255" s="214">
        <v>0.81</v>
      </c>
      <c r="O255" s="214">
        <v>0.75</v>
      </c>
      <c r="P255" s="214">
        <v>0.68</v>
      </c>
      <c r="Q255" s="214">
        <v>0.81</v>
      </c>
      <c r="R255" s="214">
        <v>0.55016747868453098</v>
      </c>
      <c r="S255" s="122"/>
    </row>
    <row r="256" spans="1:19" ht="12.75" x14ac:dyDescent="0.2">
      <c r="A256" s="122" t="s">
        <v>605</v>
      </c>
      <c r="B256" s="122">
        <v>10886</v>
      </c>
      <c r="C256" s="122">
        <v>-368</v>
      </c>
      <c r="D256" s="122">
        <v>0</v>
      </c>
      <c r="E256" s="122">
        <v>368.36916766072</v>
      </c>
      <c r="F256" s="122">
        <v>97.3</v>
      </c>
      <c r="G256" s="122">
        <v>25471.4315842182</v>
      </c>
      <c r="H256" s="122">
        <v>6343.4484175407497</v>
      </c>
      <c r="I256" s="122">
        <v>9839.7105749599596</v>
      </c>
      <c r="J256" s="122">
        <v>3745.4752750888301</v>
      </c>
      <c r="K256" s="122">
        <v>11271.4299964045</v>
      </c>
      <c r="L256" s="122">
        <v>2320.5187512986099</v>
      </c>
      <c r="M256" s="122"/>
      <c r="N256" s="214">
        <v>0.81</v>
      </c>
      <c r="O256" s="214">
        <v>0.75</v>
      </c>
      <c r="P256" s="214">
        <v>0.68</v>
      </c>
      <c r="Q256" s="214">
        <v>0.81</v>
      </c>
      <c r="R256" s="214">
        <v>0.55016747868453098</v>
      </c>
      <c r="S256" s="122"/>
    </row>
    <row r="257" spans="1:19" ht="12.75" x14ac:dyDescent="0.2">
      <c r="A257" s="122" t="s">
        <v>606</v>
      </c>
      <c r="B257" s="122">
        <v>6694</v>
      </c>
      <c r="C257" s="122">
        <v>-368</v>
      </c>
      <c r="D257" s="122">
        <v>0</v>
      </c>
      <c r="E257" s="122">
        <v>368.36916766072</v>
      </c>
      <c r="F257" s="122">
        <v>97.3</v>
      </c>
      <c r="G257" s="122">
        <v>27636.2156648733</v>
      </c>
      <c r="H257" s="122">
        <v>5415.3352536689199</v>
      </c>
      <c r="I257" s="122">
        <v>9661.9534185525499</v>
      </c>
      <c r="J257" s="122">
        <v>4793.4164791618896</v>
      </c>
      <c r="K257" s="122">
        <v>14254.471969067499</v>
      </c>
      <c r="L257" s="122">
        <v>2176.9435510365702</v>
      </c>
      <c r="M257" s="122"/>
      <c r="N257" s="214">
        <v>0.81</v>
      </c>
      <c r="O257" s="214">
        <v>0.75</v>
      </c>
      <c r="P257" s="214">
        <v>0.68</v>
      </c>
      <c r="Q257" s="214">
        <v>0.81</v>
      </c>
      <c r="R257" s="214">
        <v>0.55016747868453098</v>
      </c>
      <c r="S257" s="122"/>
    </row>
    <row r="258" spans="1:19" ht="12.75" x14ac:dyDescent="0.2">
      <c r="A258" s="122" t="s">
        <v>607</v>
      </c>
      <c r="B258" s="122">
        <v>7052</v>
      </c>
      <c r="C258" s="122">
        <v>-368</v>
      </c>
      <c r="D258" s="122">
        <v>0</v>
      </c>
      <c r="E258" s="122">
        <v>368.36916766072</v>
      </c>
      <c r="F258" s="122">
        <v>97.4</v>
      </c>
      <c r="G258" s="122">
        <v>28431.296389253999</v>
      </c>
      <c r="H258" s="122">
        <v>5587.6690002472897</v>
      </c>
      <c r="I258" s="122">
        <v>10368.1600875274</v>
      </c>
      <c r="J258" s="122">
        <v>3870.7538929051898</v>
      </c>
      <c r="K258" s="122">
        <v>15190.5588545272</v>
      </c>
      <c r="L258" s="122">
        <v>2167.8837086432</v>
      </c>
      <c r="M258" s="122"/>
      <c r="N258" s="214">
        <v>0.81</v>
      </c>
      <c r="O258" s="214">
        <v>0.75</v>
      </c>
      <c r="P258" s="214">
        <v>0.68</v>
      </c>
      <c r="Q258" s="214">
        <v>0.81</v>
      </c>
      <c r="R258" s="214">
        <v>0.55016747868453098</v>
      </c>
      <c r="S258" s="122"/>
    </row>
    <row r="259" spans="1:19" ht="12.75" x14ac:dyDescent="0.2">
      <c r="A259" s="19" t="s">
        <v>608</v>
      </c>
      <c r="B259" s="122"/>
      <c r="C259" s="122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214"/>
      <c r="O259" s="214"/>
      <c r="P259" s="214"/>
      <c r="Q259" s="214"/>
      <c r="R259" s="214"/>
      <c r="S259" s="122"/>
    </row>
    <row r="260" spans="1:19" ht="12.75" x14ac:dyDescent="0.2">
      <c r="A260" s="122" t="s">
        <v>609</v>
      </c>
      <c r="B260" s="122">
        <v>26394</v>
      </c>
      <c r="C260" s="122">
        <v>-368</v>
      </c>
      <c r="D260" s="122">
        <v>0</v>
      </c>
      <c r="E260" s="122">
        <v>368.36916766072</v>
      </c>
      <c r="F260" s="122">
        <v>97.6</v>
      </c>
      <c r="G260" s="122">
        <v>27356.7510426279</v>
      </c>
      <c r="H260" s="122">
        <v>6083.6695701495601</v>
      </c>
      <c r="I260" s="122">
        <v>9236.6213112278601</v>
      </c>
      <c r="J260" s="122">
        <v>4036.7135122765199</v>
      </c>
      <c r="K260" s="122">
        <v>13275.203840255301</v>
      </c>
      <c r="L260" s="122">
        <v>3641.8590448525401</v>
      </c>
      <c r="M260" s="122"/>
      <c r="N260" s="214">
        <v>0.81</v>
      </c>
      <c r="O260" s="214">
        <v>0.75</v>
      </c>
      <c r="P260" s="214">
        <v>0.68</v>
      </c>
      <c r="Q260" s="214">
        <v>0.81</v>
      </c>
      <c r="R260" s="214">
        <v>0.55016747868453098</v>
      </c>
      <c r="S260" s="122"/>
    </row>
    <row r="261" spans="1:19" ht="12.75" x14ac:dyDescent="0.2">
      <c r="A261" s="122" t="s">
        <v>610</v>
      </c>
      <c r="B261" s="122">
        <v>98314</v>
      </c>
      <c r="C261" s="122">
        <v>-368</v>
      </c>
      <c r="D261" s="122">
        <v>0</v>
      </c>
      <c r="E261" s="122">
        <v>368.36916766072</v>
      </c>
      <c r="F261" s="122">
        <v>99.2</v>
      </c>
      <c r="G261" s="122">
        <v>25681.290146413699</v>
      </c>
      <c r="H261" s="122">
        <v>7090.0870052546197</v>
      </c>
      <c r="I261" s="122">
        <v>9551.5572534186394</v>
      </c>
      <c r="J261" s="122">
        <v>3766.6207430487798</v>
      </c>
      <c r="K261" s="122">
        <v>9694.1702382241201</v>
      </c>
      <c r="L261" s="122">
        <v>4291.5508919287604</v>
      </c>
      <c r="M261" s="122"/>
      <c r="N261" s="214">
        <v>0.81</v>
      </c>
      <c r="O261" s="214">
        <v>0.75</v>
      </c>
      <c r="P261" s="214">
        <v>0.68</v>
      </c>
      <c r="Q261" s="214">
        <v>0.81</v>
      </c>
      <c r="R261" s="214">
        <v>0.55016747868453098</v>
      </c>
      <c r="S261" s="122"/>
    </row>
    <row r="262" spans="1:19" ht="12.75" x14ac:dyDescent="0.2">
      <c r="A262" s="122" t="s">
        <v>611</v>
      </c>
      <c r="B262" s="122">
        <v>9431</v>
      </c>
      <c r="C262" s="122">
        <v>-368</v>
      </c>
      <c r="D262" s="122">
        <v>0</v>
      </c>
      <c r="E262" s="122">
        <v>368.36916766072</v>
      </c>
      <c r="F262" s="122">
        <v>97.9</v>
      </c>
      <c r="G262" s="122">
        <v>28439.185257591002</v>
      </c>
      <c r="H262" s="122">
        <v>5316.0374354858604</v>
      </c>
      <c r="I262" s="122">
        <v>8817.5901392929409</v>
      </c>
      <c r="J262" s="122">
        <v>5332.9933261015203</v>
      </c>
      <c r="K262" s="122">
        <v>14292.231182628901</v>
      </c>
      <c r="L262" s="122">
        <v>4211.1896839831597</v>
      </c>
      <c r="M262" s="122"/>
      <c r="N262" s="214">
        <v>0.81</v>
      </c>
      <c r="O262" s="214">
        <v>0.75</v>
      </c>
      <c r="P262" s="214">
        <v>0.68</v>
      </c>
      <c r="Q262" s="214">
        <v>0.81</v>
      </c>
      <c r="R262" s="214">
        <v>0.55016747868453098</v>
      </c>
      <c r="S262" s="122"/>
    </row>
    <row r="263" spans="1:19" ht="12.75" x14ac:dyDescent="0.2">
      <c r="A263" s="122" t="s">
        <v>612</v>
      </c>
      <c r="B263" s="122">
        <v>36924</v>
      </c>
      <c r="C263" s="122">
        <v>-368</v>
      </c>
      <c r="D263" s="122">
        <v>0</v>
      </c>
      <c r="E263" s="122">
        <v>368.36916766072</v>
      </c>
      <c r="F263" s="122">
        <v>97.6</v>
      </c>
      <c r="G263" s="122">
        <v>26800.688915374201</v>
      </c>
      <c r="H263" s="122">
        <v>6148.41068799193</v>
      </c>
      <c r="I263" s="122">
        <v>9886.6393594321107</v>
      </c>
      <c r="J263" s="122">
        <v>3842.45156165259</v>
      </c>
      <c r="K263" s="122">
        <v>12151.5876189233</v>
      </c>
      <c r="L263" s="122">
        <v>3544.0911737225701</v>
      </c>
      <c r="M263" s="122"/>
      <c r="N263" s="214">
        <v>0.81</v>
      </c>
      <c r="O263" s="214">
        <v>0.75</v>
      </c>
      <c r="P263" s="214">
        <v>0.68</v>
      </c>
      <c r="Q263" s="214">
        <v>0.81</v>
      </c>
      <c r="R263" s="214">
        <v>0.55016747868453098</v>
      </c>
      <c r="S263" s="122"/>
    </row>
    <row r="264" spans="1:19" ht="12.75" x14ac:dyDescent="0.2">
      <c r="A264" s="122" t="s">
        <v>613</v>
      </c>
      <c r="B264" s="122">
        <v>18949</v>
      </c>
      <c r="C264" s="122">
        <v>-368</v>
      </c>
      <c r="D264" s="122">
        <v>0</v>
      </c>
      <c r="E264" s="122">
        <v>368.36916766072</v>
      </c>
      <c r="F264" s="122">
        <v>97.9</v>
      </c>
      <c r="G264" s="122">
        <v>28340.927031887899</v>
      </c>
      <c r="H264" s="122">
        <v>5412.5119086432396</v>
      </c>
      <c r="I264" s="122">
        <v>10141.3049950929</v>
      </c>
      <c r="J264" s="122">
        <v>4134.5521419878896</v>
      </c>
      <c r="K264" s="122">
        <v>14532.1805014495</v>
      </c>
      <c r="L264" s="122">
        <v>3214.02490214308</v>
      </c>
      <c r="M264" s="122"/>
      <c r="N264" s="214">
        <v>0.81</v>
      </c>
      <c r="O264" s="214">
        <v>0.75</v>
      </c>
      <c r="P264" s="214">
        <v>0.68</v>
      </c>
      <c r="Q264" s="214">
        <v>0.81</v>
      </c>
      <c r="R264" s="214">
        <v>0.55016747868453098</v>
      </c>
      <c r="S264" s="122"/>
    </row>
    <row r="265" spans="1:19" ht="12.75" x14ac:dyDescent="0.2">
      <c r="A265" s="122" t="s">
        <v>614</v>
      </c>
      <c r="B265" s="122">
        <v>9493</v>
      </c>
      <c r="C265" s="122">
        <v>-368</v>
      </c>
      <c r="D265" s="122">
        <v>0</v>
      </c>
      <c r="E265" s="122">
        <v>368.36916766072</v>
      </c>
      <c r="F265" s="122">
        <v>97.5</v>
      </c>
      <c r="G265" s="122">
        <v>27340.349635072798</v>
      </c>
      <c r="H265" s="122">
        <v>6098.1079968149897</v>
      </c>
      <c r="I265" s="122">
        <v>10118.2422427113</v>
      </c>
      <c r="J265" s="122">
        <v>4130.7028277005802</v>
      </c>
      <c r="K265" s="122">
        <v>12874.304862873199</v>
      </c>
      <c r="L265" s="122">
        <v>2863.0111282145899</v>
      </c>
      <c r="M265" s="122"/>
      <c r="N265" s="214">
        <v>0.81</v>
      </c>
      <c r="O265" s="214">
        <v>0.75</v>
      </c>
      <c r="P265" s="214">
        <v>0.68</v>
      </c>
      <c r="Q265" s="214">
        <v>0.81</v>
      </c>
      <c r="R265" s="214">
        <v>0.55016747868453098</v>
      </c>
      <c r="S265" s="122"/>
    </row>
    <row r="266" spans="1:19" ht="12.75" x14ac:dyDescent="0.2">
      <c r="A266" s="122" t="s">
        <v>615</v>
      </c>
      <c r="B266" s="122">
        <v>5765</v>
      </c>
      <c r="C266" s="122">
        <v>-368</v>
      </c>
      <c r="D266" s="122">
        <v>0</v>
      </c>
      <c r="E266" s="122">
        <v>368.36916766072</v>
      </c>
      <c r="F266" s="122">
        <v>98.2</v>
      </c>
      <c r="G266" s="122">
        <v>26498.371445105298</v>
      </c>
      <c r="H266" s="122">
        <v>4980.6449321486898</v>
      </c>
      <c r="I266" s="122">
        <v>8472.8747166007597</v>
      </c>
      <c r="J266" s="122">
        <v>4081.2490023978298</v>
      </c>
      <c r="K266" s="122">
        <v>14064.425926444301</v>
      </c>
      <c r="L266" s="122">
        <v>3529.7591475366899</v>
      </c>
      <c r="M266" s="122"/>
      <c r="N266" s="214">
        <v>0.81</v>
      </c>
      <c r="O266" s="214">
        <v>0.75</v>
      </c>
      <c r="P266" s="214">
        <v>0.68</v>
      </c>
      <c r="Q266" s="214">
        <v>0.81</v>
      </c>
      <c r="R266" s="214">
        <v>0.55016747868453098</v>
      </c>
      <c r="S266" s="122"/>
    </row>
    <row r="267" spans="1:19" ht="12.75" x14ac:dyDescent="0.2">
      <c r="A267" s="122" t="s">
        <v>616</v>
      </c>
      <c r="B267" s="122">
        <v>11432</v>
      </c>
      <c r="C267" s="122">
        <v>-368</v>
      </c>
      <c r="D267" s="122">
        <v>0</v>
      </c>
      <c r="E267" s="122">
        <v>368.36916766072</v>
      </c>
      <c r="F267" s="122">
        <v>97.9</v>
      </c>
      <c r="G267" s="122">
        <v>26904.533584829998</v>
      </c>
      <c r="H267" s="122">
        <v>5504.4623844205698</v>
      </c>
      <c r="I267" s="122">
        <v>9040.5121696640799</v>
      </c>
      <c r="J267" s="122">
        <v>4301.5865721351001</v>
      </c>
      <c r="K267" s="122">
        <v>13655.0374059556</v>
      </c>
      <c r="L267" s="122">
        <v>3053.38978294757</v>
      </c>
      <c r="M267" s="122"/>
      <c r="N267" s="214">
        <v>0.81</v>
      </c>
      <c r="O267" s="214">
        <v>0.75</v>
      </c>
      <c r="P267" s="214">
        <v>0.68</v>
      </c>
      <c r="Q267" s="214">
        <v>0.81</v>
      </c>
      <c r="R267" s="214">
        <v>0.55016747868453098</v>
      </c>
      <c r="S267" s="122"/>
    </row>
    <row r="268" spans="1:19" ht="12.75" x14ac:dyDescent="0.2">
      <c r="A268" s="122" t="s">
        <v>617</v>
      </c>
      <c r="B268" s="122">
        <v>37833</v>
      </c>
      <c r="C268" s="122">
        <v>-368</v>
      </c>
      <c r="D268" s="122">
        <v>0</v>
      </c>
      <c r="E268" s="122">
        <v>368.36916766072</v>
      </c>
      <c r="F268" s="122">
        <v>98.5</v>
      </c>
      <c r="G268" s="122">
        <v>26450.530306962399</v>
      </c>
      <c r="H268" s="122">
        <v>5948.5377924828999</v>
      </c>
      <c r="I268" s="122">
        <v>9737.6794682263408</v>
      </c>
      <c r="J268" s="122">
        <v>4059.1791279734398</v>
      </c>
      <c r="K268" s="122">
        <v>11451.9243835177</v>
      </c>
      <c r="L268" s="122">
        <v>4167.1938546640704</v>
      </c>
      <c r="M268" s="122"/>
      <c r="N268" s="214">
        <v>0.81</v>
      </c>
      <c r="O268" s="214">
        <v>0.75</v>
      </c>
      <c r="P268" s="214">
        <v>0.68</v>
      </c>
      <c r="Q268" s="214">
        <v>0.81</v>
      </c>
      <c r="R268" s="214">
        <v>0.55016747868453098</v>
      </c>
      <c r="S268" s="122"/>
    </row>
    <row r="269" spans="1:19" ht="12.75" x14ac:dyDescent="0.2">
      <c r="A269" s="122" t="s">
        <v>618</v>
      </c>
      <c r="B269" s="122">
        <v>25456</v>
      </c>
      <c r="C269" s="122">
        <v>-368</v>
      </c>
      <c r="D269" s="122">
        <v>0</v>
      </c>
      <c r="E269" s="122">
        <v>368.36916766072</v>
      </c>
      <c r="F269" s="122">
        <v>97.8</v>
      </c>
      <c r="G269" s="122">
        <v>26636.295944123602</v>
      </c>
      <c r="H269" s="122">
        <v>5504.43200271569</v>
      </c>
      <c r="I269" s="122">
        <v>8704.4914524442393</v>
      </c>
      <c r="J269" s="122">
        <v>3947.3407559113102</v>
      </c>
      <c r="K269" s="122">
        <v>13580.9267554165</v>
      </c>
      <c r="L269" s="122">
        <v>3570.903629893</v>
      </c>
      <c r="M269" s="122"/>
      <c r="N269" s="214">
        <v>0.81</v>
      </c>
      <c r="O269" s="214">
        <v>0.75</v>
      </c>
      <c r="P269" s="214">
        <v>0.68</v>
      </c>
      <c r="Q269" s="214">
        <v>0.81</v>
      </c>
      <c r="R269" s="214">
        <v>0.55016747868453098</v>
      </c>
      <c r="S269" s="122"/>
    </row>
    <row r="270" spans="1:19" ht="12.75" x14ac:dyDescent="0.2">
      <c r="A270" s="19" t="s">
        <v>619</v>
      </c>
      <c r="B270" s="122"/>
      <c r="C270" s="122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214"/>
      <c r="O270" s="214"/>
      <c r="P270" s="214"/>
      <c r="Q270" s="214"/>
      <c r="R270" s="214"/>
      <c r="S270" s="122"/>
    </row>
    <row r="271" spans="1:19" ht="12.75" x14ac:dyDescent="0.2">
      <c r="A271" s="122" t="s">
        <v>620</v>
      </c>
      <c r="B271" s="122">
        <v>24755</v>
      </c>
      <c r="C271" s="122">
        <v>-368</v>
      </c>
      <c r="D271" s="122">
        <v>0</v>
      </c>
      <c r="E271" s="122">
        <v>368.36916766072</v>
      </c>
      <c r="F271" s="122">
        <v>97.5</v>
      </c>
      <c r="G271" s="122">
        <v>26544.0192472858</v>
      </c>
      <c r="H271" s="122">
        <v>6008.8669404832599</v>
      </c>
      <c r="I271" s="122">
        <v>9447.8336412451408</v>
      </c>
      <c r="J271" s="122">
        <v>3852.9762426563402</v>
      </c>
      <c r="K271" s="122">
        <v>12496.477136705</v>
      </c>
      <c r="L271" s="122">
        <v>3360.4157651115102</v>
      </c>
      <c r="M271" s="122"/>
      <c r="N271" s="214">
        <v>0.81</v>
      </c>
      <c r="O271" s="214">
        <v>0.75</v>
      </c>
      <c r="P271" s="214">
        <v>0.68</v>
      </c>
      <c r="Q271" s="214">
        <v>0.81</v>
      </c>
      <c r="R271" s="214">
        <v>0.55016747868453098</v>
      </c>
      <c r="S271" s="122"/>
    </row>
    <row r="272" spans="1:19" ht="12.75" x14ac:dyDescent="0.2">
      <c r="A272" s="122" t="s">
        <v>621</v>
      </c>
      <c r="B272" s="122">
        <v>18435</v>
      </c>
      <c r="C272" s="122">
        <v>-368</v>
      </c>
      <c r="D272" s="122">
        <v>0</v>
      </c>
      <c r="E272" s="122">
        <v>368.36916766072</v>
      </c>
      <c r="F272" s="122">
        <v>97.4</v>
      </c>
      <c r="G272" s="122">
        <v>27511.239878078399</v>
      </c>
      <c r="H272" s="122">
        <v>4705.3374833805201</v>
      </c>
      <c r="I272" s="122">
        <v>8938.8287633318705</v>
      </c>
      <c r="J272" s="122">
        <v>3844.8172006457398</v>
      </c>
      <c r="K272" s="122">
        <v>15417.1580042899</v>
      </c>
      <c r="L272" s="122">
        <v>3441.5361457835102</v>
      </c>
      <c r="M272" s="122"/>
      <c r="N272" s="214">
        <v>0.81</v>
      </c>
      <c r="O272" s="214">
        <v>0.75</v>
      </c>
      <c r="P272" s="214">
        <v>0.68</v>
      </c>
      <c r="Q272" s="214">
        <v>0.81</v>
      </c>
      <c r="R272" s="214">
        <v>0.55016747868453098</v>
      </c>
      <c r="S272" s="122"/>
    </row>
    <row r="273" spans="1:19" ht="12.75" x14ac:dyDescent="0.2">
      <c r="A273" s="122" t="s">
        <v>622</v>
      </c>
      <c r="B273" s="122">
        <v>19776</v>
      </c>
      <c r="C273" s="122">
        <v>-368</v>
      </c>
      <c r="D273" s="122">
        <v>0</v>
      </c>
      <c r="E273" s="122">
        <v>368.36916766072</v>
      </c>
      <c r="F273" s="122">
        <v>96.7</v>
      </c>
      <c r="G273" s="122">
        <v>28426.978833474401</v>
      </c>
      <c r="H273" s="122">
        <v>5348.6099298283998</v>
      </c>
      <c r="I273" s="122">
        <v>9389.31114363698</v>
      </c>
      <c r="J273" s="122">
        <v>3981.8115325035601</v>
      </c>
      <c r="K273" s="122">
        <v>15499.5797365297</v>
      </c>
      <c r="L273" s="122">
        <v>3254.1545497653301</v>
      </c>
      <c r="M273" s="122"/>
      <c r="N273" s="214">
        <v>0.81</v>
      </c>
      <c r="O273" s="214">
        <v>0.75</v>
      </c>
      <c r="P273" s="214">
        <v>0.68</v>
      </c>
      <c r="Q273" s="214">
        <v>0.81</v>
      </c>
      <c r="R273" s="214">
        <v>0.55016747868453098</v>
      </c>
      <c r="S273" s="122"/>
    </row>
    <row r="274" spans="1:19" ht="12.75" x14ac:dyDescent="0.2">
      <c r="A274" s="122" t="s">
        <v>623</v>
      </c>
      <c r="B274" s="122">
        <v>97338</v>
      </c>
      <c r="C274" s="122">
        <v>-368</v>
      </c>
      <c r="D274" s="122">
        <v>0</v>
      </c>
      <c r="E274" s="122">
        <v>368.36916766072</v>
      </c>
      <c r="F274" s="122">
        <v>98.5</v>
      </c>
      <c r="G274" s="122">
        <v>25911.375931759401</v>
      </c>
      <c r="H274" s="122">
        <v>6930.1124999042004</v>
      </c>
      <c r="I274" s="122">
        <v>9928.1339807255499</v>
      </c>
      <c r="J274" s="122">
        <v>3472.1633800466798</v>
      </c>
      <c r="K274" s="122">
        <v>10238.4754782337</v>
      </c>
      <c r="L274" s="122">
        <v>3994.50743752879</v>
      </c>
      <c r="M274" s="122"/>
      <c r="N274" s="214">
        <v>0.81</v>
      </c>
      <c r="O274" s="214">
        <v>0.75</v>
      </c>
      <c r="P274" s="214">
        <v>0.68</v>
      </c>
      <c r="Q274" s="214">
        <v>0.81</v>
      </c>
      <c r="R274" s="214">
        <v>0.55016747868453098</v>
      </c>
      <c r="S274" s="122"/>
    </row>
    <row r="275" spans="1:19" ht="12.75" x14ac:dyDescent="0.2">
      <c r="A275" s="122" t="s">
        <v>624</v>
      </c>
      <c r="B275" s="122">
        <v>18025</v>
      </c>
      <c r="C275" s="122">
        <v>-368</v>
      </c>
      <c r="D275" s="122">
        <v>0</v>
      </c>
      <c r="E275" s="122">
        <v>368.36916766072</v>
      </c>
      <c r="F275" s="122">
        <v>98</v>
      </c>
      <c r="G275" s="122">
        <v>26712.4216734232</v>
      </c>
      <c r="H275" s="122">
        <v>6659.7132382283298</v>
      </c>
      <c r="I275" s="122">
        <v>10784.165525251699</v>
      </c>
      <c r="J275" s="122">
        <v>4156.9563921715699</v>
      </c>
      <c r="K275" s="122">
        <v>10378.4799169691</v>
      </c>
      <c r="L275" s="122">
        <v>3629.1325904465798</v>
      </c>
      <c r="M275" s="122"/>
      <c r="N275" s="214">
        <v>0.81</v>
      </c>
      <c r="O275" s="214">
        <v>0.75</v>
      </c>
      <c r="P275" s="214">
        <v>0.68</v>
      </c>
      <c r="Q275" s="214">
        <v>0.81</v>
      </c>
      <c r="R275" s="214">
        <v>0.55016747868453098</v>
      </c>
      <c r="S275" s="122"/>
    </row>
    <row r="276" spans="1:19" ht="12.75" x14ac:dyDescent="0.2">
      <c r="A276" s="122" t="s">
        <v>625</v>
      </c>
      <c r="B276" s="122">
        <v>9484</v>
      </c>
      <c r="C276" s="122">
        <v>-368</v>
      </c>
      <c r="D276" s="122">
        <v>0</v>
      </c>
      <c r="E276" s="122">
        <v>368.36916766072</v>
      </c>
      <c r="F276" s="122">
        <v>97.6</v>
      </c>
      <c r="G276" s="122">
        <v>28368.5655056572</v>
      </c>
      <c r="H276" s="122">
        <v>4410.3688425059399</v>
      </c>
      <c r="I276" s="122">
        <v>9667.3797371223009</v>
      </c>
      <c r="J276" s="122">
        <v>4306.62746530812</v>
      </c>
      <c r="K276" s="122">
        <v>15995.820273863999</v>
      </c>
      <c r="L276" s="122">
        <v>3018.1915625340698</v>
      </c>
      <c r="M276" s="122"/>
      <c r="N276" s="214">
        <v>0.81</v>
      </c>
      <c r="O276" s="214">
        <v>0.75</v>
      </c>
      <c r="P276" s="214">
        <v>0.68</v>
      </c>
      <c r="Q276" s="214">
        <v>0.81</v>
      </c>
      <c r="R276" s="214">
        <v>0.55016747868453098</v>
      </c>
      <c r="S276" s="122"/>
    </row>
    <row r="277" spans="1:19" ht="12.75" x14ac:dyDescent="0.2">
      <c r="A277" s="122" t="s">
        <v>626</v>
      </c>
      <c r="B277" s="122">
        <v>55248</v>
      </c>
      <c r="C277" s="122">
        <v>-368</v>
      </c>
      <c r="D277" s="122">
        <v>0</v>
      </c>
      <c r="E277" s="122">
        <v>368.36916766072</v>
      </c>
      <c r="F277" s="122">
        <v>97.6</v>
      </c>
      <c r="G277" s="122">
        <v>26803.2327303743</v>
      </c>
      <c r="H277" s="122">
        <v>6744.5970539514001</v>
      </c>
      <c r="I277" s="122">
        <v>9746.8952251418104</v>
      </c>
      <c r="J277" s="122">
        <v>3940.0794969191202</v>
      </c>
      <c r="K277" s="122">
        <v>12101.606654789601</v>
      </c>
      <c r="L277" s="122">
        <v>2814.3834550799602</v>
      </c>
      <c r="M277" s="122"/>
      <c r="N277" s="214">
        <v>0.81</v>
      </c>
      <c r="O277" s="214">
        <v>0.75</v>
      </c>
      <c r="P277" s="214">
        <v>0.68</v>
      </c>
      <c r="Q277" s="214">
        <v>0.81</v>
      </c>
      <c r="R277" s="214">
        <v>0.55016747868453098</v>
      </c>
      <c r="S277" s="122"/>
    </row>
    <row r="278" spans="1:19" ht="12.75" x14ac:dyDescent="0.2">
      <c r="A278" s="19" t="s">
        <v>627</v>
      </c>
      <c r="B278" s="122"/>
      <c r="C278" s="122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214"/>
      <c r="O278" s="214"/>
      <c r="P278" s="214"/>
      <c r="Q278" s="214"/>
      <c r="R278" s="214"/>
      <c r="S278" s="122"/>
    </row>
    <row r="279" spans="1:19" ht="12.75" x14ac:dyDescent="0.2">
      <c r="A279" s="122" t="s">
        <v>628</v>
      </c>
      <c r="B279" s="122">
        <v>7067</v>
      </c>
      <c r="C279" s="122">
        <v>-368</v>
      </c>
      <c r="D279" s="122">
        <v>0</v>
      </c>
      <c r="E279" s="122">
        <v>368.36916766072</v>
      </c>
      <c r="F279" s="122">
        <v>97.7</v>
      </c>
      <c r="G279" s="122">
        <v>30282.6237728899</v>
      </c>
      <c r="H279" s="122">
        <v>5183.5854256073699</v>
      </c>
      <c r="I279" s="122">
        <v>11023.874883574699</v>
      </c>
      <c r="J279" s="122">
        <v>4282.7463185162596</v>
      </c>
      <c r="K279" s="122">
        <v>16870.2556776782</v>
      </c>
      <c r="L279" s="122">
        <v>2251.7485455858</v>
      </c>
      <c r="M279" s="122"/>
      <c r="N279" s="214">
        <v>0.81</v>
      </c>
      <c r="O279" s="214">
        <v>0.75</v>
      </c>
      <c r="P279" s="214">
        <v>0.68</v>
      </c>
      <c r="Q279" s="214">
        <v>0.81</v>
      </c>
      <c r="R279" s="214">
        <v>0.55016747868453098</v>
      </c>
      <c r="S279" s="122"/>
    </row>
    <row r="280" spans="1:19" ht="12.75" x14ac:dyDescent="0.2">
      <c r="A280" s="122" t="s">
        <v>629</v>
      </c>
      <c r="B280" s="122">
        <v>6463</v>
      </c>
      <c r="C280" s="122">
        <v>-368</v>
      </c>
      <c r="D280" s="122">
        <v>0</v>
      </c>
      <c r="E280" s="122">
        <v>368.36916766072</v>
      </c>
      <c r="F280" s="122">
        <v>97.3</v>
      </c>
      <c r="G280" s="122">
        <v>30059.0626391023</v>
      </c>
      <c r="H280" s="122">
        <v>4327.5908918925597</v>
      </c>
      <c r="I280" s="122">
        <v>11069.0479846296</v>
      </c>
      <c r="J280" s="122">
        <v>5368.1717378291696</v>
      </c>
      <c r="K280" s="122">
        <v>15917.2344026143</v>
      </c>
      <c r="L280" s="122">
        <v>3105.6204638650102</v>
      </c>
      <c r="M280" s="122"/>
      <c r="N280" s="214">
        <v>0.81</v>
      </c>
      <c r="O280" s="214">
        <v>0.75</v>
      </c>
      <c r="P280" s="214">
        <v>0.68</v>
      </c>
      <c r="Q280" s="214">
        <v>0.81</v>
      </c>
      <c r="R280" s="214">
        <v>0.55016747868453098</v>
      </c>
      <c r="S280" s="122"/>
    </row>
    <row r="281" spans="1:19" ht="12.75" x14ac:dyDescent="0.2">
      <c r="A281" s="122" t="s">
        <v>630</v>
      </c>
      <c r="B281" s="122">
        <v>10224</v>
      </c>
      <c r="C281" s="122">
        <v>-368</v>
      </c>
      <c r="D281" s="122">
        <v>0</v>
      </c>
      <c r="E281" s="122">
        <v>368.36916766072</v>
      </c>
      <c r="F281" s="122">
        <v>97.8</v>
      </c>
      <c r="G281" s="122">
        <v>28481.5968605362</v>
      </c>
      <c r="H281" s="122">
        <v>4594.0350748961</v>
      </c>
      <c r="I281" s="122">
        <v>9378.8576118437504</v>
      </c>
      <c r="J281" s="122">
        <v>4195.4571610571702</v>
      </c>
      <c r="K281" s="122">
        <v>16893.1162010269</v>
      </c>
      <c r="L281" s="122">
        <v>2162.8872929423501</v>
      </c>
      <c r="M281" s="122"/>
      <c r="N281" s="214">
        <v>0.81</v>
      </c>
      <c r="O281" s="214">
        <v>0.75</v>
      </c>
      <c r="P281" s="214">
        <v>0.68</v>
      </c>
      <c r="Q281" s="214">
        <v>0.81</v>
      </c>
      <c r="R281" s="214">
        <v>0.55016747868453098</v>
      </c>
      <c r="S281" s="122"/>
    </row>
    <row r="282" spans="1:19" ht="12.75" x14ac:dyDescent="0.2">
      <c r="A282" s="122" t="s">
        <v>631</v>
      </c>
      <c r="B282" s="122">
        <v>14648</v>
      </c>
      <c r="C282" s="122">
        <v>-368</v>
      </c>
      <c r="D282" s="122">
        <v>0</v>
      </c>
      <c r="E282" s="122">
        <v>368.36916766072</v>
      </c>
      <c r="F282" s="122">
        <v>98.2</v>
      </c>
      <c r="G282" s="122">
        <v>28874.1427513911</v>
      </c>
      <c r="H282" s="122">
        <v>8148.8736313614199</v>
      </c>
      <c r="I282" s="122">
        <v>12870.0433670517</v>
      </c>
      <c r="J282" s="122">
        <v>4070.4596202381399</v>
      </c>
      <c r="K282" s="122">
        <v>10573.8250584655</v>
      </c>
      <c r="L282" s="122">
        <v>2341.6719371725699</v>
      </c>
      <c r="M282" s="122"/>
      <c r="N282" s="214">
        <v>0.81</v>
      </c>
      <c r="O282" s="214">
        <v>0.75</v>
      </c>
      <c r="P282" s="214">
        <v>0.68</v>
      </c>
      <c r="Q282" s="214">
        <v>0.81</v>
      </c>
      <c r="R282" s="214">
        <v>0.55016747868453098</v>
      </c>
      <c r="S282" s="122"/>
    </row>
    <row r="283" spans="1:19" ht="12.75" x14ac:dyDescent="0.2">
      <c r="A283" s="122" t="s">
        <v>632</v>
      </c>
      <c r="B283" s="122">
        <v>5440</v>
      </c>
      <c r="C283" s="122">
        <v>-368</v>
      </c>
      <c r="D283" s="122">
        <v>0</v>
      </c>
      <c r="E283" s="122">
        <v>368.36916766072</v>
      </c>
      <c r="F283" s="122">
        <v>97.6</v>
      </c>
      <c r="G283" s="122">
        <v>30882.479166347999</v>
      </c>
      <c r="H283" s="122">
        <v>5205.5520465515201</v>
      </c>
      <c r="I283" s="122">
        <v>9676.2453618127493</v>
      </c>
      <c r="J283" s="122">
        <v>4274.4610968739998</v>
      </c>
      <c r="K283" s="122">
        <v>18523.7959920256</v>
      </c>
      <c r="L283" s="122">
        <v>2722.60674412855</v>
      </c>
      <c r="M283" s="122"/>
      <c r="N283" s="214">
        <v>0.81</v>
      </c>
      <c r="O283" s="214">
        <v>0.75</v>
      </c>
      <c r="P283" s="214">
        <v>0.68</v>
      </c>
      <c r="Q283" s="214">
        <v>0.81</v>
      </c>
      <c r="R283" s="214">
        <v>0.55016747868453098</v>
      </c>
      <c r="S283" s="122"/>
    </row>
    <row r="284" spans="1:19" ht="12.75" x14ac:dyDescent="0.2">
      <c r="A284" s="122" t="s">
        <v>633</v>
      </c>
      <c r="B284" s="122">
        <v>11873</v>
      </c>
      <c r="C284" s="122">
        <v>-368</v>
      </c>
      <c r="D284" s="122">
        <v>0</v>
      </c>
      <c r="E284" s="122">
        <v>368.36916766072</v>
      </c>
      <c r="F284" s="122">
        <v>97.5</v>
      </c>
      <c r="G284" s="122">
        <v>30313.851870094899</v>
      </c>
      <c r="H284" s="122">
        <v>5169.5473305715796</v>
      </c>
      <c r="I284" s="122">
        <v>9942.0962271053595</v>
      </c>
      <c r="J284" s="122">
        <v>4617.6143442831899</v>
      </c>
      <c r="K284" s="122">
        <v>17069.460531440101</v>
      </c>
      <c r="L284" s="122">
        <v>3096.7035374346001</v>
      </c>
      <c r="M284" s="122"/>
      <c r="N284" s="214">
        <v>0.81</v>
      </c>
      <c r="O284" s="214">
        <v>0.75</v>
      </c>
      <c r="P284" s="214">
        <v>0.68</v>
      </c>
      <c r="Q284" s="214">
        <v>0.81</v>
      </c>
      <c r="R284" s="214">
        <v>0.55016747868453098</v>
      </c>
      <c r="S284" s="122"/>
    </row>
    <row r="285" spans="1:19" ht="12.75" x14ac:dyDescent="0.2">
      <c r="A285" s="122" t="s">
        <v>634</v>
      </c>
      <c r="B285" s="122">
        <v>10555</v>
      </c>
      <c r="C285" s="122">
        <v>-368</v>
      </c>
      <c r="D285" s="122">
        <v>0</v>
      </c>
      <c r="E285" s="122">
        <v>368.36916766072</v>
      </c>
      <c r="F285" s="122">
        <v>99.1</v>
      </c>
      <c r="G285" s="122">
        <v>25743.245292658601</v>
      </c>
      <c r="H285" s="122">
        <v>6269.2504849755096</v>
      </c>
      <c r="I285" s="122">
        <v>11144.1291411981</v>
      </c>
      <c r="J285" s="122">
        <v>4122.5575977074604</v>
      </c>
      <c r="K285" s="122">
        <v>10328.010326088501</v>
      </c>
      <c r="L285" s="122">
        <v>2068.5119667163699</v>
      </c>
      <c r="M285" s="122"/>
      <c r="N285" s="214">
        <v>0.81</v>
      </c>
      <c r="O285" s="214">
        <v>0.75</v>
      </c>
      <c r="P285" s="214">
        <v>0.68</v>
      </c>
      <c r="Q285" s="214">
        <v>0.81</v>
      </c>
      <c r="R285" s="214">
        <v>0.55016747868453098</v>
      </c>
      <c r="S285" s="122"/>
    </row>
    <row r="286" spans="1:19" ht="12.75" x14ac:dyDescent="0.2">
      <c r="A286" s="122" t="s">
        <v>635</v>
      </c>
      <c r="B286" s="122">
        <v>60495</v>
      </c>
      <c r="C286" s="122">
        <v>-368</v>
      </c>
      <c r="D286" s="122">
        <v>0</v>
      </c>
      <c r="E286" s="122">
        <v>368.36916766072</v>
      </c>
      <c r="F286" s="122">
        <v>99</v>
      </c>
      <c r="G286" s="122">
        <v>25369.2010764306</v>
      </c>
      <c r="H286" s="122">
        <v>6983.3235171330098</v>
      </c>
      <c r="I286" s="122">
        <v>9149.26660076382</v>
      </c>
      <c r="J286" s="122">
        <v>3335.43924267494</v>
      </c>
      <c r="K286" s="122">
        <v>10793.464389618301</v>
      </c>
      <c r="L286" s="122">
        <v>3344.3529609741499</v>
      </c>
      <c r="M286" s="122"/>
      <c r="N286" s="214">
        <v>0.81</v>
      </c>
      <c r="O286" s="214">
        <v>0.75</v>
      </c>
      <c r="P286" s="214">
        <v>0.68</v>
      </c>
      <c r="Q286" s="214">
        <v>0.81</v>
      </c>
      <c r="R286" s="214">
        <v>0.55016747868453098</v>
      </c>
      <c r="S286" s="122"/>
    </row>
    <row r="287" spans="1:19" ht="12.75" x14ac:dyDescent="0.2">
      <c r="A287" s="19" t="s">
        <v>636</v>
      </c>
      <c r="B287" s="122"/>
      <c r="C287" s="122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214"/>
      <c r="O287" s="214"/>
      <c r="P287" s="214"/>
      <c r="Q287" s="214"/>
      <c r="R287" s="214"/>
      <c r="S287" s="122"/>
    </row>
    <row r="288" spans="1:19" ht="12.75" x14ac:dyDescent="0.2">
      <c r="A288" s="122" t="s">
        <v>637</v>
      </c>
      <c r="B288" s="122">
        <v>2451</v>
      </c>
      <c r="C288" s="122">
        <v>-368</v>
      </c>
      <c r="D288" s="122">
        <v>0</v>
      </c>
      <c r="E288" s="122">
        <v>368.36916766072</v>
      </c>
      <c r="F288" s="122">
        <v>97.2</v>
      </c>
      <c r="G288" s="122">
        <v>33368.847013696097</v>
      </c>
      <c r="H288" s="122">
        <v>5667.8924617870998</v>
      </c>
      <c r="I288" s="122">
        <v>10724.1774582539</v>
      </c>
      <c r="J288" s="122">
        <v>4319.6552947190903</v>
      </c>
      <c r="K288" s="122">
        <v>20052.681502466301</v>
      </c>
      <c r="L288" s="122">
        <v>2825.8366202755601</v>
      </c>
      <c r="M288" s="122"/>
      <c r="N288" s="214">
        <v>0.81</v>
      </c>
      <c r="O288" s="214">
        <v>0.75</v>
      </c>
      <c r="P288" s="214">
        <v>0.68</v>
      </c>
      <c r="Q288" s="214">
        <v>0.81</v>
      </c>
      <c r="R288" s="214">
        <v>0.55016747868453098</v>
      </c>
      <c r="S288" s="122"/>
    </row>
    <row r="289" spans="1:19" ht="12.75" x14ac:dyDescent="0.2">
      <c r="A289" s="122" t="s">
        <v>638</v>
      </c>
      <c r="B289" s="122">
        <v>2757</v>
      </c>
      <c r="C289" s="122">
        <v>-368</v>
      </c>
      <c r="D289" s="122">
        <v>0</v>
      </c>
      <c r="E289" s="122">
        <v>368.36916766072</v>
      </c>
      <c r="F289" s="122">
        <v>97.5</v>
      </c>
      <c r="G289" s="122">
        <v>31959.725728009598</v>
      </c>
      <c r="H289" s="122">
        <v>5453.3547794832702</v>
      </c>
      <c r="I289" s="122">
        <v>9213.1318116621806</v>
      </c>
      <c r="J289" s="122">
        <v>4512.8814364494301</v>
      </c>
      <c r="K289" s="122">
        <v>20046.923228285199</v>
      </c>
      <c r="L289" s="122">
        <v>2409.9794290915802</v>
      </c>
      <c r="M289" s="122"/>
      <c r="N289" s="214">
        <v>0.81</v>
      </c>
      <c r="O289" s="214">
        <v>0.75</v>
      </c>
      <c r="P289" s="214">
        <v>0.68</v>
      </c>
      <c r="Q289" s="214">
        <v>0.81</v>
      </c>
      <c r="R289" s="214">
        <v>0.55016747868453098</v>
      </c>
      <c r="S289" s="122"/>
    </row>
    <row r="290" spans="1:19" ht="12.75" x14ac:dyDescent="0.2">
      <c r="A290" s="122" t="s">
        <v>639</v>
      </c>
      <c r="B290" s="122">
        <v>12208</v>
      </c>
      <c r="C290" s="122">
        <v>-368</v>
      </c>
      <c r="D290" s="122">
        <v>0</v>
      </c>
      <c r="E290" s="122">
        <v>368.36916766072</v>
      </c>
      <c r="F290" s="122">
        <v>96.3</v>
      </c>
      <c r="G290" s="122">
        <v>28128.924374665399</v>
      </c>
      <c r="H290" s="122">
        <v>6259.6443935546104</v>
      </c>
      <c r="I290" s="122">
        <v>10066.4604916281</v>
      </c>
      <c r="J290" s="122">
        <v>4348.8873619144997</v>
      </c>
      <c r="K290" s="122">
        <v>13314.4730085925</v>
      </c>
      <c r="L290" s="122">
        <v>3211.3866641622299</v>
      </c>
      <c r="M290" s="122"/>
      <c r="N290" s="214">
        <v>0.81</v>
      </c>
      <c r="O290" s="214">
        <v>0.75</v>
      </c>
      <c r="P290" s="214">
        <v>0.68</v>
      </c>
      <c r="Q290" s="214">
        <v>0.81</v>
      </c>
      <c r="R290" s="214">
        <v>0.55016747868453098</v>
      </c>
      <c r="S290" s="122"/>
    </row>
    <row r="291" spans="1:19" ht="12.75" x14ac:dyDescent="0.2">
      <c r="A291" s="122" t="s">
        <v>640</v>
      </c>
      <c r="B291" s="122">
        <v>3115</v>
      </c>
      <c r="C291" s="122">
        <v>-368</v>
      </c>
      <c r="D291" s="122">
        <v>0</v>
      </c>
      <c r="E291" s="122">
        <v>368.36916766072</v>
      </c>
      <c r="F291" s="122">
        <v>97.3</v>
      </c>
      <c r="G291" s="122">
        <v>28534.579548640999</v>
      </c>
      <c r="H291" s="122">
        <v>5790.8964604041703</v>
      </c>
      <c r="I291" s="122">
        <v>9456.0998082916303</v>
      </c>
      <c r="J291" s="122">
        <v>4446.5589224697696</v>
      </c>
      <c r="K291" s="122">
        <v>15215.590743581</v>
      </c>
      <c r="L291" s="122">
        <v>2551.2049408498601</v>
      </c>
      <c r="M291" s="122"/>
      <c r="N291" s="214">
        <v>0.81</v>
      </c>
      <c r="O291" s="214">
        <v>0.75</v>
      </c>
      <c r="P291" s="214">
        <v>0.68</v>
      </c>
      <c r="Q291" s="214">
        <v>0.81</v>
      </c>
      <c r="R291" s="214">
        <v>0.55016747868453098</v>
      </c>
      <c r="S291" s="122"/>
    </row>
    <row r="292" spans="1:19" ht="12.75" x14ac:dyDescent="0.2">
      <c r="A292" s="122" t="s">
        <v>641</v>
      </c>
      <c r="B292" s="122">
        <v>7085</v>
      </c>
      <c r="C292" s="122">
        <v>-368</v>
      </c>
      <c r="D292" s="122">
        <v>0</v>
      </c>
      <c r="E292" s="122">
        <v>368.36916766072</v>
      </c>
      <c r="F292" s="122">
        <v>97.4</v>
      </c>
      <c r="G292" s="122">
        <v>28107.302406041901</v>
      </c>
      <c r="H292" s="122">
        <v>5506.0988296795704</v>
      </c>
      <c r="I292" s="122">
        <v>10128.679743812399</v>
      </c>
      <c r="J292" s="122">
        <v>4437.4541476447102</v>
      </c>
      <c r="K292" s="122">
        <v>14013.0128092873</v>
      </c>
      <c r="L292" s="122">
        <v>3058.7837620732698</v>
      </c>
      <c r="M292" s="122"/>
      <c r="N292" s="214">
        <v>0.81</v>
      </c>
      <c r="O292" s="214">
        <v>0.75</v>
      </c>
      <c r="P292" s="214">
        <v>0.68</v>
      </c>
      <c r="Q292" s="214">
        <v>0.81</v>
      </c>
      <c r="R292" s="214">
        <v>0.55016747868453098</v>
      </c>
      <c r="S292" s="122"/>
    </row>
    <row r="293" spans="1:19" ht="12.75" x14ac:dyDescent="0.2">
      <c r="A293" s="122" t="s">
        <v>642</v>
      </c>
      <c r="B293" s="122">
        <v>4180</v>
      </c>
      <c r="C293" s="122">
        <v>-368</v>
      </c>
      <c r="D293" s="122">
        <v>0</v>
      </c>
      <c r="E293" s="122">
        <v>368.36916766072</v>
      </c>
      <c r="F293" s="122">
        <v>97.2</v>
      </c>
      <c r="G293" s="122">
        <v>29881.737343461598</v>
      </c>
      <c r="H293" s="122">
        <v>6117.0067622888801</v>
      </c>
      <c r="I293" s="122">
        <v>10364.2168389121</v>
      </c>
      <c r="J293" s="122">
        <v>5476.7593463105204</v>
      </c>
      <c r="K293" s="122">
        <v>15071.12838133</v>
      </c>
      <c r="L293" s="122">
        <v>2221.1216398628799</v>
      </c>
      <c r="M293" s="122"/>
      <c r="N293" s="214">
        <v>0.81</v>
      </c>
      <c r="O293" s="214">
        <v>0.75</v>
      </c>
      <c r="P293" s="214">
        <v>0.68</v>
      </c>
      <c r="Q293" s="214">
        <v>0.81</v>
      </c>
      <c r="R293" s="214">
        <v>0.55016747868453098</v>
      </c>
      <c r="S293" s="122"/>
    </row>
    <row r="294" spans="1:19" ht="12.75" x14ac:dyDescent="0.2">
      <c r="A294" s="122" t="s">
        <v>643</v>
      </c>
      <c r="B294" s="122">
        <v>6724</v>
      </c>
      <c r="C294" s="122">
        <v>-368</v>
      </c>
      <c r="D294" s="122">
        <v>0</v>
      </c>
      <c r="E294" s="122">
        <v>368.36916766072</v>
      </c>
      <c r="F294" s="122">
        <v>97.3</v>
      </c>
      <c r="G294" s="122">
        <v>27527.6223792862</v>
      </c>
      <c r="H294" s="122">
        <v>5694.2290383388399</v>
      </c>
      <c r="I294" s="122">
        <v>10510.687046144099</v>
      </c>
      <c r="J294" s="122">
        <v>4342.4281669663396</v>
      </c>
      <c r="K294" s="122">
        <v>13284.578371977301</v>
      </c>
      <c r="L294" s="122">
        <v>2397.3098917778998</v>
      </c>
      <c r="M294" s="122"/>
      <c r="N294" s="214">
        <v>0.81</v>
      </c>
      <c r="O294" s="214">
        <v>0.75</v>
      </c>
      <c r="P294" s="214">
        <v>0.68</v>
      </c>
      <c r="Q294" s="214">
        <v>0.81</v>
      </c>
      <c r="R294" s="214">
        <v>0.55016747868453098</v>
      </c>
      <c r="S294" s="122"/>
    </row>
    <row r="295" spans="1:19" ht="12.75" x14ac:dyDescent="0.2">
      <c r="A295" s="122" t="s">
        <v>644</v>
      </c>
      <c r="B295" s="122">
        <v>72024</v>
      </c>
      <c r="C295" s="122">
        <v>-368</v>
      </c>
      <c r="D295" s="122">
        <v>0</v>
      </c>
      <c r="E295" s="122">
        <v>368.36916766072</v>
      </c>
      <c r="F295" s="122">
        <v>97.5</v>
      </c>
      <c r="G295" s="122">
        <v>26343.226455722001</v>
      </c>
      <c r="H295" s="122">
        <v>6568.3313172586404</v>
      </c>
      <c r="I295" s="122">
        <v>9562.9393120095701</v>
      </c>
      <c r="J295" s="122">
        <v>4155.2527556093301</v>
      </c>
      <c r="K295" s="122">
        <v>11337.6683769921</v>
      </c>
      <c r="L295" s="122">
        <v>3347.3267993970899</v>
      </c>
      <c r="M295" s="122"/>
      <c r="N295" s="214">
        <v>0.81</v>
      </c>
      <c r="O295" s="214">
        <v>0.75</v>
      </c>
      <c r="P295" s="214">
        <v>0.68</v>
      </c>
      <c r="Q295" s="214">
        <v>0.81</v>
      </c>
      <c r="R295" s="214">
        <v>0.55016747868453098</v>
      </c>
      <c r="S295" s="122"/>
    </row>
    <row r="296" spans="1:19" ht="12.75" x14ac:dyDescent="0.2">
      <c r="A296" s="122" t="s">
        <v>645</v>
      </c>
      <c r="B296" s="122">
        <v>2565</v>
      </c>
      <c r="C296" s="122">
        <v>-368</v>
      </c>
      <c r="D296" s="122">
        <v>0</v>
      </c>
      <c r="E296" s="122">
        <v>368.36916766072</v>
      </c>
      <c r="F296" s="122">
        <v>97.1</v>
      </c>
      <c r="G296" s="122">
        <v>31724.6599138034</v>
      </c>
      <c r="H296" s="122">
        <v>5459.03089050584</v>
      </c>
      <c r="I296" s="122">
        <v>10734.732465748501</v>
      </c>
      <c r="J296" s="122">
        <v>5823.8478054494199</v>
      </c>
      <c r="K296" s="122">
        <v>17115.539704256</v>
      </c>
      <c r="L296" s="122">
        <v>2595.5584987388402</v>
      </c>
      <c r="M296" s="122"/>
      <c r="N296" s="214">
        <v>0.81</v>
      </c>
      <c r="O296" s="214">
        <v>0.75</v>
      </c>
      <c r="P296" s="214">
        <v>0.68</v>
      </c>
      <c r="Q296" s="214">
        <v>0.81</v>
      </c>
      <c r="R296" s="214">
        <v>0.55016747868453098</v>
      </c>
      <c r="S296" s="122"/>
    </row>
    <row r="297" spans="1:19" ht="12.75" x14ac:dyDescent="0.2">
      <c r="A297" s="122" t="s">
        <v>646</v>
      </c>
      <c r="B297" s="122">
        <v>5955</v>
      </c>
      <c r="C297" s="122">
        <v>-368</v>
      </c>
      <c r="D297" s="122">
        <v>0</v>
      </c>
      <c r="E297" s="122">
        <v>368.36916766072</v>
      </c>
      <c r="F297" s="122">
        <v>97.3</v>
      </c>
      <c r="G297" s="122">
        <v>28585.7078827765</v>
      </c>
      <c r="H297" s="122">
        <v>4880.1052848094096</v>
      </c>
      <c r="I297" s="122">
        <v>9360.0120381562592</v>
      </c>
      <c r="J297" s="122">
        <v>5040.3169756617299</v>
      </c>
      <c r="K297" s="122">
        <v>16087.3459385648</v>
      </c>
      <c r="L297" s="122">
        <v>2098.7205978387001</v>
      </c>
      <c r="M297" s="122"/>
      <c r="N297" s="214">
        <v>0.81</v>
      </c>
      <c r="O297" s="214">
        <v>0.75</v>
      </c>
      <c r="P297" s="214">
        <v>0.68</v>
      </c>
      <c r="Q297" s="214">
        <v>0.81</v>
      </c>
      <c r="R297" s="214">
        <v>0.55016747868453098</v>
      </c>
      <c r="S297" s="122"/>
    </row>
    <row r="298" spans="1:19" ht="12.75" x14ac:dyDescent="0.2">
      <c r="A298" s="122" t="s">
        <v>647</v>
      </c>
      <c r="B298" s="122">
        <v>119613</v>
      </c>
      <c r="C298" s="122">
        <v>-368</v>
      </c>
      <c r="D298" s="122">
        <v>0</v>
      </c>
      <c r="E298" s="122">
        <v>368.36916766072</v>
      </c>
      <c r="F298" s="122">
        <v>99.3</v>
      </c>
      <c r="G298" s="122">
        <v>22599.2251773727</v>
      </c>
      <c r="H298" s="122">
        <v>7315.0841545326703</v>
      </c>
      <c r="I298" s="122">
        <v>8859.1680574696493</v>
      </c>
      <c r="J298" s="122">
        <v>3296.3257749326799</v>
      </c>
      <c r="K298" s="122">
        <v>7333.6147116681004</v>
      </c>
      <c r="L298" s="122">
        <v>3358.7981792599098</v>
      </c>
      <c r="M298" s="122"/>
      <c r="N298" s="214">
        <v>0.81</v>
      </c>
      <c r="O298" s="214">
        <v>0.75</v>
      </c>
      <c r="P298" s="214">
        <v>0.68</v>
      </c>
      <c r="Q298" s="214">
        <v>0.81</v>
      </c>
      <c r="R298" s="214">
        <v>0.55016747868453098</v>
      </c>
      <c r="S298" s="122"/>
    </row>
    <row r="299" spans="1:19" ht="12.75" x14ac:dyDescent="0.2">
      <c r="A299" s="122" t="s">
        <v>648</v>
      </c>
      <c r="B299" s="122">
        <v>6848</v>
      </c>
      <c r="C299" s="122">
        <v>-368</v>
      </c>
      <c r="D299" s="122">
        <v>0</v>
      </c>
      <c r="E299" s="122">
        <v>368.36916766072</v>
      </c>
      <c r="F299" s="122">
        <v>96.7</v>
      </c>
      <c r="G299" s="122">
        <v>31272.811233943899</v>
      </c>
      <c r="H299" s="122">
        <v>5370.5173795815899</v>
      </c>
      <c r="I299" s="122">
        <v>11777.086733136201</v>
      </c>
      <c r="J299" s="122">
        <v>5459.34197877715</v>
      </c>
      <c r="K299" s="122">
        <v>15956.638628802601</v>
      </c>
      <c r="L299" s="122">
        <v>2640.37284647464</v>
      </c>
      <c r="M299" s="122"/>
      <c r="N299" s="214">
        <v>0.81</v>
      </c>
      <c r="O299" s="214">
        <v>0.75</v>
      </c>
      <c r="P299" s="214">
        <v>0.68</v>
      </c>
      <c r="Q299" s="214">
        <v>0.81</v>
      </c>
      <c r="R299" s="214">
        <v>0.55016747868453098</v>
      </c>
      <c r="S299" s="122"/>
    </row>
    <row r="300" spans="1:19" ht="12.75" x14ac:dyDescent="0.2">
      <c r="A300" s="122" t="s">
        <v>649</v>
      </c>
      <c r="B300" s="122">
        <v>5383</v>
      </c>
      <c r="C300" s="122">
        <v>-368</v>
      </c>
      <c r="D300" s="122">
        <v>0</v>
      </c>
      <c r="E300" s="122">
        <v>368.36916766072</v>
      </c>
      <c r="F300" s="122">
        <v>97.4</v>
      </c>
      <c r="G300" s="122">
        <v>29267.287046995301</v>
      </c>
      <c r="H300" s="122">
        <v>6030.5659957278003</v>
      </c>
      <c r="I300" s="122">
        <v>9821.15493615587</v>
      </c>
      <c r="J300" s="122">
        <v>4539.4401437483102</v>
      </c>
      <c r="K300" s="122">
        <v>15735.1990694081</v>
      </c>
      <c r="L300" s="122">
        <v>2152.6751221304498</v>
      </c>
      <c r="M300" s="122"/>
      <c r="N300" s="214">
        <v>0.81</v>
      </c>
      <c r="O300" s="214">
        <v>0.75</v>
      </c>
      <c r="P300" s="214">
        <v>0.68</v>
      </c>
      <c r="Q300" s="214">
        <v>0.81</v>
      </c>
      <c r="R300" s="214">
        <v>0.55016747868453098</v>
      </c>
      <c r="S300" s="122"/>
    </row>
    <row r="301" spans="1:19" ht="12.75" x14ac:dyDescent="0.2">
      <c r="A301" s="122" t="s">
        <v>650</v>
      </c>
      <c r="B301" s="122">
        <v>8616</v>
      </c>
      <c r="C301" s="122">
        <v>-368</v>
      </c>
      <c r="D301" s="122">
        <v>0</v>
      </c>
      <c r="E301" s="122">
        <v>368.36916766072</v>
      </c>
      <c r="F301" s="122">
        <v>97.3</v>
      </c>
      <c r="G301" s="122">
        <v>27789.865271496499</v>
      </c>
      <c r="H301" s="122">
        <v>7492.5332158165502</v>
      </c>
      <c r="I301" s="122">
        <v>11189.9908676546</v>
      </c>
      <c r="J301" s="122">
        <v>4981.5000978915496</v>
      </c>
      <c r="K301" s="122">
        <v>10493.554191437899</v>
      </c>
      <c r="L301" s="122">
        <v>2619.6045934216199</v>
      </c>
      <c r="M301" s="122"/>
      <c r="N301" s="214">
        <v>0.81</v>
      </c>
      <c r="O301" s="214">
        <v>0.75</v>
      </c>
      <c r="P301" s="214">
        <v>0.68</v>
      </c>
      <c r="Q301" s="214">
        <v>0.81</v>
      </c>
      <c r="R301" s="214">
        <v>0.55016747868453098</v>
      </c>
      <c r="S301" s="122"/>
    </row>
    <row r="302" spans="1:19" ht="12.75" x14ac:dyDescent="0.2">
      <c r="A302" s="122" t="s">
        <v>651</v>
      </c>
      <c r="B302" s="122">
        <v>2838</v>
      </c>
      <c r="C302" s="122">
        <v>-368</v>
      </c>
      <c r="D302" s="122">
        <v>0</v>
      </c>
      <c r="E302" s="122">
        <v>368.36916766072</v>
      </c>
      <c r="F302" s="122">
        <v>96.5</v>
      </c>
      <c r="G302" s="122">
        <v>31984.0634036962</v>
      </c>
      <c r="H302" s="122">
        <v>3772.8960269969498</v>
      </c>
      <c r="I302" s="122">
        <v>10449.432552571599</v>
      </c>
      <c r="J302" s="122">
        <v>5311.3438011808003</v>
      </c>
      <c r="K302" s="122">
        <v>19953.435179898999</v>
      </c>
      <c r="L302" s="122">
        <v>2393.72005416908</v>
      </c>
      <c r="M302" s="122"/>
      <c r="N302" s="214">
        <v>0.81</v>
      </c>
      <c r="O302" s="214">
        <v>0.75</v>
      </c>
      <c r="P302" s="214">
        <v>0.68</v>
      </c>
      <c r="Q302" s="214">
        <v>0.81</v>
      </c>
      <c r="R302" s="214">
        <v>0.55016747868453098</v>
      </c>
      <c r="S302" s="122"/>
    </row>
    <row r="303" spans="1:19" ht="12.75" x14ac:dyDescent="0.2">
      <c r="A303" s="19" t="s">
        <v>652</v>
      </c>
      <c r="B303" s="122"/>
      <c r="C303" s="122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214"/>
      <c r="O303" s="214"/>
      <c r="P303" s="214"/>
      <c r="Q303" s="214"/>
      <c r="R303" s="214"/>
      <c r="S303" s="122"/>
    </row>
    <row r="304" spans="1:19" ht="12.75" x14ac:dyDescent="0.2">
      <c r="A304" s="122" t="s">
        <v>653</v>
      </c>
      <c r="B304" s="122">
        <v>2907</v>
      </c>
      <c r="C304" s="122">
        <v>-368</v>
      </c>
      <c r="D304" s="122">
        <v>0</v>
      </c>
      <c r="E304" s="122">
        <v>368.36916766072</v>
      </c>
      <c r="F304" s="122">
        <v>97.2</v>
      </c>
      <c r="G304" s="122">
        <v>29834.730210503902</v>
      </c>
      <c r="H304" s="122">
        <v>5110.5659950687505</v>
      </c>
      <c r="I304" s="122">
        <v>8566.6936541638897</v>
      </c>
      <c r="J304" s="122">
        <v>5028.3378007341098</v>
      </c>
      <c r="K304" s="122">
        <v>17445.5498395129</v>
      </c>
      <c r="L304" s="122">
        <v>3126.2960934790299</v>
      </c>
      <c r="M304" s="122"/>
      <c r="N304" s="214">
        <v>0.81</v>
      </c>
      <c r="O304" s="214">
        <v>0.75</v>
      </c>
      <c r="P304" s="214">
        <v>0.68</v>
      </c>
      <c r="Q304" s="214">
        <v>0.81</v>
      </c>
      <c r="R304" s="214">
        <v>0.55016747868453098</v>
      </c>
      <c r="S304" s="122"/>
    </row>
    <row r="305" spans="1:19" ht="12.75" x14ac:dyDescent="0.2">
      <c r="A305" s="122" t="s">
        <v>654</v>
      </c>
      <c r="B305" s="122">
        <v>6484</v>
      </c>
      <c r="C305" s="122">
        <v>-368</v>
      </c>
      <c r="D305" s="122">
        <v>0</v>
      </c>
      <c r="E305" s="122">
        <v>368.36916766072</v>
      </c>
      <c r="F305" s="122">
        <v>97.1</v>
      </c>
      <c r="G305" s="122">
        <v>28617.639521638601</v>
      </c>
      <c r="H305" s="122">
        <v>5416.04033710156</v>
      </c>
      <c r="I305" s="122">
        <v>9493.16821510101</v>
      </c>
      <c r="J305" s="122">
        <v>4533.8971844647904</v>
      </c>
      <c r="K305" s="122">
        <v>15347.0489459404</v>
      </c>
      <c r="L305" s="122">
        <v>2902.0453179645701</v>
      </c>
      <c r="M305" s="122"/>
      <c r="N305" s="214">
        <v>0.81</v>
      </c>
      <c r="O305" s="214">
        <v>0.75</v>
      </c>
      <c r="P305" s="214">
        <v>0.68</v>
      </c>
      <c r="Q305" s="214">
        <v>0.81</v>
      </c>
      <c r="R305" s="214">
        <v>0.55016747868453098</v>
      </c>
      <c r="S305" s="122"/>
    </row>
    <row r="306" spans="1:19" ht="12.75" x14ac:dyDescent="0.2">
      <c r="A306" s="122" t="s">
        <v>655</v>
      </c>
      <c r="B306" s="122">
        <v>27887</v>
      </c>
      <c r="C306" s="122">
        <v>-368</v>
      </c>
      <c r="D306" s="122">
        <v>0</v>
      </c>
      <c r="E306" s="122">
        <v>368.36916766072</v>
      </c>
      <c r="F306" s="122">
        <v>97</v>
      </c>
      <c r="G306" s="122">
        <v>25276.728612422099</v>
      </c>
      <c r="H306" s="122">
        <v>5494.9647222371004</v>
      </c>
      <c r="I306" s="122">
        <v>9262.8048460630798</v>
      </c>
      <c r="J306" s="122">
        <v>4034.4537414245401</v>
      </c>
      <c r="K306" s="122">
        <v>11701.453005535101</v>
      </c>
      <c r="L306" s="122">
        <v>3011.9884188226702</v>
      </c>
      <c r="M306" s="122"/>
      <c r="N306" s="214">
        <v>0.81</v>
      </c>
      <c r="O306" s="214">
        <v>0.75</v>
      </c>
      <c r="P306" s="214">
        <v>0.68</v>
      </c>
      <c r="Q306" s="214">
        <v>0.81</v>
      </c>
      <c r="R306" s="214">
        <v>0.55016747868453098</v>
      </c>
      <c r="S306" s="122"/>
    </row>
    <row r="307" spans="1:19" ht="12.75" x14ac:dyDescent="0.2">
      <c r="A307" s="122" t="s">
        <v>656</v>
      </c>
      <c r="B307" s="122">
        <v>18231</v>
      </c>
      <c r="C307" s="122">
        <v>-368</v>
      </c>
      <c r="D307" s="122">
        <v>0</v>
      </c>
      <c r="E307" s="122">
        <v>368.36916766072</v>
      </c>
      <c r="F307" s="122">
        <v>97.4</v>
      </c>
      <c r="G307" s="122">
        <v>24515.534592271801</v>
      </c>
      <c r="H307" s="122">
        <v>5275.0467918854401</v>
      </c>
      <c r="I307" s="122">
        <v>8370.4484441520999</v>
      </c>
      <c r="J307" s="122">
        <v>3442.2676030934999</v>
      </c>
      <c r="K307" s="122">
        <v>12614.549174088799</v>
      </c>
      <c r="L307" s="122">
        <v>2556.2826068486202</v>
      </c>
      <c r="M307" s="122"/>
      <c r="N307" s="214">
        <v>0.81</v>
      </c>
      <c r="O307" s="214">
        <v>0.75</v>
      </c>
      <c r="P307" s="214">
        <v>0.68</v>
      </c>
      <c r="Q307" s="214">
        <v>0.81</v>
      </c>
      <c r="R307" s="214">
        <v>0.55016747868453098</v>
      </c>
      <c r="S307" s="122"/>
    </row>
    <row r="308" spans="1:19" ht="12.75" x14ac:dyDescent="0.2">
      <c r="A308" s="122" t="s">
        <v>657</v>
      </c>
      <c r="B308" s="122">
        <v>9776</v>
      </c>
      <c r="C308" s="122">
        <v>-368</v>
      </c>
      <c r="D308" s="122">
        <v>0</v>
      </c>
      <c r="E308" s="122">
        <v>368.36916766072</v>
      </c>
      <c r="F308" s="122">
        <v>97.8</v>
      </c>
      <c r="G308" s="122">
        <v>25932.041787676801</v>
      </c>
      <c r="H308" s="122">
        <v>5637.3721856843604</v>
      </c>
      <c r="I308" s="122">
        <v>9359.42051642771</v>
      </c>
      <c r="J308" s="122">
        <v>3877.3451454418</v>
      </c>
      <c r="K308" s="122">
        <v>12308.8498651794</v>
      </c>
      <c r="L308" s="122">
        <v>3161.6587814586601</v>
      </c>
      <c r="M308" s="122"/>
      <c r="N308" s="214">
        <v>0.81</v>
      </c>
      <c r="O308" s="214">
        <v>0.75</v>
      </c>
      <c r="P308" s="214">
        <v>0.68</v>
      </c>
      <c r="Q308" s="214">
        <v>0.81</v>
      </c>
      <c r="R308" s="214">
        <v>0.55016747868453098</v>
      </c>
      <c r="S308" s="122"/>
    </row>
    <row r="309" spans="1:19" ht="12.75" x14ac:dyDescent="0.2">
      <c r="A309" s="122" t="s">
        <v>658</v>
      </c>
      <c r="B309" s="122">
        <v>5086</v>
      </c>
      <c r="C309" s="122">
        <v>-368</v>
      </c>
      <c r="D309" s="122">
        <v>0</v>
      </c>
      <c r="E309" s="122">
        <v>368.36916766072</v>
      </c>
      <c r="F309" s="122">
        <v>97.5</v>
      </c>
      <c r="G309" s="122">
        <v>26578.318861579901</v>
      </c>
      <c r="H309" s="122">
        <v>4525.6335237633602</v>
      </c>
      <c r="I309" s="122">
        <v>8542.5713078488097</v>
      </c>
      <c r="J309" s="122">
        <v>4520.8484239159898</v>
      </c>
      <c r="K309" s="122">
        <v>15073.706993854001</v>
      </c>
      <c r="L309" s="122">
        <v>2220.6831201321802</v>
      </c>
      <c r="M309" s="122"/>
      <c r="N309" s="214">
        <v>0.81</v>
      </c>
      <c r="O309" s="214">
        <v>0.75</v>
      </c>
      <c r="P309" s="214">
        <v>0.68</v>
      </c>
      <c r="Q309" s="214">
        <v>0.81</v>
      </c>
      <c r="R309" s="214">
        <v>0.55016747868453098</v>
      </c>
      <c r="S309" s="122"/>
    </row>
    <row r="310" spans="1:19" ht="12.75" x14ac:dyDescent="0.2">
      <c r="A310" s="122" t="s">
        <v>659</v>
      </c>
      <c r="B310" s="122">
        <v>16307</v>
      </c>
      <c r="C310" s="122">
        <v>-368</v>
      </c>
      <c r="D310" s="122">
        <v>0</v>
      </c>
      <c r="E310" s="122">
        <v>368.36916766072</v>
      </c>
      <c r="F310" s="122">
        <v>97.2</v>
      </c>
      <c r="G310" s="122">
        <v>26306.6407182109</v>
      </c>
      <c r="H310" s="122">
        <v>4998.7763329131003</v>
      </c>
      <c r="I310" s="122">
        <v>9396.7723468592103</v>
      </c>
      <c r="J310" s="122">
        <v>4397.8519900931497</v>
      </c>
      <c r="K310" s="122">
        <v>13047.532411673999</v>
      </c>
      <c r="L310" s="122">
        <v>3000.9262372891699</v>
      </c>
      <c r="M310" s="122"/>
      <c r="N310" s="214">
        <v>0.81</v>
      </c>
      <c r="O310" s="214">
        <v>0.75</v>
      </c>
      <c r="P310" s="214">
        <v>0.68</v>
      </c>
      <c r="Q310" s="214">
        <v>0.81</v>
      </c>
      <c r="R310" s="214">
        <v>0.55016747868453098</v>
      </c>
      <c r="S310" s="122"/>
    </row>
    <row r="311" spans="1:19" ht="12.75" x14ac:dyDescent="0.2">
      <c r="A311" s="122" t="s">
        <v>660</v>
      </c>
      <c r="B311" s="122">
        <v>23241</v>
      </c>
      <c r="C311" s="122">
        <v>-368</v>
      </c>
      <c r="D311" s="122">
        <v>0</v>
      </c>
      <c r="E311" s="122">
        <v>368.36916766072</v>
      </c>
      <c r="F311" s="122">
        <v>98.4</v>
      </c>
      <c r="G311" s="122">
        <v>24616.483538927601</v>
      </c>
      <c r="H311" s="122">
        <v>6538.4020757260696</v>
      </c>
      <c r="I311" s="122">
        <v>9626.2442151060695</v>
      </c>
      <c r="J311" s="122">
        <v>3994.8258128903399</v>
      </c>
      <c r="K311" s="122">
        <v>9917.8051905750308</v>
      </c>
      <c r="L311" s="122">
        <v>2455.23588991209</v>
      </c>
      <c r="M311" s="122"/>
      <c r="N311" s="214">
        <v>0.81</v>
      </c>
      <c r="O311" s="214">
        <v>0.75</v>
      </c>
      <c r="P311" s="214">
        <v>0.68</v>
      </c>
      <c r="Q311" s="214">
        <v>0.81</v>
      </c>
      <c r="R311" s="214">
        <v>0.55016747868453098</v>
      </c>
      <c r="S311" s="122"/>
    </row>
    <row r="312" spans="1:19" ht="12.75" x14ac:dyDescent="0.2">
      <c r="A312" s="122" t="s">
        <v>661</v>
      </c>
      <c r="B312" s="122">
        <v>75966</v>
      </c>
      <c r="C312" s="122">
        <v>-368</v>
      </c>
      <c r="D312" s="122">
        <v>0</v>
      </c>
      <c r="E312" s="122">
        <v>368.36916766072</v>
      </c>
      <c r="F312" s="122">
        <v>98.7</v>
      </c>
      <c r="G312" s="122">
        <v>23448.300262594701</v>
      </c>
      <c r="H312" s="122">
        <v>6416.2115850514901</v>
      </c>
      <c r="I312" s="122">
        <v>8861.2194458115591</v>
      </c>
      <c r="J312" s="122">
        <v>3493.9642466063201</v>
      </c>
      <c r="K312" s="122">
        <v>9035.1588181655297</v>
      </c>
      <c r="L312" s="122">
        <v>3473.2695733068099</v>
      </c>
      <c r="M312" s="122"/>
      <c r="N312" s="214">
        <v>0.81</v>
      </c>
      <c r="O312" s="214">
        <v>0.75</v>
      </c>
      <c r="P312" s="214">
        <v>0.68</v>
      </c>
      <c r="Q312" s="214">
        <v>0.81</v>
      </c>
      <c r="R312" s="214">
        <v>0.55016747868453098</v>
      </c>
      <c r="S312" s="122"/>
    </row>
    <row r="313" spans="1:19" ht="12.75" x14ac:dyDescent="0.2">
      <c r="A313" s="122" t="s">
        <v>662</v>
      </c>
      <c r="B313" s="122">
        <v>6303</v>
      </c>
      <c r="C313" s="122">
        <v>-368</v>
      </c>
      <c r="D313" s="122">
        <v>0</v>
      </c>
      <c r="E313" s="122">
        <v>368.36916766072</v>
      </c>
      <c r="F313" s="122">
        <v>96.7</v>
      </c>
      <c r="G313" s="122">
        <v>30008.452628335199</v>
      </c>
      <c r="H313" s="122">
        <v>4761.6790064132701</v>
      </c>
      <c r="I313" s="122">
        <v>9987.6909589571806</v>
      </c>
      <c r="J313" s="122">
        <v>4426.5621681446901</v>
      </c>
      <c r="K313" s="122">
        <v>18006.3169790586</v>
      </c>
      <c r="L313" s="122">
        <v>1936.7654902004499</v>
      </c>
      <c r="M313" s="122"/>
      <c r="N313" s="214">
        <v>0.81</v>
      </c>
      <c r="O313" s="214">
        <v>0.75</v>
      </c>
      <c r="P313" s="214">
        <v>0.68</v>
      </c>
      <c r="Q313" s="214">
        <v>0.81</v>
      </c>
      <c r="R313" s="214">
        <v>0.55016747868453098</v>
      </c>
      <c r="S313" s="122"/>
    </row>
    <row r="314" spans="1:19" ht="12.75" x14ac:dyDescent="0.2">
      <c r="A314" s="122" t="s">
        <v>663</v>
      </c>
      <c r="B314" s="122">
        <v>41508</v>
      </c>
      <c r="C314" s="122">
        <v>-368</v>
      </c>
      <c r="D314" s="122">
        <v>0</v>
      </c>
      <c r="E314" s="122">
        <v>368.36916766072</v>
      </c>
      <c r="F314" s="122">
        <v>97.7</v>
      </c>
      <c r="G314" s="122">
        <v>24377.704808733</v>
      </c>
      <c r="H314" s="122">
        <v>6023.1172068468504</v>
      </c>
      <c r="I314" s="122">
        <v>9581.0814942946108</v>
      </c>
      <c r="J314" s="122">
        <v>3846.8163646677199</v>
      </c>
      <c r="K314" s="122">
        <v>10185.6110016645</v>
      </c>
      <c r="L314" s="122">
        <v>2630.0876863960598</v>
      </c>
      <c r="M314" s="122"/>
      <c r="N314" s="214">
        <v>0.81</v>
      </c>
      <c r="O314" s="214">
        <v>0.75</v>
      </c>
      <c r="P314" s="214">
        <v>0.68</v>
      </c>
      <c r="Q314" s="214">
        <v>0.81</v>
      </c>
      <c r="R314" s="214">
        <v>0.55016747868453098</v>
      </c>
      <c r="S314" s="122"/>
    </row>
    <row r="315" spans="1:19" ht="12.75" x14ac:dyDescent="0.2">
      <c r="A315" s="122" t="s">
        <v>664</v>
      </c>
      <c r="B315" s="122">
        <v>8171</v>
      </c>
      <c r="C315" s="122">
        <v>-368</v>
      </c>
      <c r="D315" s="122">
        <v>0</v>
      </c>
      <c r="E315" s="122">
        <v>368.36916766072</v>
      </c>
      <c r="F315" s="122">
        <v>97.5</v>
      </c>
      <c r="G315" s="122">
        <v>27268.837849223099</v>
      </c>
      <c r="H315" s="122">
        <v>5497.80557441985</v>
      </c>
      <c r="I315" s="122">
        <v>10065.4369948659</v>
      </c>
      <c r="J315" s="122">
        <v>4445.4062473262202</v>
      </c>
      <c r="K315" s="122">
        <v>13187.6368316345</v>
      </c>
      <c r="L315" s="122">
        <v>2838.5456547192398</v>
      </c>
      <c r="M315" s="122"/>
      <c r="N315" s="214">
        <v>0.81</v>
      </c>
      <c r="O315" s="214">
        <v>0.75</v>
      </c>
      <c r="P315" s="214">
        <v>0.68</v>
      </c>
      <c r="Q315" s="214">
        <v>0.81</v>
      </c>
      <c r="R315" s="214">
        <v>0.55016747868453098</v>
      </c>
      <c r="S315" s="122"/>
    </row>
    <row r="316" spans="1:19" ht="12.75" x14ac:dyDescent="0.2">
      <c r="A316" s="122" t="s">
        <v>665</v>
      </c>
      <c r="B316" s="122">
        <v>3409</v>
      </c>
      <c r="C316" s="122">
        <v>-368</v>
      </c>
      <c r="D316" s="122">
        <v>0</v>
      </c>
      <c r="E316" s="122">
        <v>368.36916766072</v>
      </c>
      <c r="F316" s="122">
        <v>97.1</v>
      </c>
      <c r="G316" s="122">
        <v>29193.107094290899</v>
      </c>
      <c r="H316" s="122">
        <v>3865.0188913962502</v>
      </c>
      <c r="I316" s="122">
        <v>8121.6772944655104</v>
      </c>
      <c r="J316" s="122">
        <v>4193.9821658195697</v>
      </c>
      <c r="K316" s="122">
        <v>19251.053370678499</v>
      </c>
      <c r="L316" s="122">
        <v>2773.5603748378799</v>
      </c>
      <c r="M316" s="122"/>
      <c r="N316" s="214">
        <v>0.81</v>
      </c>
      <c r="O316" s="214">
        <v>0.75</v>
      </c>
      <c r="P316" s="214">
        <v>0.68</v>
      </c>
      <c r="Q316" s="214">
        <v>0.81</v>
      </c>
      <c r="R316" s="214">
        <v>0.55016747868453098</v>
      </c>
      <c r="S316" s="122"/>
    </row>
    <row r="317" spans="1:19" ht="12.75" x14ac:dyDescent="0.2">
      <c r="A317" s="122" t="s">
        <v>666</v>
      </c>
      <c r="B317" s="122">
        <v>4711</v>
      </c>
      <c r="C317" s="122">
        <v>-368</v>
      </c>
      <c r="D317" s="122">
        <v>0</v>
      </c>
      <c r="E317" s="122">
        <v>368.36916766072</v>
      </c>
      <c r="F317" s="122">
        <v>96.8</v>
      </c>
      <c r="G317" s="122">
        <v>28984.2680458871</v>
      </c>
      <c r="H317" s="122">
        <v>3873.98072960947</v>
      </c>
      <c r="I317" s="122">
        <v>9597.0723894860002</v>
      </c>
      <c r="J317" s="122">
        <v>5732.5142400814902</v>
      </c>
      <c r="K317" s="122">
        <v>16534.315474191699</v>
      </c>
      <c r="L317" s="122">
        <v>2467.6742956243802</v>
      </c>
      <c r="M317" s="122"/>
      <c r="N317" s="214">
        <v>0.81</v>
      </c>
      <c r="O317" s="214">
        <v>0.75</v>
      </c>
      <c r="P317" s="214">
        <v>0.68</v>
      </c>
      <c r="Q317" s="214">
        <v>0.81</v>
      </c>
      <c r="R317" s="214">
        <v>0.55016747868453098</v>
      </c>
      <c r="S317" s="122"/>
    </row>
    <row r="318" spans="1:19" ht="5.25" customHeight="1" thickBot="1" x14ac:dyDescent="0.25">
      <c r="A318" s="213"/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5"/>
      <c r="O318" s="215"/>
      <c r="P318" s="215"/>
      <c r="Q318" s="215"/>
      <c r="R318" s="215"/>
      <c r="S318" s="18"/>
    </row>
    <row r="319" spans="1:19" x14ac:dyDescent="0.2">
      <c r="A319" s="220" t="s">
        <v>322</v>
      </c>
    </row>
    <row r="320" spans="1:19" ht="12.75" x14ac:dyDescent="0.2">
      <c r="A320" s="20"/>
      <c r="G320"/>
    </row>
    <row r="321" spans="1:7" customFormat="1" ht="12.75" x14ac:dyDescent="0.2">
      <c r="A321" s="20"/>
    </row>
    <row r="322" spans="1:7" customFormat="1" ht="12.75" x14ac:dyDescent="0.2">
      <c r="A322" s="20"/>
    </row>
    <row r="323" spans="1:7" customFormat="1" x14ac:dyDescent="0.2">
      <c r="G323" s="73"/>
    </row>
  </sheetData>
  <mergeCells count="2">
    <mergeCell ref="N3:R3"/>
    <mergeCell ref="H3:L3"/>
  </mergeCells>
  <conditionalFormatting sqref="S8:V8">
    <cfRule type="cellIs" dxfId="72" priority="3" operator="lessThan">
      <formula>0</formula>
    </cfRule>
  </conditionalFormatting>
  <conditionalFormatting sqref="S9:V317">
    <cfRule type="cellIs" dxfId="71" priority="2" operator="lessThan">
      <formula>0</formula>
    </cfRule>
  </conditionalFormatting>
  <conditionalFormatting sqref="B8:R317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&amp;LStatistiska centralbyrån
Offentlig ekonomi och mikrosimuleringar&amp;CDecember 2015&amp;RUtfall</oddHeader>
  </headerFooter>
  <rowBreaks count="6" manualBreakCount="6">
    <brk id="42" max="16383" man="1"/>
    <brk id="80" max="16383" man="1"/>
    <brk id="170" max="17" man="1"/>
    <brk id="215" max="17" man="1"/>
    <brk id="258" max="16383" man="1"/>
    <brk id="30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4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24" customWidth="1"/>
    <col min="5" max="5" width="9.7109375" customWidth="1"/>
    <col min="6" max="6" width="11.28515625" customWidth="1"/>
    <col min="7" max="7" width="17.85546875" style="73" bestFit="1" customWidth="1"/>
    <col min="8" max="9" width="8.42578125" style="94" customWidth="1"/>
    <col min="10" max="10" width="9.140625" style="94" customWidth="1"/>
    <col min="11" max="11" width="3.7109375" style="94" customWidth="1"/>
    <col min="12" max="13" width="9.140625" style="94" customWidth="1"/>
    <col min="14" max="14" width="8" style="94" customWidth="1"/>
    <col min="15" max="15" width="11.140625" style="94" customWidth="1"/>
    <col min="16" max="16" width="4.28515625" customWidth="1"/>
    <col min="17" max="20" width="0" hidden="1" customWidth="1"/>
    <col min="21" max="16384" width="9.140625" hidden="1"/>
  </cols>
  <sheetData>
    <row r="1" spans="1:16" x14ac:dyDescent="0.2">
      <c r="D1"/>
      <c r="H1"/>
      <c r="I1"/>
      <c r="J1"/>
      <c r="K1"/>
      <c r="L1"/>
      <c r="M1"/>
      <c r="N1"/>
      <c r="O1"/>
    </row>
    <row r="2" spans="1:16" ht="16.5" thickBot="1" x14ac:dyDescent="0.3">
      <c r="A2" s="71" t="str">
        <f>"Tabell 12  Kollektivtrafik, utjämningsåret "&amp;Innehåll!C53</f>
        <v>Tabell 12  Kollektivtrafik, utjämningsåret 2016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</row>
    <row r="3" spans="1:16" s="66" customFormat="1" ht="16.5" customHeight="1" x14ac:dyDescent="0.2">
      <c r="A3" t="s">
        <v>19</v>
      </c>
      <c r="C3"/>
      <c r="D3" s="77"/>
      <c r="E3" s="77"/>
      <c r="F3" s="77"/>
      <c r="G3" s="103"/>
      <c r="H3" s="693" t="s">
        <v>160</v>
      </c>
      <c r="I3" s="693"/>
      <c r="J3" s="693"/>
      <c r="K3" s="222"/>
      <c r="L3" s="693" t="s">
        <v>161</v>
      </c>
      <c r="M3" s="693"/>
      <c r="N3" s="693"/>
      <c r="O3" s="693"/>
    </row>
    <row r="4" spans="1:16" s="66" customFormat="1" ht="63.75" x14ac:dyDescent="0.2">
      <c r="A4" s="3" t="s">
        <v>47</v>
      </c>
      <c r="B4" s="203" t="str">
        <f>"Folkmängd 31/12 -"&amp;Innehåll!C53-2</f>
        <v>Folkmängd 31/12 -2014</v>
      </c>
      <c r="C4" s="203" t="s">
        <v>287</v>
      </c>
      <c r="D4" s="203" t="s">
        <v>159</v>
      </c>
      <c r="E4" s="203" t="s">
        <v>337</v>
      </c>
      <c r="F4" s="203" t="s">
        <v>331</v>
      </c>
      <c r="G4" s="221" t="s">
        <v>335</v>
      </c>
      <c r="H4" s="203" t="s">
        <v>330</v>
      </c>
      <c r="I4" s="203" t="s">
        <v>329</v>
      </c>
      <c r="J4" s="203" t="s">
        <v>328</v>
      </c>
      <c r="K4" s="3"/>
      <c r="L4" s="3" t="s">
        <v>172</v>
      </c>
      <c r="M4" s="203" t="s">
        <v>330</v>
      </c>
      <c r="N4" s="203" t="s">
        <v>329</v>
      </c>
      <c r="O4" s="203" t="s">
        <v>328</v>
      </c>
    </row>
    <row r="5" spans="1:16" s="205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323</v>
      </c>
      <c r="J5" s="199" t="s">
        <v>99</v>
      </c>
      <c r="K5" s="199"/>
      <c r="L5" s="199" t="s">
        <v>100</v>
      </c>
      <c r="M5" s="199" t="s">
        <v>101</v>
      </c>
      <c r="N5" s="199" t="s">
        <v>102</v>
      </c>
      <c r="O5" s="199" t="s">
        <v>327</v>
      </c>
    </row>
    <row r="6" spans="1:16" s="205" customFormat="1" x14ac:dyDescent="0.2">
      <c r="A6" s="78"/>
      <c r="B6" s="211"/>
      <c r="C6" s="219" t="s">
        <v>332</v>
      </c>
      <c r="D6" s="211"/>
      <c r="E6" s="211"/>
      <c r="F6" s="211"/>
      <c r="G6" s="260" t="s">
        <v>334</v>
      </c>
      <c r="H6" s="84"/>
      <c r="I6" s="84"/>
      <c r="J6" s="84"/>
      <c r="K6" s="84"/>
      <c r="L6" s="84"/>
      <c r="M6" s="84"/>
      <c r="N6" s="84"/>
      <c r="O6" s="84"/>
    </row>
    <row r="7" spans="1:16" ht="12.75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2.75" x14ac:dyDescent="0.2">
      <c r="A8" s="122" t="s">
        <v>360</v>
      </c>
      <c r="B8" s="122">
        <v>88901</v>
      </c>
      <c r="C8" s="122">
        <v>1492</v>
      </c>
      <c r="D8" s="178">
        <v>1.91903133371195</v>
      </c>
      <c r="E8" s="122">
        <v>972.03831558878903</v>
      </c>
      <c r="F8" s="198">
        <v>0</v>
      </c>
      <c r="G8" s="122">
        <v>972.03831558878903</v>
      </c>
      <c r="H8" s="214">
        <v>7.8140055830751196</v>
      </c>
      <c r="I8" s="214">
        <v>0.86080415977273494</v>
      </c>
      <c r="J8" s="214">
        <v>0.23812284511398499</v>
      </c>
      <c r="K8" s="214"/>
      <c r="L8" s="214">
        <v>-1203.7974154876199</v>
      </c>
      <c r="M8" s="214">
        <v>35.011803680635801</v>
      </c>
      <c r="N8" s="214">
        <v>1291.6344773882799</v>
      </c>
      <c r="O8" s="214">
        <v>7401.4204111571598</v>
      </c>
      <c r="P8" s="122"/>
    </row>
    <row r="9" spans="1:16" ht="12.75" x14ac:dyDescent="0.2">
      <c r="A9" s="122" t="s">
        <v>361</v>
      </c>
      <c r="B9" s="122">
        <v>32295</v>
      </c>
      <c r="C9" s="122">
        <v>1492</v>
      </c>
      <c r="D9" s="178">
        <v>1.91903133371195</v>
      </c>
      <c r="E9" s="122">
        <v>972.03831558878903</v>
      </c>
      <c r="F9" s="198">
        <v>0</v>
      </c>
      <c r="G9" s="122">
        <v>972.03831558878903</v>
      </c>
      <c r="H9" s="214">
        <v>7.8140055830751196</v>
      </c>
      <c r="I9" s="214">
        <v>0.86080415977273494</v>
      </c>
      <c r="J9" s="214">
        <v>0.23812284511398499</v>
      </c>
      <c r="K9" s="214"/>
      <c r="L9" s="214">
        <v>-1203.7974154876199</v>
      </c>
      <c r="M9" s="214">
        <v>35.011803680635801</v>
      </c>
      <c r="N9" s="214">
        <v>1291.6344773882799</v>
      </c>
      <c r="O9" s="214">
        <v>7401.4204111571598</v>
      </c>
      <c r="P9" s="122"/>
    </row>
    <row r="10" spans="1:16" ht="12.75" x14ac:dyDescent="0.2">
      <c r="A10" s="122" t="s">
        <v>362</v>
      </c>
      <c r="B10" s="122">
        <v>26698</v>
      </c>
      <c r="C10" s="122">
        <v>1492</v>
      </c>
      <c r="D10" s="178">
        <v>1.91903133371195</v>
      </c>
      <c r="E10" s="122">
        <v>972.03831558878903</v>
      </c>
      <c r="F10" s="198">
        <v>0</v>
      </c>
      <c r="G10" s="122">
        <v>972.03831558878903</v>
      </c>
      <c r="H10" s="214">
        <v>7.8140055830751196</v>
      </c>
      <c r="I10" s="214">
        <v>0.86080415977273494</v>
      </c>
      <c r="J10" s="214">
        <v>0.23812284511398499</v>
      </c>
      <c r="K10" s="214"/>
      <c r="L10" s="214">
        <v>-1203.7974154876199</v>
      </c>
      <c r="M10" s="214">
        <v>35.011803680635801</v>
      </c>
      <c r="N10" s="214">
        <v>1291.6344773882799</v>
      </c>
      <c r="O10" s="214">
        <v>7401.4204111571598</v>
      </c>
      <c r="P10" s="122"/>
    </row>
    <row r="11" spans="1:16" ht="12.75" x14ac:dyDescent="0.2">
      <c r="A11" s="122" t="s">
        <v>363</v>
      </c>
      <c r="B11" s="122">
        <v>82407</v>
      </c>
      <c r="C11" s="122">
        <v>1492</v>
      </c>
      <c r="D11" s="178">
        <v>1.91903133371195</v>
      </c>
      <c r="E11" s="122">
        <v>972.03831558878903</v>
      </c>
      <c r="F11" s="198">
        <v>0</v>
      </c>
      <c r="G11" s="122">
        <v>972.03831558878903</v>
      </c>
      <c r="H11" s="214">
        <v>7.8140055830751196</v>
      </c>
      <c r="I11" s="214">
        <v>0.86080415977273494</v>
      </c>
      <c r="J11" s="214">
        <v>0.23812284511398499</v>
      </c>
      <c r="K11" s="214"/>
      <c r="L11" s="214">
        <v>-1203.7974154876199</v>
      </c>
      <c r="M11" s="214">
        <v>35.011803680635801</v>
      </c>
      <c r="N11" s="214">
        <v>1291.6344773882799</v>
      </c>
      <c r="O11" s="214">
        <v>7401.4204111571598</v>
      </c>
      <c r="P11" s="122"/>
    </row>
    <row r="12" spans="1:16" ht="12.75" x14ac:dyDescent="0.2">
      <c r="A12" s="122" t="s">
        <v>364</v>
      </c>
      <c r="B12" s="122">
        <v>104185</v>
      </c>
      <c r="C12" s="122">
        <v>1492</v>
      </c>
      <c r="D12" s="178">
        <v>1.91903133371195</v>
      </c>
      <c r="E12" s="122">
        <v>972.03831558878903</v>
      </c>
      <c r="F12" s="198">
        <v>0</v>
      </c>
      <c r="G12" s="122">
        <v>972.03831558878903</v>
      </c>
      <c r="H12" s="214">
        <v>7.8140055830751196</v>
      </c>
      <c r="I12" s="214">
        <v>0.86080415977273494</v>
      </c>
      <c r="J12" s="214">
        <v>0.23812284511398499</v>
      </c>
      <c r="K12" s="214"/>
      <c r="L12" s="214">
        <v>-1203.7974154876199</v>
      </c>
      <c r="M12" s="214">
        <v>35.011803680635801</v>
      </c>
      <c r="N12" s="214">
        <v>1291.6344773882799</v>
      </c>
      <c r="O12" s="214">
        <v>7401.4204111571598</v>
      </c>
      <c r="P12" s="122"/>
    </row>
    <row r="13" spans="1:16" ht="12.75" x14ac:dyDescent="0.2">
      <c r="A13" s="122" t="s">
        <v>365</v>
      </c>
      <c r="B13" s="122">
        <v>70701</v>
      </c>
      <c r="C13" s="122">
        <v>1492</v>
      </c>
      <c r="D13" s="178">
        <v>1.91903133371195</v>
      </c>
      <c r="E13" s="122">
        <v>972.03831558878903</v>
      </c>
      <c r="F13" s="198">
        <v>0</v>
      </c>
      <c r="G13" s="122">
        <v>972.03831558878903</v>
      </c>
      <c r="H13" s="214">
        <v>7.8140055830751196</v>
      </c>
      <c r="I13" s="214">
        <v>0.86080415977273494</v>
      </c>
      <c r="J13" s="214">
        <v>0.23812284511398499</v>
      </c>
      <c r="K13" s="214"/>
      <c r="L13" s="214">
        <v>-1203.7974154876199</v>
      </c>
      <c r="M13" s="214">
        <v>35.011803680635801</v>
      </c>
      <c r="N13" s="214">
        <v>1291.6344773882799</v>
      </c>
      <c r="O13" s="214">
        <v>7401.4204111571598</v>
      </c>
      <c r="P13" s="122"/>
    </row>
    <row r="14" spans="1:16" ht="12.75" x14ac:dyDescent="0.2">
      <c r="A14" s="122" t="s">
        <v>366</v>
      </c>
      <c r="B14" s="122">
        <v>45465</v>
      </c>
      <c r="C14" s="122">
        <v>1492</v>
      </c>
      <c r="D14" s="178">
        <v>1.91903133371195</v>
      </c>
      <c r="E14" s="122">
        <v>972.03831558878903</v>
      </c>
      <c r="F14" s="198">
        <v>0</v>
      </c>
      <c r="G14" s="122">
        <v>972.03831558878903</v>
      </c>
      <c r="H14" s="214">
        <v>7.8140055830751196</v>
      </c>
      <c r="I14" s="214">
        <v>0.86080415977273494</v>
      </c>
      <c r="J14" s="214">
        <v>0.23812284511398499</v>
      </c>
      <c r="K14" s="214"/>
      <c r="L14" s="214">
        <v>-1203.7974154876199</v>
      </c>
      <c r="M14" s="214">
        <v>35.011803680635801</v>
      </c>
      <c r="N14" s="214">
        <v>1291.6344773882799</v>
      </c>
      <c r="O14" s="214">
        <v>7401.4204111571598</v>
      </c>
      <c r="P14" s="122"/>
    </row>
    <row r="15" spans="1:16" ht="12.75" x14ac:dyDescent="0.2">
      <c r="A15" s="122" t="s">
        <v>367</v>
      </c>
      <c r="B15" s="122">
        <v>96217</v>
      </c>
      <c r="C15" s="122">
        <v>1492</v>
      </c>
      <c r="D15" s="178">
        <v>1.91903133371195</v>
      </c>
      <c r="E15" s="122">
        <v>972.03831558878903</v>
      </c>
      <c r="F15" s="198">
        <v>0</v>
      </c>
      <c r="G15" s="122">
        <v>972.03831558878903</v>
      </c>
      <c r="H15" s="214">
        <v>7.8140055830751196</v>
      </c>
      <c r="I15" s="214">
        <v>0.86080415977273494</v>
      </c>
      <c r="J15" s="214">
        <v>0.23812284511398499</v>
      </c>
      <c r="K15" s="214"/>
      <c r="L15" s="214">
        <v>-1203.7974154876199</v>
      </c>
      <c r="M15" s="214">
        <v>35.011803680635801</v>
      </c>
      <c r="N15" s="214">
        <v>1291.6344773882799</v>
      </c>
      <c r="O15" s="214">
        <v>7401.4204111571598</v>
      </c>
      <c r="P15" s="122"/>
    </row>
    <row r="16" spans="1:16" ht="12.75" x14ac:dyDescent="0.2">
      <c r="A16" s="122" t="s">
        <v>368</v>
      </c>
      <c r="B16" s="122">
        <v>57568</v>
      </c>
      <c r="C16" s="122">
        <v>1492</v>
      </c>
      <c r="D16" s="178">
        <v>1.91903133371195</v>
      </c>
      <c r="E16" s="122">
        <v>972.03831558878903</v>
      </c>
      <c r="F16" s="198">
        <v>0</v>
      </c>
      <c r="G16" s="122">
        <v>972.03831558878903</v>
      </c>
      <c r="H16" s="214">
        <v>7.8140055830751196</v>
      </c>
      <c r="I16" s="214">
        <v>0.86080415977273494</v>
      </c>
      <c r="J16" s="214">
        <v>0.23812284511398499</v>
      </c>
      <c r="K16" s="214"/>
      <c r="L16" s="214">
        <v>-1203.7974154876199</v>
      </c>
      <c r="M16" s="214">
        <v>35.011803680635801</v>
      </c>
      <c r="N16" s="214">
        <v>1291.6344773882799</v>
      </c>
      <c r="O16" s="214">
        <v>7401.4204111571598</v>
      </c>
      <c r="P16" s="122"/>
    </row>
    <row r="17" spans="1:16" ht="12.75" x14ac:dyDescent="0.2">
      <c r="A17" s="122" t="s">
        <v>369</v>
      </c>
      <c r="B17" s="122">
        <v>9815</v>
      </c>
      <c r="C17" s="122">
        <v>1492</v>
      </c>
      <c r="D17" s="178">
        <v>1.91903133371195</v>
      </c>
      <c r="E17" s="122">
        <v>972.03831558878903</v>
      </c>
      <c r="F17" s="198">
        <v>0</v>
      </c>
      <c r="G17" s="122">
        <v>972.03831558878903</v>
      </c>
      <c r="H17" s="214">
        <v>7.8140055830751196</v>
      </c>
      <c r="I17" s="214">
        <v>0.86080415977273494</v>
      </c>
      <c r="J17" s="214">
        <v>0.23812284511398499</v>
      </c>
      <c r="K17" s="214"/>
      <c r="L17" s="214">
        <v>-1203.7974154876199</v>
      </c>
      <c r="M17" s="214">
        <v>35.011803680635801</v>
      </c>
      <c r="N17" s="214">
        <v>1291.6344773882799</v>
      </c>
      <c r="O17" s="214">
        <v>7401.4204111571598</v>
      </c>
      <c r="P17" s="122"/>
    </row>
    <row r="18" spans="1:16" ht="12.75" x14ac:dyDescent="0.2">
      <c r="A18" s="122" t="s">
        <v>370</v>
      </c>
      <c r="B18" s="122">
        <v>27041</v>
      </c>
      <c r="C18" s="122">
        <v>1492</v>
      </c>
      <c r="D18" s="178">
        <v>1.91903133371195</v>
      </c>
      <c r="E18" s="122">
        <v>972.03831558878903</v>
      </c>
      <c r="F18" s="198">
        <v>0</v>
      </c>
      <c r="G18" s="122">
        <v>972.03831558878903</v>
      </c>
      <c r="H18" s="214">
        <v>7.8140055830751196</v>
      </c>
      <c r="I18" s="214">
        <v>0.86080415977273494</v>
      </c>
      <c r="J18" s="214">
        <v>0.23812284511398499</v>
      </c>
      <c r="K18" s="214"/>
      <c r="L18" s="214">
        <v>-1203.7974154876199</v>
      </c>
      <c r="M18" s="214">
        <v>35.011803680635801</v>
      </c>
      <c r="N18" s="214">
        <v>1291.6344773882799</v>
      </c>
      <c r="O18" s="214">
        <v>7401.4204111571598</v>
      </c>
      <c r="P18" s="122"/>
    </row>
    <row r="19" spans="1:16" ht="12.75" x14ac:dyDescent="0.2">
      <c r="A19" s="122" t="s">
        <v>371</v>
      </c>
      <c r="B19" s="122">
        <v>16140</v>
      </c>
      <c r="C19" s="122">
        <v>1492</v>
      </c>
      <c r="D19" s="178">
        <v>1.91903133371195</v>
      </c>
      <c r="E19" s="122">
        <v>972.03831558878903</v>
      </c>
      <c r="F19" s="198">
        <v>0</v>
      </c>
      <c r="G19" s="122">
        <v>972.03831558878903</v>
      </c>
      <c r="H19" s="214">
        <v>7.8140055830751196</v>
      </c>
      <c r="I19" s="214">
        <v>0.86080415977273494</v>
      </c>
      <c r="J19" s="214">
        <v>0.23812284511398499</v>
      </c>
      <c r="K19" s="214"/>
      <c r="L19" s="214">
        <v>-1203.7974154876199</v>
      </c>
      <c r="M19" s="214">
        <v>35.011803680635801</v>
      </c>
      <c r="N19" s="214">
        <v>1291.6344773882799</v>
      </c>
      <c r="O19" s="214">
        <v>7401.4204111571598</v>
      </c>
      <c r="P19" s="122"/>
    </row>
    <row r="20" spans="1:16" ht="12.75" x14ac:dyDescent="0.2">
      <c r="A20" s="122" t="s">
        <v>372</v>
      </c>
      <c r="B20" s="122">
        <v>44085</v>
      </c>
      <c r="C20" s="122">
        <v>1492</v>
      </c>
      <c r="D20" s="178">
        <v>1.91903133371195</v>
      </c>
      <c r="E20" s="122">
        <v>972.03831558878903</v>
      </c>
      <c r="F20" s="198">
        <v>0</v>
      </c>
      <c r="G20" s="122">
        <v>972.03831558878903</v>
      </c>
      <c r="H20" s="214">
        <v>7.8140055830751196</v>
      </c>
      <c r="I20" s="214">
        <v>0.86080415977273494</v>
      </c>
      <c r="J20" s="214">
        <v>0.23812284511398499</v>
      </c>
      <c r="K20" s="214"/>
      <c r="L20" s="214">
        <v>-1203.7974154876199</v>
      </c>
      <c r="M20" s="214">
        <v>35.011803680635801</v>
      </c>
      <c r="N20" s="214">
        <v>1291.6344773882799</v>
      </c>
      <c r="O20" s="214">
        <v>7401.4204111571598</v>
      </c>
      <c r="P20" s="122"/>
    </row>
    <row r="21" spans="1:16" ht="12.75" x14ac:dyDescent="0.2">
      <c r="A21" s="122" t="s">
        <v>373</v>
      </c>
      <c r="B21" s="122">
        <v>69325</v>
      </c>
      <c r="C21" s="122">
        <v>1492</v>
      </c>
      <c r="D21" s="178">
        <v>1.91903133371195</v>
      </c>
      <c r="E21" s="122">
        <v>972.03831558878903</v>
      </c>
      <c r="F21" s="198">
        <v>0</v>
      </c>
      <c r="G21" s="122">
        <v>972.03831558878903</v>
      </c>
      <c r="H21" s="214">
        <v>7.8140055830751196</v>
      </c>
      <c r="I21" s="214">
        <v>0.86080415977273494</v>
      </c>
      <c r="J21" s="214">
        <v>0.23812284511398499</v>
      </c>
      <c r="K21" s="214"/>
      <c r="L21" s="214">
        <v>-1203.7974154876199</v>
      </c>
      <c r="M21" s="214">
        <v>35.011803680635801</v>
      </c>
      <c r="N21" s="214">
        <v>1291.6344773882799</v>
      </c>
      <c r="O21" s="214">
        <v>7401.4204111571598</v>
      </c>
      <c r="P21" s="122"/>
    </row>
    <row r="22" spans="1:16" ht="12.75" x14ac:dyDescent="0.2">
      <c r="A22" s="122" t="s">
        <v>374</v>
      </c>
      <c r="B22" s="122">
        <v>74041</v>
      </c>
      <c r="C22" s="122">
        <v>1492</v>
      </c>
      <c r="D22" s="178">
        <v>1.91903133371195</v>
      </c>
      <c r="E22" s="122">
        <v>972.03831558878903</v>
      </c>
      <c r="F22" s="198">
        <v>0</v>
      </c>
      <c r="G22" s="122">
        <v>972.03831558878903</v>
      </c>
      <c r="H22" s="214">
        <v>7.8140055830751196</v>
      </c>
      <c r="I22" s="214">
        <v>0.86080415977273494</v>
      </c>
      <c r="J22" s="214">
        <v>0.23812284511398499</v>
      </c>
      <c r="K22" s="214"/>
      <c r="L22" s="214">
        <v>-1203.7974154876199</v>
      </c>
      <c r="M22" s="214">
        <v>35.011803680635801</v>
      </c>
      <c r="N22" s="214">
        <v>1291.6344773882799</v>
      </c>
      <c r="O22" s="214">
        <v>7401.4204111571598</v>
      </c>
      <c r="P22" s="122"/>
    </row>
    <row r="23" spans="1:16" ht="12.75" x14ac:dyDescent="0.2">
      <c r="A23" s="122" t="s">
        <v>375</v>
      </c>
      <c r="B23" s="122">
        <v>911989</v>
      </c>
      <c r="C23" s="122">
        <v>1492</v>
      </c>
      <c r="D23" s="178">
        <v>1.91903133371195</v>
      </c>
      <c r="E23" s="122">
        <v>972.03831558878903</v>
      </c>
      <c r="F23" s="198">
        <v>0</v>
      </c>
      <c r="G23" s="122">
        <v>972.03831558878903</v>
      </c>
      <c r="H23" s="214">
        <v>7.8140055830751196</v>
      </c>
      <c r="I23" s="214">
        <v>0.86080415977273494</v>
      </c>
      <c r="J23" s="214">
        <v>0.23812284511398499</v>
      </c>
      <c r="K23" s="214"/>
      <c r="L23" s="214">
        <v>-1203.7974154876199</v>
      </c>
      <c r="M23" s="214">
        <v>35.011803680635801</v>
      </c>
      <c r="N23" s="214">
        <v>1291.6344773882799</v>
      </c>
      <c r="O23" s="214">
        <v>7401.4204111571598</v>
      </c>
      <c r="P23" s="122"/>
    </row>
    <row r="24" spans="1:16" ht="12.75" x14ac:dyDescent="0.2">
      <c r="A24" s="122" t="s">
        <v>376</v>
      </c>
      <c r="B24" s="122">
        <v>44090</v>
      </c>
      <c r="C24" s="122">
        <v>1492</v>
      </c>
      <c r="D24" s="178">
        <v>1.91903133371195</v>
      </c>
      <c r="E24" s="122">
        <v>972.03831558878903</v>
      </c>
      <c r="F24" s="198">
        <v>0</v>
      </c>
      <c r="G24" s="122">
        <v>972.03831558878903</v>
      </c>
      <c r="H24" s="214">
        <v>7.8140055830751196</v>
      </c>
      <c r="I24" s="214">
        <v>0.86080415977273494</v>
      </c>
      <c r="J24" s="214">
        <v>0.23812284511398499</v>
      </c>
      <c r="K24" s="214"/>
      <c r="L24" s="214">
        <v>-1203.7974154876199</v>
      </c>
      <c r="M24" s="214">
        <v>35.011803680635801</v>
      </c>
      <c r="N24" s="214">
        <v>1291.6344773882799</v>
      </c>
      <c r="O24" s="214">
        <v>7401.4204111571598</v>
      </c>
      <c r="P24" s="122"/>
    </row>
    <row r="25" spans="1:16" ht="12.75" x14ac:dyDescent="0.2">
      <c r="A25" s="122" t="s">
        <v>377</v>
      </c>
      <c r="B25" s="122">
        <v>92235</v>
      </c>
      <c r="C25" s="122">
        <v>1492</v>
      </c>
      <c r="D25" s="178">
        <v>1.91903133371195</v>
      </c>
      <c r="E25" s="122">
        <v>972.03831558878903</v>
      </c>
      <c r="F25" s="198">
        <v>0</v>
      </c>
      <c r="G25" s="122">
        <v>972.03831558878903</v>
      </c>
      <c r="H25" s="214">
        <v>7.8140055830751196</v>
      </c>
      <c r="I25" s="214">
        <v>0.86080415977273494</v>
      </c>
      <c r="J25" s="214">
        <v>0.23812284511398499</v>
      </c>
      <c r="K25" s="214"/>
      <c r="L25" s="214">
        <v>-1203.7974154876199</v>
      </c>
      <c r="M25" s="214">
        <v>35.011803680635801</v>
      </c>
      <c r="N25" s="214">
        <v>1291.6344773882799</v>
      </c>
      <c r="O25" s="214">
        <v>7401.4204111571598</v>
      </c>
      <c r="P25" s="122"/>
    </row>
    <row r="26" spans="1:16" ht="12.75" x14ac:dyDescent="0.2">
      <c r="A26" s="122" t="s">
        <v>378</v>
      </c>
      <c r="B26" s="122">
        <v>45390</v>
      </c>
      <c r="C26" s="122">
        <v>1492</v>
      </c>
      <c r="D26" s="178">
        <v>1.91903133371195</v>
      </c>
      <c r="E26" s="122">
        <v>972.03831558878903</v>
      </c>
      <c r="F26" s="198">
        <v>0</v>
      </c>
      <c r="G26" s="122">
        <v>972.03831558878903</v>
      </c>
      <c r="H26" s="214">
        <v>7.8140055830751196</v>
      </c>
      <c r="I26" s="214">
        <v>0.86080415977273494</v>
      </c>
      <c r="J26" s="214">
        <v>0.23812284511398499</v>
      </c>
      <c r="K26" s="214"/>
      <c r="L26" s="214">
        <v>-1203.7974154876199</v>
      </c>
      <c r="M26" s="214">
        <v>35.011803680635801</v>
      </c>
      <c r="N26" s="214">
        <v>1291.6344773882799</v>
      </c>
      <c r="O26" s="214">
        <v>7401.4204111571598</v>
      </c>
      <c r="P26" s="122"/>
    </row>
    <row r="27" spans="1:16" ht="12.75" x14ac:dyDescent="0.2">
      <c r="A27" s="122" t="s">
        <v>379</v>
      </c>
      <c r="B27" s="122">
        <v>67334</v>
      </c>
      <c r="C27" s="122">
        <v>1492</v>
      </c>
      <c r="D27" s="178">
        <v>1.91903133371195</v>
      </c>
      <c r="E27" s="122">
        <v>972.03831558878903</v>
      </c>
      <c r="F27" s="198">
        <v>0</v>
      </c>
      <c r="G27" s="122">
        <v>972.03831558878903</v>
      </c>
      <c r="H27" s="214">
        <v>7.8140055830751196</v>
      </c>
      <c r="I27" s="214">
        <v>0.86080415977273494</v>
      </c>
      <c r="J27" s="214">
        <v>0.23812284511398499</v>
      </c>
      <c r="K27" s="214"/>
      <c r="L27" s="214">
        <v>-1203.7974154876199</v>
      </c>
      <c r="M27" s="214">
        <v>35.011803680635801</v>
      </c>
      <c r="N27" s="214">
        <v>1291.6344773882799</v>
      </c>
      <c r="O27" s="214">
        <v>7401.4204111571598</v>
      </c>
      <c r="P27" s="122"/>
    </row>
    <row r="28" spans="1:16" ht="12.75" x14ac:dyDescent="0.2">
      <c r="A28" s="122" t="s">
        <v>380</v>
      </c>
      <c r="B28" s="122">
        <v>41816</v>
      </c>
      <c r="C28" s="122">
        <v>1492</v>
      </c>
      <c r="D28" s="178">
        <v>1.91903133371195</v>
      </c>
      <c r="E28" s="122">
        <v>972.03831558878903</v>
      </c>
      <c r="F28" s="198">
        <v>0</v>
      </c>
      <c r="G28" s="122">
        <v>972.03831558878903</v>
      </c>
      <c r="H28" s="214">
        <v>7.8140055830751196</v>
      </c>
      <c r="I28" s="214">
        <v>0.86080415977273494</v>
      </c>
      <c r="J28" s="214">
        <v>0.23812284511398499</v>
      </c>
      <c r="K28" s="214"/>
      <c r="L28" s="214">
        <v>-1203.7974154876199</v>
      </c>
      <c r="M28" s="214">
        <v>35.011803680635801</v>
      </c>
      <c r="N28" s="214">
        <v>1291.6344773882799</v>
      </c>
      <c r="O28" s="214">
        <v>7401.4204111571598</v>
      </c>
      <c r="P28" s="122"/>
    </row>
    <row r="29" spans="1:16" ht="12.75" x14ac:dyDescent="0.2">
      <c r="A29" s="122" t="s">
        <v>381</v>
      </c>
      <c r="B29" s="122">
        <v>25287</v>
      </c>
      <c r="C29" s="122">
        <v>1492</v>
      </c>
      <c r="D29" s="178">
        <v>1.91903133371195</v>
      </c>
      <c r="E29" s="122">
        <v>972.03831558878903</v>
      </c>
      <c r="F29" s="198">
        <v>0</v>
      </c>
      <c r="G29" s="122">
        <v>972.03831558878903</v>
      </c>
      <c r="H29" s="214">
        <v>7.8140055830751196</v>
      </c>
      <c r="I29" s="214">
        <v>0.86080415977273494</v>
      </c>
      <c r="J29" s="214">
        <v>0.23812284511398499</v>
      </c>
      <c r="K29" s="214"/>
      <c r="L29" s="214">
        <v>-1203.7974154876199</v>
      </c>
      <c r="M29" s="214">
        <v>35.011803680635801</v>
      </c>
      <c r="N29" s="214">
        <v>1291.6344773882799</v>
      </c>
      <c r="O29" s="214">
        <v>7401.4204111571598</v>
      </c>
      <c r="P29" s="122"/>
    </row>
    <row r="30" spans="1:16" ht="12.75" x14ac:dyDescent="0.2">
      <c r="A30" s="122" t="s">
        <v>382</v>
      </c>
      <c r="B30" s="122">
        <v>31969</v>
      </c>
      <c r="C30" s="122">
        <v>1492</v>
      </c>
      <c r="D30" s="178">
        <v>1.91903133371195</v>
      </c>
      <c r="E30" s="122">
        <v>972.03831558878903</v>
      </c>
      <c r="F30" s="198">
        <v>0</v>
      </c>
      <c r="G30" s="122">
        <v>972.03831558878903</v>
      </c>
      <c r="H30" s="214">
        <v>7.8140055830751196</v>
      </c>
      <c r="I30" s="214">
        <v>0.86080415977273494</v>
      </c>
      <c r="J30" s="214">
        <v>0.23812284511398499</v>
      </c>
      <c r="K30" s="214"/>
      <c r="L30" s="214">
        <v>-1203.7974154876199</v>
      </c>
      <c r="M30" s="214">
        <v>35.011803680635801</v>
      </c>
      <c r="N30" s="214">
        <v>1291.6344773882799</v>
      </c>
      <c r="O30" s="214">
        <v>7401.4204111571598</v>
      </c>
      <c r="P30" s="122"/>
    </row>
    <row r="31" spans="1:16" ht="12.75" x14ac:dyDescent="0.2">
      <c r="A31" s="122" t="s">
        <v>383</v>
      </c>
      <c r="B31" s="122">
        <v>11329</v>
      </c>
      <c r="C31" s="122">
        <v>1492</v>
      </c>
      <c r="D31" s="178">
        <v>1.91903133371195</v>
      </c>
      <c r="E31" s="122">
        <v>972.03831558878903</v>
      </c>
      <c r="F31" s="198">
        <v>0</v>
      </c>
      <c r="G31" s="122">
        <v>972.03831558878903</v>
      </c>
      <c r="H31" s="214">
        <v>7.8140055830751196</v>
      </c>
      <c r="I31" s="214">
        <v>0.86080415977273494</v>
      </c>
      <c r="J31" s="214">
        <v>0.23812284511398499</v>
      </c>
      <c r="K31" s="214"/>
      <c r="L31" s="214">
        <v>-1203.7974154876199</v>
      </c>
      <c r="M31" s="214">
        <v>35.011803680635801</v>
      </c>
      <c r="N31" s="214">
        <v>1291.6344773882799</v>
      </c>
      <c r="O31" s="214">
        <v>7401.4204111571598</v>
      </c>
      <c r="P31" s="122"/>
    </row>
    <row r="32" spans="1:16" ht="12.75" x14ac:dyDescent="0.2">
      <c r="A32" s="122" t="s">
        <v>384</v>
      </c>
      <c r="B32" s="122">
        <v>40541</v>
      </c>
      <c r="C32" s="122">
        <v>1492</v>
      </c>
      <c r="D32" s="178">
        <v>1.91903133371195</v>
      </c>
      <c r="E32" s="122">
        <v>972.03831558878903</v>
      </c>
      <c r="F32" s="198">
        <v>0</v>
      </c>
      <c r="G32" s="122">
        <v>972.03831558878903</v>
      </c>
      <c r="H32" s="214">
        <v>7.8140055830751196</v>
      </c>
      <c r="I32" s="214">
        <v>0.86080415977273494</v>
      </c>
      <c r="J32" s="214">
        <v>0.23812284511398499</v>
      </c>
      <c r="K32" s="214"/>
      <c r="L32" s="214">
        <v>-1203.7974154876199</v>
      </c>
      <c r="M32" s="214">
        <v>35.011803680635801</v>
      </c>
      <c r="N32" s="214">
        <v>1291.6344773882799</v>
      </c>
      <c r="O32" s="214">
        <v>7401.4204111571598</v>
      </c>
      <c r="P32" s="122"/>
    </row>
    <row r="33" spans="1:16" ht="12.75" x14ac:dyDescent="0.2">
      <c r="A33" s="122" t="s">
        <v>385</v>
      </c>
      <c r="B33" s="122">
        <v>41180</v>
      </c>
      <c r="C33" s="122">
        <v>1492</v>
      </c>
      <c r="D33" s="178">
        <v>1.91903133371195</v>
      </c>
      <c r="E33" s="122">
        <v>972.03831558878903</v>
      </c>
      <c r="F33" s="198">
        <v>0</v>
      </c>
      <c r="G33" s="122">
        <v>972.03831558878903</v>
      </c>
      <c r="H33" s="214">
        <v>7.8140055830751196</v>
      </c>
      <c r="I33" s="214">
        <v>0.86080415977273494</v>
      </c>
      <c r="J33" s="214">
        <v>0.23812284511398499</v>
      </c>
      <c r="K33" s="214"/>
      <c r="L33" s="214">
        <v>-1203.7974154876199</v>
      </c>
      <c r="M33" s="214">
        <v>35.011803680635801</v>
      </c>
      <c r="N33" s="214">
        <v>1291.6344773882799</v>
      </c>
      <c r="O33" s="214">
        <v>7401.4204111571598</v>
      </c>
      <c r="P33" s="122"/>
    </row>
    <row r="34" spans="1:16" ht="12.75" x14ac:dyDescent="0.2">
      <c r="A34" s="19" t="s">
        <v>386</v>
      </c>
      <c r="B34" s="122"/>
      <c r="C34" s="122"/>
      <c r="D34" s="178"/>
      <c r="E34" s="122"/>
      <c r="F34" s="198"/>
      <c r="G34" s="122"/>
      <c r="H34" s="214"/>
      <c r="I34" s="214"/>
      <c r="J34" s="214"/>
      <c r="K34" s="214"/>
      <c r="L34" s="214"/>
      <c r="M34" s="214"/>
      <c r="N34" s="214"/>
      <c r="O34" s="214"/>
      <c r="P34" s="122"/>
    </row>
    <row r="35" spans="1:16" ht="12.75" x14ac:dyDescent="0.2">
      <c r="A35" s="122" t="s">
        <v>387</v>
      </c>
      <c r="B35" s="122">
        <v>41163</v>
      </c>
      <c r="C35" s="122">
        <v>1057</v>
      </c>
      <c r="D35" s="178">
        <v>1.91903133371195</v>
      </c>
      <c r="E35" s="122">
        <v>550.81644245940299</v>
      </c>
      <c r="F35" s="198">
        <v>0</v>
      </c>
      <c r="G35" s="122">
        <v>550.81644245940299</v>
      </c>
      <c r="H35" s="214">
        <v>12.9996246035496</v>
      </c>
      <c r="I35" s="214">
        <v>0.52316587372946499</v>
      </c>
      <c r="J35" s="214">
        <v>0.158692636104346</v>
      </c>
      <c r="K35" s="214"/>
      <c r="L35" s="214">
        <v>-1203.7974154876199</v>
      </c>
      <c r="M35" s="214">
        <v>35.011803680635801</v>
      </c>
      <c r="N35" s="214">
        <v>1291.6344773882799</v>
      </c>
      <c r="O35" s="214">
        <v>7401.4204111571598</v>
      </c>
      <c r="P35" s="122"/>
    </row>
    <row r="36" spans="1:16" ht="12.75" x14ac:dyDescent="0.2">
      <c r="A36" s="122" t="s">
        <v>388</v>
      </c>
      <c r="B36" s="122">
        <v>13490</v>
      </c>
      <c r="C36" s="122">
        <v>1057</v>
      </c>
      <c r="D36" s="178">
        <v>1.91903133371195</v>
      </c>
      <c r="E36" s="122">
        <v>550.81644245940299</v>
      </c>
      <c r="F36" s="198">
        <v>0</v>
      </c>
      <c r="G36" s="122">
        <v>550.81644245940299</v>
      </c>
      <c r="H36" s="214">
        <v>12.9996246035496</v>
      </c>
      <c r="I36" s="214">
        <v>0.52316587372946499</v>
      </c>
      <c r="J36" s="214">
        <v>0.158692636104346</v>
      </c>
      <c r="K36" s="214"/>
      <c r="L36" s="214">
        <v>-1203.7974154876199</v>
      </c>
      <c r="M36" s="214">
        <v>35.011803680635801</v>
      </c>
      <c r="N36" s="214">
        <v>1291.6344773882799</v>
      </c>
      <c r="O36" s="214">
        <v>7401.4204111571598</v>
      </c>
      <c r="P36" s="122"/>
    </row>
    <row r="37" spans="1:16" ht="12.75" x14ac:dyDescent="0.2">
      <c r="A37" s="122" t="s">
        <v>389</v>
      </c>
      <c r="B37" s="122">
        <v>20034</v>
      </c>
      <c r="C37" s="122">
        <v>1057</v>
      </c>
      <c r="D37" s="178">
        <v>1.91903133371195</v>
      </c>
      <c r="E37" s="122">
        <v>550.81644245940299</v>
      </c>
      <c r="F37" s="198">
        <v>0</v>
      </c>
      <c r="G37" s="122">
        <v>550.81644245940299</v>
      </c>
      <c r="H37" s="214">
        <v>12.9996246035496</v>
      </c>
      <c r="I37" s="214">
        <v>0.52316587372946499</v>
      </c>
      <c r="J37" s="214">
        <v>0.158692636104346</v>
      </c>
      <c r="K37" s="214"/>
      <c r="L37" s="214">
        <v>-1203.7974154876199</v>
      </c>
      <c r="M37" s="214">
        <v>35.011803680635801</v>
      </c>
      <c r="N37" s="214">
        <v>1291.6344773882799</v>
      </c>
      <c r="O37" s="214">
        <v>7401.4204111571598</v>
      </c>
      <c r="P37" s="122"/>
    </row>
    <row r="38" spans="1:16" ht="12.75" x14ac:dyDescent="0.2">
      <c r="A38" s="122" t="s">
        <v>390</v>
      </c>
      <c r="B38" s="122">
        <v>16105</v>
      </c>
      <c r="C38" s="122">
        <v>1057</v>
      </c>
      <c r="D38" s="178">
        <v>1.91903133371195</v>
      </c>
      <c r="E38" s="122">
        <v>550.81644245940299</v>
      </c>
      <c r="F38" s="198">
        <v>0</v>
      </c>
      <c r="G38" s="122">
        <v>550.81644245940299</v>
      </c>
      <c r="H38" s="214">
        <v>12.9996246035496</v>
      </c>
      <c r="I38" s="214">
        <v>0.52316587372946499</v>
      </c>
      <c r="J38" s="214">
        <v>0.158692636104346</v>
      </c>
      <c r="K38" s="214"/>
      <c r="L38" s="214">
        <v>-1203.7974154876199</v>
      </c>
      <c r="M38" s="214">
        <v>35.011803680635801</v>
      </c>
      <c r="N38" s="214">
        <v>1291.6344773882799</v>
      </c>
      <c r="O38" s="214">
        <v>7401.4204111571598</v>
      </c>
      <c r="P38" s="122"/>
    </row>
    <row r="39" spans="1:16" ht="12.75" x14ac:dyDescent="0.2">
      <c r="A39" s="122" t="s">
        <v>391</v>
      </c>
      <c r="B39" s="122">
        <v>20245</v>
      </c>
      <c r="C39" s="122">
        <v>1057</v>
      </c>
      <c r="D39" s="178">
        <v>1.91903133371195</v>
      </c>
      <c r="E39" s="122">
        <v>550.81644245940299</v>
      </c>
      <c r="F39" s="198">
        <v>0</v>
      </c>
      <c r="G39" s="122">
        <v>550.81644245940299</v>
      </c>
      <c r="H39" s="214">
        <v>12.9996246035496</v>
      </c>
      <c r="I39" s="214">
        <v>0.52316587372946499</v>
      </c>
      <c r="J39" s="214">
        <v>0.158692636104346</v>
      </c>
      <c r="K39" s="214"/>
      <c r="L39" s="214">
        <v>-1203.7974154876199</v>
      </c>
      <c r="M39" s="214">
        <v>35.011803680635801</v>
      </c>
      <c r="N39" s="214">
        <v>1291.6344773882799</v>
      </c>
      <c r="O39" s="214">
        <v>7401.4204111571598</v>
      </c>
      <c r="P39" s="122"/>
    </row>
    <row r="40" spans="1:16" ht="12.75" x14ac:dyDescent="0.2">
      <c r="A40" s="122" t="s">
        <v>386</v>
      </c>
      <c r="B40" s="122">
        <v>207362</v>
      </c>
      <c r="C40" s="122">
        <v>1057</v>
      </c>
      <c r="D40" s="178">
        <v>1.91903133371195</v>
      </c>
      <c r="E40" s="122">
        <v>550.81644245940299</v>
      </c>
      <c r="F40" s="198">
        <v>0</v>
      </c>
      <c r="G40" s="122">
        <v>550.81644245940299</v>
      </c>
      <c r="H40" s="214">
        <v>12.9996246035496</v>
      </c>
      <c r="I40" s="214">
        <v>0.52316587372946499</v>
      </c>
      <c r="J40" s="214">
        <v>0.158692636104346</v>
      </c>
      <c r="K40" s="214"/>
      <c r="L40" s="214">
        <v>-1203.7974154876199</v>
      </c>
      <c r="M40" s="214">
        <v>35.011803680635801</v>
      </c>
      <c r="N40" s="214">
        <v>1291.6344773882799</v>
      </c>
      <c r="O40" s="214">
        <v>7401.4204111571598</v>
      </c>
      <c r="P40" s="122"/>
    </row>
    <row r="41" spans="1:16" ht="12.75" x14ac:dyDescent="0.2">
      <c r="A41" s="122" t="s">
        <v>392</v>
      </c>
      <c r="B41" s="122">
        <v>9169</v>
      </c>
      <c r="C41" s="122">
        <v>1057</v>
      </c>
      <c r="D41" s="178">
        <v>1.91903133371195</v>
      </c>
      <c r="E41" s="122">
        <v>550.81644245940299</v>
      </c>
      <c r="F41" s="198">
        <v>0</v>
      </c>
      <c r="G41" s="122">
        <v>550.81644245940299</v>
      </c>
      <c r="H41" s="214">
        <v>12.9996246035496</v>
      </c>
      <c r="I41" s="214">
        <v>0.52316587372946499</v>
      </c>
      <c r="J41" s="214">
        <v>0.158692636104346</v>
      </c>
      <c r="K41" s="214"/>
      <c r="L41" s="214">
        <v>-1203.7974154876199</v>
      </c>
      <c r="M41" s="214">
        <v>35.011803680635801</v>
      </c>
      <c r="N41" s="214">
        <v>1291.6344773882799</v>
      </c>
      <c r="O41" s="214">
        <v>7401.4204111571598</v>
      </c>
      <c r="P41" s="122"/>
    </row>
    <row r="42" spans="1:16" ht="12.75" x14ac:dyDescent="0.2">
      <c r="A42" s="122" t="s">
        <v>393</v>
      </c>
      <c r="B42" s="122">
        <v>21374</v>
      </c>
      <c r="C42" s="122">
        <v>1057</v>
      </c>
      <c r="D42" s="178">
        <v>1.91903133371195</v>
      </c>
      <c r="E42" s="122">
        <v>550.81644245940299</v>
      </c>
      <c r="F42" s="198">
        <v>0</v>
      </c>
      <c r="G42" s="122">
        <v>550.81644245940299</v>
      </c>
      <c r="H42" s="214">
        <v>12.9996246035496</v>
      </c>
      <c r="I42" s="214">
        <v>0.52316587372946499</v>
      </c>
      <c r="J42" s="214">
        <v>0.158692636104346</v>
      </c>
      <c r="K42" s="214"/>
      <c r="L42" s="214">
        <v>-1203.7974154876199</v>
      </c>
      <c r="M42" s="214">
        <v>35.011803680635801</v>
      </c>
      <c r="N42" s="214">
        <v>1291.6344773882799</v>
      </c>
      <c r="O42" s="214">
        <v>7401.4204111571598</v>
      </c>
      <c r="P42" s="122"/>
    </row>
    <row r="43" spans="1:16" ht="12.75" x14ac:dyDescent="0.2">
      <c r="A43" s="19" t="s">
        <v>394</v>
      </c>
      <c r="B43" s="122"/>
      <c r="C43" s="122"/>
      <c r="D43" s="178"/>
      <c r="E43" s="122"/>
      <c r="F43" s="198"/>
      <c r="G43" s="122"/>
      <c r="H43" s="214"/>
      <c r="I43" s="214"/>
      <c r="J43" s="214"/>
      <c r="K43" s="214"/>
      <c r="L43" s="214"/>
      <c r="M43" s="214"/>
      <c r="N43" s="214"/>
      <c r="O43" s="214"/>
      <c r="P43" s="122"/>
    </row>
    <row r="44" spans="1:16" ht="12.75" x14ac:dyDescent="0.2">
      <c r="A44" s="122" t="s">
        <v>395</v>
      </c>
      <c r="B44" s="122">
        <v>100923</v>
      </c>
      <c r="C44" s="122">
        <v>796</v>
      </c>
      <c r="D44" s="178">
        <v>1.91903133371195</v>
      </c>
      <c r="E44" s="122">
        <v>414.96752280619899</v>
      </c>
      <c r="F44" s="198">
        <v>0.36836902478174099</v>
      </c>
      <c r="G44" s="122">
        <v>400.17187268103601</v>
      </c>
      <c r="H44" s="214">
        <v>12.721710367117501</v>
      </c>
      <c r="I44" s="214">
        <v>0.47802303333850399</v>
      </c>
      <c r="J44" s="214">
        <v>0.127178305224978</v>
      </c>
      <c r="K44" s="214"/>
      <c r="L44" s="214">
        <v>-1203.7974154876199</v>
      </c>
      <c r="M44" s="214">
        <v>35.011803680635801</v>
      </c>
      <c r="N44" s="214">
        <v>1291.6344773882799</v>
      </c>
      <c r="O44" s="214">
        <v>7401.4204111571598</v>
      </c>
      <c r="P44" s="122"/>
    </row>
    <row r="45" spans="1:16" ht="12.75" x14ac:dyDescent="0.2">
      <c r="A45" s="122" t="s">
        <v>396</v>
      </c>
      <c r="B45" s="122">
        <v>16242</v>
      </c>
      <c r="C45" s="122">
        <v>547</v>
      </c>
      <c r="D45" s="178">
        <v>1.91903133371195</v>
      </c>
      <c r="E45" s="122">
        <v>285.04266828014801</v>
      </c>
      <c r="F45" s="198">
        <v>4.27269702071017E-2</v>
      </c>
      <c r="G45" s="122">
        <v>400.17187268103601</v>
      </c>
      <c r="H45" s="214">
        <v>12.721710367117501</v>
      </c>
      <c r="I45" s="214">
        <v>0.47802303333850399</v>
      </c>
      <c r="J45" s="214">
        <v>0.127178305224978</v>
      </c>
      <c r="K45" s="214"/>
      <c r="L45" s="214">
        <v>-1203.7974154876199</v>
      </c>
      <c r="M45" s="214">
        <v>35.011803680635801</v>
      </c>
      <c r="N45" s="214">
        <v>1291.6344773882799</v>
      </c>
      <c r="O45" s="214">
        <v>7401.4204111571598</v>
      </c>
      <c r="P45" s="122"/>
    </row>
    <row r="46" spans="1:16" ht="12.75" x14ac:dyDescent="0.2">
      <c r="A46" s="122" t="s">
        <v>397</v>
      </c>
      <c r="B46" s="122">
        <v>10513</v>
      </c>
      <c r="C46" s="122">
        <v>1013</v>
      </c>
      <c r="D46" s="178">
        <v>1.91903133371195</v>
      </c>
      <c r="E46" s="122">
        <v>528.01653568930396</v>
      </c>
      <c r="F46" s="198">
        <v>5.0600947421994301E-2</v>
      </c>
      <c r="G46" s="122">
        <v>400.17187268103601</v>
      </c>
      <c r="H46" s="214">
        <v>12.721710367117501</v>
      </c>
      <c r="I46" s="214">
        <v>0.47802303333850399</v>
      </c>
      <c r="J46" s="214">
        <v>0.127178305224978</v>
      </c>
      <c r="K46" s="214"/>
      <c r="L46" s="214">
        <v>-1203.7974154876199</v>
      </c>
      <c r="M46" s="214">
        <v>35.011803680635801</v>
      </c>
      <c r="N46" s="214">
        <v>1291.6344773882799</v>
      </c>
      <c r="O46" s="214">
        <v>7401.4204111571598</v>
      </c>
      <c r="P46" s="122"/>
    </row>
    <row r="47" spans="1:16" ht="12.75" x14ac:dyDescent="0.2">
      <c r="A47" s="122" t="s">
        <v>398</v>
      </c>
      <c r="B47" s="122">
        <v>33268</v>
      </c>
      <c r="C47" s="122">
        <v>539</v>
      </c>
      <c r="D47" s="178">
        <v>1.91903133371195</v>
      </c>
      <c r="E47" s="122">
        <v>280.907435954748</v>
      </c>
      <c r="F47" s="198">
        <v>8.4279450338644604E-2</v>
      </c>
      <c r="G47" s="122">
        <v>400.17187268103601</v>
      </c>
      <c r="H47" s="214">
        <v>12.721710367117501</v>
      </c>
      <c r="I47" s="214">
        <v>0.47802303333850399</v>
      </c>
      <c r="J47" s="214">
        <v>0.127178305224978</v>
      </c>
      <c r="K47" s="214"/>
      <c r="L47" s="214">
        <v>-1203.7974154876199</v>
      </c>
      <c r="M47" s="214">
        <v>35.011803680635801</v>
      </c>
      <c r="N47" s="214">
        <v>1291.6344773882799</v>
      </c>
      <c r="O47" s="214">
        <v>7401.4204111571598</v>
      </c>
      <c r="P47" s="122"/>
    </row>
    <row r="48" spans="1:16" ht="12.75" x14ac:dyDescent="0.2">
      <c r="A48" s="122" t="s">
        <v>399</v>
      </c>
      <c r="B48" s="122">
        <v>53508</v>
      </c>
      <c r="C48" s="122">
        <v>1015</v>
      </c>
      <c r="D48" s="178">
        <v>1.91903133371195</v>
      </c>
      <c r="E48" s="122">
        <v>529.03322326098896</v>
      </c>
      <c r="F48" s="198">
        <v>0.25161981756254198</v>
      </c>
      <c r="G48" s="122">
        <v>400.17187268103601</v>
      </c>
      <c r="H48" s="214">
        <v>12.721710367117501</v>
      </c>
      <c r="I48" s="214">
        <v>0.47802303333850399</v>
      </c>
      <c r="J48" s="214">
        <v>0.127178305224978</v>
      </c>
      <c r="K48" s="214"/>
      <c r="L48" s="214">
        <v>-1203.7974154876199</v>
      </c>
      <c r="M48" s="214">
        <v>35.011803680635801</v>
      </c>
      <c r="N48" s="214">
        <v>1291.6344773882799</v>
      </c>
      <c r="O48" s="214">
        <v>7401.4204111571598</v>
      </c>
      <c r="P48" s="122"/>
    </row>
    <row r="49" spans="1:16" ht="12.75" x14ac:dyDescent="0.2">
      <c r="A49" s="122" t="s">
        <v>400</v>
      </c>
      <c r="B49" s="122">
        <v>11551</v>
      </c>
      <c r="C49" s="122">
        <v>189</v>
      </c>
      <c r="D49" s="178">
        <v>1.91903133371195</v>
      </c>
      <c r="E49" s="122">
        <v>98.265609807856407</v>
      </c>
      <c r="F49" s="198">
        <v>1.0154445444935999E-2</v>
      </c>
      <c r="G49" s="122">
        <v>400.17187268103601</v>
      </c>
      <c r="H49" s="214">
        <v>12.721710367117501</v>
      </c>
      <c r="I49" s="214">
        <v>0.47802303333850399</v>
      </c>
      <c r="J49" s="214">
        <v>0.127178305224978</v>
      </c>
      <c r="K49" s="214"/>
      <c r="L49" s="214">
        <v>-1203.7974154876199</v>
      </c>
      <c r="M49" s="214">
        <v>35.011803680635801</v>
      </c>
      <c r="N49" s="214">
        <v>1291.6344773882799</v>
      </c>
      <c r="O49" s="214">
        <v>7401.4204111571598</v>
      </c>
      <c r="P49" s="122"/>
    </row>
    <row r="50" spans="1:16" ht="12.75" x14ac:dyDescent="0.2">
      <c r="A50" s="122" t="s">
        <v>401</v>
      </c>
      <c r="B50" s="122">
        <v>33878</v>
      </c>
      <c r="C50" s="122">
        <v>763</v>
      </c>
      <c r="D50" s="178">
        <v>1.91903133371195</v>
      </c>
      <c r="E50" s="122">
        <v>397.35808042636802</v>
      </c>
      <c r="F50" s="198">
        <v>0.118187957561759</v>
      </c>
      <c r="G50" s="122">
        <v>400.17187268103601</v>
      </c>
      <c r="H50" s="214">
        <v>12.721710367117501</v>
      </c>
      <c r="I50" s="214">
        <v>0.47802303333850399</v>
      </c>
      <c r="J50" s="214">
        <v>0.127178305224978</v>
      </c>
      <c r="K50" s="214"/>
      <c r="L50" s="214">
        <v>-1203.7974154876199</v>
      </c>
      <c r="M50" s="214">
        <v>35.011803680635801</v>
      </c>
      <c r="N50" s="214">
        <v>1291.6344773882799</v>
      </c>
      <c r="O50" s="214">
        <v>7401.4204111571598</v>
      </c>
      <c r="P50" s="122"/>
    </row>
    <row r="51" spans="1:16" ht="12.75" x14ac:dyDescent="0.2">
      <c r="A51" s="122" t="s">
        <v>402</v>
      </c>
      <c r="B51" s="122">
        <v>11864</v>
      </c>
      <c r="C51" s="122">
        <v>650</v>
      </c>
      <c r="D51" s="178">
        <v>1.91903133371195</v>
      </c>
      <c r="E51" s="122">
        <v>338.48024958400401</v>
      </c>
      <c r="F51" s="198">
        <v>3.5983439689934602E-2</v>
      </c>
      <c r="G51" s="122">
        <v>400.17187268103601</v>
      </c>
      <c r="H51" s="214">
        <v>12.721710367117501</v>
      </c>
      <c r="I51" s="214">
        <v>0.47802303333850399</v>
      </c>
      <c r="J51" s="214">
        <v>0.127178305224978</v>
      </c>
      <c r="K51" s="214"/>
      <c r="L51" s="214">
        <v>-1203.7974154876199</v>
      </c>
      <c r="M51" s="214">
        <v>35.011803680635801</v>
      </c>
      <c r="N51" s="214">
        <v>1291.6344773882799</v>
      </c>
      <c r="O51" s="214">
        <v>7401.4204111571598</v>
      </c>
      <c r="P51" s="122"/>
    </row>
    <row r="52" spans="1:16" ht="12.75" x14ac:dyDescent="0.2">
      <c r="A52" s="122" t="s">
        <v>403</v>
      </c>
      <c r="B52" s="122">
        <v>8919</v>
      </c>
      <c r="C52" s="122">
        <v>883</v>
      </c>
      <c r="D52" s="178">
        <v>1.91903133371195</v>
      </c>
      <c r="E52" s="122">
        <v>460.07801390800398</v>
      </c>
      <c r="F52" s="198">
        <v>3.8077946991347901E-2</v>
      </c>
      <c r="G52" s="122">
        <v>400.17187268103601</v>
      </c>
      <c r="H52" s="214">
        <v>12.721710367117501</v>
      </c>
      <c r="I52" s="214">
        <v>0.47802303333850399</v>
      </c>
      <c r="J52" s="214">
        <v>0.127178305224978</v>
      </c>
      <c r="K52" s="214"/>
      <c r="L52" s="214">
        <v>-1203.7974154876199</v>
      </c>
      <c r="M52" s="214">
        <v>35.011803680635801</v>
      </c>
      <c r="N52" s="214">
        <v>1291.6344773882799</v>
      </c>
      <c r="O52" s="214">
        <v>7401.4204111571598</v>
      </c>
      <c r="P52" s="122"/>
    </row>
    <row r="53" spans="1:16" ht="12.75" x14ac:dyDescent="0.2">
      <c r="A53" s="19" t="s">
        <v>404</v>
      </c>
      <c r="B53" s="122"/>
      <c r="C53" s="122"/>
      <c r="D53" s="178"/>
      <c r="E53" s="122"/>
      <c r="F53" s="198"/>
      <c r="G53" s="122"/>
      <c r="H53" s="214"/>
      <c r="I53" s="214"/>
      <c r="J53" s="214"/>
      <c r="K53" s="214"/>
      <c r="L53" s="214"/>
      <c r="M53" s="214"/>
      <c r="N53" s="214"/>
      <c r="O53" s="214"/>
      <c r="P53" s="122"/>
    </row>
    <row r="54" spans="1:16" ht="12.75" x14ac:dyDescent="0.2">
      <c r="A54" s="122" t="s">
        <v>405</v>
      </c>
      <c r="B54" s="122">
        <v>5322</v>
      </c>
      <c r="C54" s="122">
        <v>770</v>
      </c>
      <c r="D54" s="178">
        <v>1.91903133371195</v>
      </c>
      <c r="E54" s="122">
        <v>401.14724693022799</v>
      </c>
      <c r="F54" s="198">
        <v>0</v>
      </c>
      <c r="G54" s="122">
        <v>401.14724693022799</v>
      </c>
      <c r="H54" s="214">
        <v>13.0123877731777</v>
      </c>
      <c r="I54" s="214">
        <v>0.57253946308787296</v>
      </c>
      <c r="J54" s="214">
        <v>0.10957262092625999</v>
      </c>
      <c r="K54" s="214"/>
      <c r="L54" s="214">
        <v>-1203.7974154876199</v>
      </c>
      <c r="M54" s="214">
        <v>35.011803680635801</v>
      </c>
      <c r="N54" s="214">
        <v>1291.6344773882799</v>
      </c>
      <c r="O54" s="214">
        <v>7401.4204111571598</v>
      </c>
      <c r="P54" s="122"/>
    </row>
    <row r="55" spans="1:16" ht="12.75" x14ac:dyDescent="0.2">
      <c r="A55" s="122" t="s">
        <v>406</v>
      </c>
      <c r="B55" s="122">
        <v>21150</v>
      </c>
      <c r="C55" s="122">
        <v>770</v>
      </c>
      <c r="D55" s="178">
        <v>1.91903133371195</v>
      </c>
      <c r="E55" s="122">
        <v>401.14724693022799</v>
      </c>
      <c r="F55" s="198">
        <v>0</v>
      </c>
      <c r="G55" s="122">
        <v>401.14724693022799</v>
      </c>
      <c r="H55" s="214">
        <v>13.0123877731777</v>
      </c>
      <c r="I55" s="214">
        <v>0.57253946308787296</v>
      </c>
      <c r="J55" s="214">
        <v>0.10957262092625999</v>
      </c>
      <c r="K55" s="214"/>
      <c r="L55" s="214">
        <v>-1203.7974154876199</v>
      </c>
      <c r="M55" s="214">
        <v>35.011803680635801</v>
      </c>
      <c r="N55" s="214">
        <v>1291.6344773882799</v>
      </c>
      <c r="O55" s="214">
        <v>7401.4204111571598</v>
      </c>
      <c r="P55" s="122"/>
    </row>
    <row r="56" spans="1:16" ht="12.75" x14ac:dyDescent="0.2">
      <c r="A56" s="122" t="s">
        <v>407</v>
      </c>
      <c r="B56" s="122">
        <v>9795</v>
      </c>
      <c r="C56" s="122">
        <v>770</v>
      </c>
      <c r="D56" s="178">
        <v>1.91903133371195</v>
      </c>
      <c r="E56" s="122">
        <v>401.14724693022799</v>
      </c>
      <c r="F56" s="198">
        <v>0</v>
      </c>
      <c r="G56" s="122">
        <v>401.14724693022799</v>
      </c>
      <c r="H56" s="214">
        <v>13.0123877731777</v>
      </c>
      <c r="I56" s="214">
        <v>0.57253946308787296</v>
      </c>
      <c r="J56" s="214">
        <v>0.10957262092625999</v>
      </c>
      <c r="K56" s="214"/>
      <c r="L56" s="214">
        <v>-1203.7974154876199</v>
      </c>
      <c r="M56" s="214">
        <v>35.011803680635801</v>
      </c>
      <c r="N56" s="214">
        <v>1291.6344773882799</v>
      </c>
      <c r="O56" s="214">
        <v>7401.4204111571598</v>
      </c>
      <c r="P56" s="122"/>
    </row>
    <row r="57" spans="1:16" ht="12.75" x14ac:dyDescent="0.2">
      <c r="A57" s="122" t="s">
        <v>408</v>
      </c>
      <c r="B57" s="122">
        <v>151881</v>
      </c>
      <c r="C57" s="122">
        <v>770</v>
      </c>
      <c r="D57" s="178">
        <v>1.91903133371195</v>
      </c>
      <c r="E57" s="122">
        <v>401.14724693022799</v>
      </c>
      <c r="F57" s="198">
        <v>0</v>
      </c>
      <c r="G57" s="122">
        <v>401.14724693022799</v>
      </c>
      <c r="H57" s="214">
        <v>13.0123877731777</v>
      </c>
      <c r="I57" s="214">
        <v>0.57253946308787296</v>
      </c>
      <c r="J57" s="214">
        <v>0.10957262092625999</v>
      </c>
      <c r="K57" s="214"/>
      <c r="L57" s="214">
        <v>-1203.7974154876199</v>
      </c>
      <c r="M57" s="214">
        <v>35.011803680635801</v>
      </c>
      <c r="N57" s="214">
        <v>1291.6344773882799</v>
      </c>
      <c r="O57" s="214">
        <v>7401.4204111571598</v>
      </c>
      <c r="P57" s="122"/>
    </row>
    <row r="58" spans="1:16" ht="12.75" x14ac:dyDescent="0.2">
      <c r="A58" s="122" t="s">
        <v>409</v>
      </c>
      <c r="B58" s="122">
        <v>26428</v>
      </c>
      <c r="C58" s="122">
        <v>770</v>
      </c>
      <c r="D58" s="178">
        <v>1.91903133371195</v>
      </c>
      <c r="E58" s="122">
        <v>401.14724693022799</v>
      </c>
      <c r="F58" s="198">
        <v>0</v>
      </c>
      <c r="G58" s="122">
        <v>401.14724693022799</v>
      </c>
      <c r="H58" s="214">
        <v>13.0123877731777</v>
      </c>
      <c r="I58" s="214">
        <v>0.57253946308787296</v>
      </c>
      <c r="J58" s="214">
        <v>0.10957262092625999</v>
      </c>
      <c r="K58" s="214"/>
      <c r="L58" s="214">
        <v>-1203.7974154876199</v>
      </c>
      <c r="M58" s="214">
        <v>35.011803680635801</v>
      </c>
      <c r="N58" s="214">
        <v>1291.6344773882799</v>
      </c>
      <c r="O58" s="214">
        <v>7401.4204111571598</v>
      </c>
      <c r="P58" s="122"/>
    </row>
    <row r="59" spans="1:16" ht="12.75" x14ac:dyDescent="0.2">
      <c r="A59" s="122" t="s">
        <v>410</v>
      </c>
      <c r="B59" s="122">
        <v>42556</v>
      </c>
      <c r="C59" s="122">
        <v>770</v>
      </c>
      <c r="D59" s="178">
        <v>1.91903133371195</v>
      </c>
      <c r="E59" s="122">
        <v>401.14724693022799</v>
      </c>
      <c r="F59" s="198">
        <v>0</v>
      </c>
      <c r="G59" s="122">
        <v>401.14724693022799</v>
      </c>
      <c r="H59" s="214">
        <v>13.0123877731777</v>
      </c>
      <c r="I59" s="214">
        <v>0.57253946308787296</v>
      </c>
      <c r="J59" s="214">
        <v>0.10957262092625999</v>
      </c>
      <c r="K59" s="214"/>
      <c r="L59" s="214">
        <v>-1203.7974154876199</v>
      </c>
      <c r="M59" s="214">
        <v>35.011803680635801</v>
      </c>
      <c r="N59" s="214">
        <v>1291.6344773882799</v>
      </c>
      <c r="O59" s="214">
        <v>7401.4204111571598</v>
      </c>
      <c r="P59" s="122"/>
    </row>
    <row r="60" spans="1:16" ht="12.75" x14ac:dyDescent="0.2">
      <c r="A60" s="122" t="s">
        <v>411</v>
      </c>
      <c r="B60" s="122">
        <v>135283</v>
      </c>
      <c r="C60" s="122">
        <v>770</v>
      </c>
      <c r="D60" s="178">
        <v>1.91903133371195</v>
      </c>
      <c r="E60" s="122">
        <v>401.14724693022799</v>
      </c>
      <c r="F60" s="198">
        <v>0</v>
      </c>
      <c r="G60" s="122">
        <v>401.14724693022799</v>
      </c>
      <c r="H60" s="214">
        <v>13.0123877731777</v>
      </c>
      <c r="I60" s="214">
        <v>0.57253946308787296</v>
      </c>
      <c r="J60" s="214">
        <v>0.10957262092625999</v>
      </c>
      <c r="K60" s="214"/>
      <c r="L60" s="214">
        <v>-1203.7974154876199</v>
      </c>
      <c r="M60" s="214">
        <v>35.011803680635801</v>
      </c>
      <c r="N60" s="214">
        <v>1291.6344773882799</v>
      </c>
      <c r="O60" s="214">
        <v>7401.4204111571598</v>
      </c>
      <c r="P60" s="122"/>
    </row>
    <row r="61" spans="1:16" ht="12.75" x14ac:dyDescent="0.2">
      <c r="A61" s="122" t="s">
        <v>412</v>
      </c>
      <c r="B61" s="122">
        <v>14268</v>
      </c>
      <c r="C61" s="122">
        <v>770</v>
      </c>
      <c r="D61" s="178">
        <v>1.91903133371195</v>
      </c>
      <c r="E61" s="122">
        <v>401.14724693022799</v>
      </c>
      <c r="F61" s="198">
        <v>0</v>
      </c>
      <c r="G61" s="122">
        <v>401.14724693022799</v>
      </c>
      <c r="H61" s="214">
        <v>13.0123877731777</v>
      </c>
      <c r="I61" s="214">
        <v>0.57253946308787296</v>
      </c>
      <c r="J61" s="214">
        <v>0.10957262092625999</v>
      </c>
      <c r="K61" s="214"/>
      <c r="L61" s="214">
        <v>-1203.7974154876199</v>
      </c>
      <c r="M61" s="214">
        <v>35.011803680635801</v>
      </c>
      <c r="N61" s="214">
        <v>1291.6344773882799</v>
      </c>
      <c r="O61" s="214">
        <v>7401.4204111571598</v>
      </c>
      <c r="P61" s="122"/>
    </row>
    <row r="62" spans="1:16" ht="12.75" x14ac:dyDescent="0.2">
      <c r="A62" s="122" t="s">
        <v>413</v>
      </c>
      <c r="B62" s="122">
        <v>7393</v>
      </c>
      <c r="C62" s="122">
        <v>770</v>
      </c>
      <c r="D62" s="178">
        <v>1.91903133371195</v>
      </c>
      <c r="E62" s="122">
        <v>401.14724693022799</v>
      </c>
      <c r="F62" s="198">
        <v>0</v>
      </c>
      <c r="G62" s="122">
        <v>401.14724693022799</v>
      </c>
      <c r="H62" s="214">
        <v>13.0123877731777</v>
      </c>
      <c r="I62" s="214">
        <v>0.57253946308787296</v>
      </c>
      <c r="J62" s="214">
        <v>0.10957262092625999</v>
      </c>
      <c r="K62" s="214"/>
      <c r="L62" s="214">
        <v>-1203.7974154876199</v>
      </c>
      <c r="M62" s="214">
        <v>35.011803680635801</v>
      </c>
      <c r="N62" s="214">
        <v>1291.6344773882799</v>
      </c>
      <c r="O62" s="214">
        <v>7401.4204111571598</v>
      </c>
      <c r="P62" s="122"/>
    </row>
    <row r="63" spans="1:16" ht="12.75" x14ac:dyDescent="0.2">
      <c r="A63" s="122" t="s">
        <v>414</v>
      </c>
      <c r="B63" s="122">
        <v>7657</v>
      </c>
      <c r="C63" s="122">
        <v>770</v>
      </c>
      <c r="D63" s="178">
        <v>1.91903133371195</v>
      </c>
      <c r="E63" s="122">
        <v>401.14724693022799</v>
      </c>
      <c r="F63" s="198">
        <v>0</v>
      </c>
      <c r="G63" s="122">
        <v>401.14724693022799</v>
      </c>
      <c r="H63" s="214">
        <v>13.0123877731777</v>
      </c>
      <c r="I63" s="214">
        <v>0.57253946308787296</v>
      </c>
      <c r="J63" s="214">
        <v>0.10957262092625999</v>
      </c>
      <c r="K63" s="214"/>
      <c r="L63" s="214">
        <v>-1203.7974154876199</v>
      </c>
      <c r="M63" s="214">
        <v>35.011803680635801</v>
      </c>
      <c r="N63" s="214">
        <v>1291.6344773882799</v>
      </c>
      <c r="O63" s="214">
        <v>7401.4204111571598</v>
      </c>
      <c r="P63" s="122"/>
    </row>
    <row r="64" spans="1:16" ht="12.75" x14ac:dyDescent="0.2">
      <c r="A64" s="122" t="s">
        <v>415</v>
      </c>
      <c r="B64" s="122">
        <v>3660</v>
      </c>
      <c r="C64" s="122">
        <v>770</v>
      </c>
      <c r="D64" s="178">
        <v>1.91903133371195</v>
      </c>
      <c r="E64" s="122">
        <v>401.14724693022799</v>
      </c>
      <c r="F64" s="198">
        <v>0</v>
      </c>
      <c r="G64" s="122">
        <v>401.14724693022799</v>
      </c>
      <c r="H64" s="214">
        <v>13.0123877731777</v>
      </c>
      <c r="I64" s="214">
        <v>0.57253946308787296</v>
      </c>
      <c r="J64" s="214">
        <v>0.10957262092625999</v>
      </c>
      <c r="K64" s="214"/>
      <c r="L64" s="214">
        <v>-1203.7974154876199</v>
      </c>
      <c r="M64" s="214">
        <v>35.011803680635801</v>
      </c>
      <c r="N64" s="214">
        <v>1291.6344773882799</v>
      </c>
      <c r="O64" s="214">
        <v>7401.4204111571598</v>
      </c>
      <c r="P64" s="122"/>
    </row>
    <row r="65" spans="1:16" ht="12.75" x14ac:dyDescent="0.2">
      <c r="A65" s="122" t="s">
        <v>416</v>
      </c>
      <c r="B65" s="122">
        <v>11472</v>
      </c>
      <c r="C65" s="122">
        <v>770</v>
      </c>
      <c r="D65" s="178">
        <v>1.91903133371195</v>
      </c>
      <c r="E65" s="122">
        <v>401.14724693022799</v>
      </c>
      <c r="F65" s="198">
        <v>0</v>
      </c>
      <c r="G65" s="122">
        <v>401.14724693022799</v>
      </c>
      <c r="H65" s="214">
        <v>13.0123877731777</v>
      </c>
      <c r="I65" s="214">
        <v>0.57253946308787296</v>
      </c>
      <c r="J65" s="214">
        <v>0.10957262092625999</v>
      </c>
      <c r="K65" s="214"/>
      <c r="L65" s="214">
        <v>-1203.7974154876199</v>
      </c>
      <c r="M65" s="214">
        <v>35.011803680635801</v>
      </c>
      <c r="N65" s="214">
        <v>1291.6344773882799</v>
      </c>
      <c r="O65" s="214">
        <v>7401.4204111571598</v>
      </c>
      <c r="P65" s="122"/>
    </row>
    <row r="66" spans="1:16" ht="12.75" x14ac:dyDescent="0.2">
      <c r="A66" s="122" t="s">
        <v>417</v>
      </c>
      <c r="B66" s="122">
        <v>5240</v>
      </c>
      <c r="C66" s="122">
        <v>770</v>
      </c>
      <c r="D66" s="178">
        <v>1.91903133371195</v>
      </c>
      <c r="E66" s="122">
        <v>401.14724693022799</v>
      </c>
      <c r="F66" s="198">
        <v>0</v>
      </c>
      <c r="G66" s="122">
        <v>401.14724693022799</v>
      </c>
      <c r="H66" s="214">
        <v>13.0123877731777</v>
      </c>
      <c r="I66" s="214">
        <v>0.57253946308787296</v>
      </c>
      <c r="J66" s="214">
        <v>0.10957262092625999</v>
      </c>
      <c r="K66" s="214"/>
      <c r="L66" s="214">
        <v>-1203.7974154876199</v>
      </c>
      <c r="M66" s="214">
        <v>35.011803680635801</v>
      </c>
      <c r="N66" s="214">
        <v>1291.6344773882799</v>
      </c>
      <c r="O66" s="214">
        <v>7401.4204111571598</v>
      </c>
      <c r="P66" s="122"/>
    </row>
    <row r="67" spans="1:16" ht="12.75" x14ac:dyDescent="0.2">
      <c r="A67" s="19" t="s">
        <v>418</v>
      </c>
      <c r="B67" s="122"/>
      <c r="C67" s="122"/>
      <c r="D67" s="178"/>
      <c r="E67" s="122"/>
      <c r="F67" s="198"/>
      <c r="G67" s="122"/>
      <c r="H67" s="214"/>
      <c r="I67" s="214"/>
      <c r="J67" s="214"/>
      <c r="K67" s="214"/>
      <c r="L67" s="214"/>
      <c r="M67" s="214"/>
      <c r="N67" s="214"/>
      <c r="O67" s="214"/>
      <c r="P67" s="122"/>
    </row>
    <row r="68" spans="1:16" ht="12.75" x14ac:dyDescent="0.2">
      <c r="A68" s="122" t="s">
        <v>419</v>
      </c>
      <c r="B68" s="122">
        <v>6426</v>
      </c>
      <c r="C68" s="122">
        <v>588</v>
      </c>
      <c r="D68" s="178">
        <v>1.91903133371195</v>
      </c>
      <c r="E68" s="122">
        <v>306.14595863165403</v>
      </c>
      <c r="F68" s="198">
        <v>0</v>
      </c>
      <c r="G68" s="122">
        <v>306.14595863165403</v>
      </c>
      <c r="H68" s="214">
        <v>13.7803350897036</v>
      </c>
      <c r="I68" s="214">
        <v>0.45126845689383899</v>
      </c>
      <c r="J68" s="214">
        <v>0.101432023415839</v>
      </c>
      <c r="K68" s="214"/>
      <c r="L68" s="214">
        <v>-1203.7974154876199</v>
      </c>
      <c r="M68" s="214">
        <v>35.011803680635801</v>
      </c>
      <c r="N68" s="214">
        <v>1291.6344773882799</v>
      </c>
      <c r="O68" s="214">
        <v>7401.4204111571598</v>
      </c>
      <c r="P68" s="122"/>
    </row>
    <row r="69" spans="1:16" ht="12.75" x14ac:dyDescent="0.2">
      <c r="A69" s="122" t="s">
        <v>420</v>
      </c>
      <c r="B69" s="122">
        <v>16598</v>
      </c>
      <c r="C69" s="122">
        <v>588</v>
      </c>
      <c r="D69" s="178">
        <v>1.91903133371195</v>
      </c>
      <c r="E69" s="122">
        <v>306.14595863165403</v>
      </c>
      <c r="F69" s="198">
        <v>0</v>
      </c>
      <c r="G69" s="122">
        <v>306.14595863165403</v>
      </c>
      <c r="H69" s="214">
        <v>13.7803350897036</v>
      </c>
      <c r="I69" s="214">
        <v>0.45126845689383899</v>
      </c>
      <c r="J69" s="214">
        <v>0.101432023415839</v>
      </c>
      <c r="K69" s="214"/>
      <c r="L69" s="214">
        <v>-1203.7974154876199</v>
      </c>
      <c r="M69" s="214">
        <v>35.011803680635801</v>
      </c>
      <c r="N69" s="214">
        <v>1291.6344773882799</v>
      </c>
      <c r="O69" s="214">
        <v>7401.4204111571598</v>
      </c>
      <c r="P69" s="122"/>
    </row>
    <row r="70" spans="1:16" ht="12.75" x14ac:dyDescent="0.2">
      <c r="A70" s="122" t="s">
        <v>421</v>
      </c>
      <c r="B70" s="122">
        <v>28737</v>
      </c>
      <c r="C70" s="122">
        <v>588</v>
      </c>
      <c r="D70" s="178">
        <v>1.91903133371195</v>
      </c>
      <c r="E70" s="122">
        <v>306.14595863165403</v>
      </c>
      <c r="F70" s="198">
        <v>0</v>
      </c>
      <c r="G70" s="122">
        <v>306.14595863165403</v>
      </c>
      <c r="H70" s="214">
        <v>13.7803350897036</v>
      </c>
      <c r="I70" s="214">
        <v>0.45126845689383899</v>
      </c>
      <c r="J70" s="214">
        <v>0.101432023415839</v>
      </c>
      <c r="K70" s="214"/>
      <c r="L70" s="214">
        <v>-1203.7974154876199</v>
      </c>
      <c r="M70" s="214">
        <v>35.011803680635801</v>
      </c>
      <c r="N70" s="214">
        <v>1291.6344773882799</v>
      </c>
      <c r="O70" s="214">
        <v>7401.4204111571598</v>
      </c>
      <c r="P70" s="122"/>
    </row>
    <row r="71" spans="1:16" ht="12.75" x14ac:dyDescent="0.2">
      <c r="A71" s="122" t="s">
        <v>422</v>
      </c>
      <c r="B71" s="122">
        <v>9509</v>
      </c>
      <c r="C71" s="122">
        <v>588</v>
      </c>
      <c r="D71" s="178">
        <v>1.91903133371195</v>
      </c>
      <c r="E71" s="122">
        <v>306.14595863165403</v>
      </c>
      <c r="F71" s="198">
        <v>0</v>
      </c>
      <c r="G71" s="122">
        <v>306.14595863165403</v>
      </c>
      <c r="H71" s="214">
        <v>13.7803350897036</v>
      </c>
      <c r="I71" s="214">
        <v>0.45126845689383899</v>
      </c>
      <c r="J71" s="214">
        <v>0.101432023415839</v>
      </c>
      <c r="K71" s="214"/>
      <c r="L71" s="214">
        <v>-1203.7974154876199</v>
      </c>
      <c r="M71" s="214">
        <v>35.011803680635801</v>
      </c>
      <c r="N71" s="214">
        <v>1291.6344773882799</v>
      </c>
      <c r="O71" s="214">
        <v>7401.4204111571598</v>
      </c>
      <c r="P71" s="122"/>
    </row>
    <row r="72" spans="1:16" ht="12.75" x14ac:dyDescent="0.2">
      <c r="A72" s="122" t="s">
        <v>423</v>
      </c>
      <c r="B72" s="122">
        <v>11110</v>
      </c>
      <c r="C72" s="122">
        <v>588</v>
      </c>
      <c r="D72" s="178">
        <v>1.91903133371195</v>
      </c>
      <c r="E72" s="122">
        <v>306.14595863165403</v>
      </c>
      <c r="F72" s="198">
        <v>0</v>
      </c>
      <c r="G72" s="122">
        <v>306.14595863165403</v>
      </c>
      <c r="H72" s="214">
        <v>13.7803350897036</v>
      </c>
      <c r="I72" s="214">
        <v>0.45126845689383899</v>
      </c>
      <c r="J72" s="214">
        <v>0.101432023415839</v>
      </c>
      <c r="K72" s="214"/>
      <c r="L72" s="214">
        <v>-1203.7974154876199</v>
      </c>
      <c r="M72" s="214">
        <v>35.011803680635801</v>
      </c>
      <c r="N72" s="214">
        <v>1291.6344773882799</v>
      </c>
      <c r="O72" s="214">
        <v>7401.4204111571598</v>
      </c>
      <c r="P72" s="122"/>
    </row>
    <row r="73" spans="1:16" ht="12.75" x14ac:dyDescent="0.2">
      <c r="A73" s="122" t="s">
        <v>424</v>
      </c>
      <c r="B73" s="122">
        <v>132140</v>
      </c>
      <c r="C73" s="122">
        <v>588</v>
      </c>
      <c r="D73" s="178">
        <v>1.91903133371195</v>
      </c>
      <c r="E73" s="122">
        <v>306.14595863165403</v>
      </c>
      <c r="F73" s="198">
        <v>0</v>
      </c>
      <c r="G73" s="122">
        <v>306.14595863165403</v>
      </c>
      <c r="H73" s="214">
        <v>13.7803350897036</v>
      </c>
      <c r="I73" s="214">
        <v>0.45126845689383899</v>
      </c>
      <c r="J73" s="214">
        <v>0.101432023415839</v>
      </c>
      <c r="K73" s="214"/>
      <c r="L73" s="214">
        <v>-1203.7974154876199</v>
      </c>
      <c r="M73" s="214">
        <v>35.011803680635801</v>
      </c>
      <c r="N73" s="214">
        <v>1291.6344773882799</v>
      </c>
      <c r="O73" s="214">
        <v>7401.4204111571598</v>
      </c>
      <c r="P73" s="122"/>
    </row>
    <row r="74" spans="1:16" ht="12.75" x14ac:dyDescent="0.2">
      <c r="A74" s="122" t="s">
        <v>425</v>
      </c>
      <c r="B74" s="122">
        <v>7109</v>
      </c>
      <c r="C74" s="122">
        <v>588</v>
      </c>
      <c r="D74" s="178">
        <v>1.91903133371195</v>
      </c>
      <c r="E74" s="122">
        <v>306.14595863165403</v>
      </c>
      <c r="F74" s="198">
        <v>0</v>
      </c>
      <c r="G74" s="122">
        <v>306.14595863165403</v>
      </c>
      <c r="H74" s="214">
        <v>13.7803350897036</v>
      </c>
      <c r="I74" s="214">
        <v>0.45126845689383899</v>
      </c>
      <c r="J74" s="214">
        <v>0.101432023415839</v>
      </c>
      <c r="K74" s="214"/>
      <c r="L74" s="214">
        <v>-1203.7974154876199</v>
      </c>
      <c r="M74" s="214">
        <v>35.011803680635801</v>
      </c>
      <c r="N74" s="214">
        <v>1291.6344773882799</v>
      </c>
      <c r="O74" s="214">
        <v>7401.4204111571598</v>
      </c>
      <c r="P74" s="122"/>
    </row>
    <row r="75" spans="1:16" ht="12.75" x14ac:dyDescent="0.2">
      <c r="A75" s="122" t="s">
        <v>426</v>
      </c>
      <c r="B75" s="122">
        <v>29907</v>
      </c>
      <c r="C75" s="122">
        <v>588</v>
      </c>
      <c r="D75" s="178">
        <v>1.91903133371195</v>
      </c>
      <c r="E75" s="122">
        <v>306.14595863165403</v>
      </c>
      <c r="F75" s="198">
        <v>0</v>
      </c>
      <c r="G75" s="122">
        <v>306.14595863165403</v>
      </c>
      <c r="H75" s="214">
        <v>13.7803350897036</v>
      </c>
      <c r="I75" s="214">
        <v>0.45126845689383899</v>
      </c>
      <c r="J75" s="214">
        <v>0.101432023415839</v>
      </c>
      <c r="K75" s="214"/>
      <c r="L75" s="214">
        <v>-1203.7974154876199</v>
      </c>
      <c r="M75" s="214">
        <v>35.011803680635801</v>
      </c>
      <c r="N75" s="214">
        <v>1291.6344773882799</v>
      </c>
      <c r="O75" s="214">
        <v>7401.4204111571598</v>
      </c>
      <c r="P75" s="122"/>
    </row>
    <row r="76" spans="1:16" ht="12.75" x14ac:dyDescent="0.2">
      <c r="A76" s="122" t="s">
        <v>427</v>
      </c>
      <c r="B76" s="122">
        <v>11100</v>
      </c>
      <c r="C76" s="122">
        <v>588</v>
      </c>
      <c r="D76" s="178">
        <v>1.91903133371195</v>
      </c>
      <c r="E76" s="122">
        <v>306.14595863165403</v>
      </c>
      <c r="F76" s="198">
        <v>0</v>
      </c>
      <c r="G76" s="122">
        <v>306.14595863165403</v>
      </c>
      <c r="H76" s="214">
        <v>13.7803350897036</v>
      </c>
      <c r="I76" s="214">
        <v>0.45126845689383899</v>
      </c>
      <c r="J76" s="214">
        <v>0.101432023415839</v>
      </c>
      <c r="K76" s="214"/>
      <c r="L76" s="214">
        <v>-1203.7974154876199</v>
      </c>
      <c r="M76" s="214">
        <v>35.011803680635801</v>
      </c>
      <c r="N76" s="214">
        <v>1291.6344773882799</v>
      </c>
      <c r="O76" s="214">
        <v>7401.4204111571598</v>
      </c>
      <c r="P76" s="122"/>
    </row>
    <row r="77" spans="1:16" ht="12.75" x14ac:dyDescent="0.2">
      <c r="A77" s="122" t="s">
        <v>428</v>
      </c>
      <c r="B77" s="122">
        <v>18416</v>
      </c>
      <c r="C77" s="122">
        <v>588</v>
      </c>
      <c r="D77" s="178">
        <v>1.91903133371195</v>
      </c>
      <c r="E77" s="122">
        <v>306.14595863165403</v>
      </c>
      <c r="F77" s="198">
        <v>0</v>
      </c>
      <c r="G77" s="122">
        <v>306.14595863165403</v>
      </c>
      <c r="H77" s="214">
        <v>13.7803350897036</v>
      </c>
      <c r="I77" s="214">
        <v>0.45126845689383899</v>
      </c>
      <c r="J77" s="214">
        <v>0.101432023415839</v>
      </c>
      <c r="K77" s="214"/>
      <c r="L77" s="214">
        <v>-1203.7974154876199</v>
      </c>
      <c r="M77" s="214">
        <v>35.011803680635801</v>
      </c>
      <c r="N77" s="214">
        <v>1291.6344773882799</v>
      </c>
      <c r="O77" s="214">
        <v>7401.4204111571598</v>
      </c>
      <c r="P77" s="122"/>
    </row>
    <row r="78" spans="1:16" ht="12.75" x14ac:dyDescent="0.2">
      <c r="A78" s="122" t="s">
        <v>429</v>
      </c>
      <c r="B78" s="122">
        <v>13229</v>
      </c>
      <c r="C78" s="122">
        <v>588</v>
      </c>
      <c r="D78" s="178">
        <v>1.91903133371195</v>
      </c>
      <c r="E78" s="122">
        <v>306.14595863165403</v>
      </c>
      <c r="F78" s="198">
        <v>0</v>
      </c>
      <c r="G78" s="122">
        <v>306.14595863165403</v>
      </c>
      <c r="H78" s="214">
        <v>13.7803350897036</v>
      </c>
      <c r="I78" s="214">
        <v>0.45126845689383899</v>
      </c>
      <c r="J78" s="214">
        <v>0.101432023415839</v>
      </c>
      <c r="K78" s="214"/>
      <c r="L78" s="214">
        <v>-1203.7974154876199</v>
      </c>
      <c r="M78" s="214">
        <v>35.011803680635801</v>
      </c>
      <c r="N78" s="214">
        <v>1291.6344773882799</v>
      </c>
      <c r="O78" s="214">
        <v>7401.4204111571598</v>
      </c>
      <c r="P78" s="122"/>
    </row>
    <row r="79" spans="1:16" ht="12.75" x14ac:dyDescent="0.2">
      <c r="A79" s="122" t="s">
        <v>430</v>
      </c>
      <c r="B79" s="122">
        <v>26647</v>
      </c>
      <c r="C79" s="122">
        <v>588</v>
      </c>
      <c r="D79" s="178">
        <v>1.91903133371195</v>
      </c>
      <c r="E79" s="122">
        <v>306.14595863165403</v>
      </c>
      <c r="F79" s="198">
        <v>0</v>
      </c>
      <c r="G79" s="122">
        <v>306.14595863165403</v>
      </c>
      <c r="H79" s="214">
        <v>13.7803350897036</v>
      </c>
      <c r="I79" s="214">
        <v>0.45126845689383899</v>
      </c>
      <c r="J79" s="214">
        <v>0.101432023415839</v>
      </c>
      <c r="K79" s="214"/>
      <c r="L79" s="214">
        <v>-1203.7974154876199</v>
      </c>
      <c r="M79" s="214">
        <v>35.011803680635801</v>
      </c>
      <c r="N79" s="214">
        <v>1291.6344773882799</v>
      </c>
      <c r="O79" s="214">
        <v>7401.4204111571598</v>
      </c>
      <c r="P79" s="122"/>
    </row>
    <row r="80" spans="1:16" ht="12.75" x14ac:dyDescent="0.2">
      <c r="A80" s="122" t="s">
        <v>431</v>
      </c>
      <c r="B80" s="122">
        <v>33334</v>
      </c>
      <c r="C80" s="122">
        <v>588</v>
      </c>
      <c r="D80" s="178">
        <v>1.91903133371195</v>
      </c>
      <c r="E80" s="122">
        <v>306.14595863165403</v>
      </c>
      <c r="F80" s="198">
        <v>0</v>
      </c>
      <c r="G80" s="122">
        <v>306.14595863165403</v>
      </c>
      <c r="H80" s="214">
        <v>13.7803350897036</v>
      </c>
      <c r="I80" s="214">
        <v>0.45126845689383899</v>
      </c>
      <c r="J80" s="214">
        <v>0.101432023415839</v>
      </c>
      <c r="K80" s="214"/>
      <c r="L80" s="214">
        <v>-1203.7974154876199</v>
      </c>
      <c r="M80" s="214">
        <v>35.011803680635801</v>
      </c>
      <c r="N80" s="214">
        <v>1291.6344773882799</v>
      </c>
      <c r="O80" s="214">
        <v>7401.4204111571598</v>
      </c>
      <c r="P80" s="122"/>
    </row>
    <row r="81" spans="1:16" ht="12.75" x14ac:dyDescent="0.2">
      <c r="A81" s="19" t="s">
        <v>432</v>
      </c>
      <c r="B81" s="122"/>
      <c r="C81" s="122"/>
      <c r="D81" s="178"/>
      <c r="E81" s="122"/>
      <c r="F81" s="198"/>
      <c r="G81" s="122"/>
      <c r="H81" s="214"/>
      <c r="I81" s="214"/>
      <c r="J81" s="214"/>
      <c r="K81" s="214"/>
      <c r="L81" s="214"/>
      <c r="M81" s="214"/>
      <c r="N81" s="214"/>
      <c r="O81" s="214"/>
      <c r="P81" s="122"/>
    </row>
    <row r="82" spans="1:16" ht="12.75" x14ac:dyDescent="0.2">
      <c r="A82" s="122" t="s">
        <v>433</v>
      </c>
      <c r="B82" s="122">
        <v>19503</v>
      </c>
      <c r="C82" s="122">
        <v>578</v>
      </c>
      <c r="D82" s="178">
        <v>1.91903133371195</v>
      </c>
      <c r="E82" s="122">
        <v>301.18741808539698</v>
      </c>
      <c r="F82" s="198">
        <v>0</v>
      </c>
      <c r="G82" s="122">
        <v>301.18741808539698</v>
      </c>
      <c r="H82" s="214">
        <v>15.200354273985999</v>
      </c>
      <c r="I82" s="214">
        <v>0.41367837338262498</v>
      </c>
      <c r="J82" s="214">
        <v>9.9934761335218003E-2</v>
      </c>
      <c r="K82" s="214"/>
      <c r="L82" s="214">
        <v>-1203.7974154876199</v>
      </c>
      <c r="M82" s="214">
        <v>35.011803680635801</v>
      </c>
      <c r="N82" s="214">
        <v>1291.6344773882799</v>
      </c>
      <c r="O82" s="214">
        <v>7401.4204111571598</v>
      </c>
      <c r="P82" s="122"/>
    </row>
    <row r="83" spans="1:16" ht="12.75" x14ac:dyDescent="0.2">
      <c r="A83" s="122" t="s">
        <v>434</v>
      </c>
      <c r="B83" s="122">
        <v>8256</v>
      </c>
      <c r="C83" s="122">
        <v>578</v>
      </c>
      <c r="D83" s="178">
        <v>1.91903133371195</v>
      </c>
      <c r="E83" s="122">
        <v>301.18741808539698</v>
      </c>
      <c r="F83" s="198">
        <v>0</v>
      </c>
      <c r="G83" s="122">
        <v>301.18741808539698</v>
      </c>
      <c r="H83" s="214">
        <v>15.200354273985999</v>
      </c>
      <c r="I83" s="214">
        <v>0.41367837338262498</v>
      </c>
      <c r="J83" s="214">
        <v>9.9934761335218003E-2</v>
      </c>
      <c r="K83" s="214"/>
      <c r="L83" s="214">
        <v>-1203.7974154876199</v>
      </c>
      <c r="M83" s="214">
        <v>35.011803680635801</v>
      </c>
      <c r="N83" s="214">
        <v>1291.6344773882799</v>
      </c>
      <c r="O83" s="214">
        <v>7401.4204111571598</v>
      </c>
      <c r="P83" s="122"/>
    </row>
    <row r="84" spans="1:16" ht="12.75" x14ac:dyDescent="0.2">
      <c r="A84" s="122" t="s">
        <v>435</v>
      </c>
      <c r="B84" s="122">
        <v>27522</v>
      </c>
      <c r="C84" s="122">
        <v>578</v>
      </c>
      <c r="D84" s="178">
        <v>1.91903133371195</v>
      </c>
      <c r="E84" s="122">
        <v>301.18741808539698</v>
      </c>
      <c r="F84" s="198">
        <v>0</v>
      </c>
      <c r="G84" s="122">
        <v>301.18741808539698</v>
      </c>
      <c r="H84" s="214">
        <v>15.200354273985999</v>
      </c>
      <c r="I84" s="214">
        <v>0.41367837338262498</v>
      </c>
      <c r="J84" s="214">
        <v>9.9934761335218003E-2</v>
      </c>
      <c r="K84" s="214"/>
      <c r="L84" s="214">
        <v>-1203.7974154876199</v>
      </c>
      <c r="M84" s="214">
        <v>35.011803680635801</v>
      </c>
      <c r="N84" s="214">
        <v>1291.6344773882799</v>
      </c>
      <c r="O84" s="214">
        <v>7401.4204111571598</v>
      </c>
      <c r="P84" s="122"/>
    </row>
    <row r="85" spans="1:16" ht="12.75" x14ac:dyDescent="0.2">
      <c r="A85" s="122" t="s">
        <v>436</v>
      </c>
      <c r="B85" s="122">
        <v>9549</v>
      </c>
      <c r="C85" s="122">
        <v>578</v>
      </c>
      <c r="D85" s="178">
        <v>1.91903133371195</v>
      </c>
      <c r="E85" s="122">
        <v>301.18741808539698</v>
      </c>
      <c r="F85" s="198">
        <v>0</v>
      </c>
      <c r="G85" s="122">
        <v>301.18741808539698</v>
      </c>
      <c r="H85" s="214">
        <v>15.200354273985999</v>
      </c>
      <c r="I85" s="214">
        <v>0.41367837338262498</v>
      </c>
      <c r="J85" s="214">
        <v>9.9934761335218003E-2</v>
      </c>
      <c r="K85" s="214"/>
      <c r="L85" s="214">
        <v>-1203.7974154876199</v>
      </c>
      <c r="M85" s="214">
        <v>35.011803680635801</v>
      </c>
      <c r="N85" s="214">
        <v>1291.6344773882799</v>
      </c>
      <c r="O85" s="214">
        <v>7401.4204111571598</v>
      </c>
      <c r="P85" s="122"/>
    </row>
    <row r="86" spans="1:16" ht="12.75" x14ac:dyDescent="0.2">
      <c r="A86" s="122" t="s">
        <v>437</v>
      </c>
      <c r="B86" s="122">
        <v>12198</v>
      </c>
      <c r="C86" s="122">
        <v>578</v>
      </c>
      <c r="D86" s="178">
        <v>1.91903133371195</v>
      </c>
      <c r="E86" s="122">
        <v>301.18741808539698</v>
      </c>
      <c r="F86" s="198">
        <v>0</v>
      </c>
      <c r="G86" s="122">
        <v>301.18741808539698</v>
      </c>
      <c r="H86" s="214">
        <v>15.200354273985999</v>
      </c>
      <c r="I86" s="214">
        <v>0.41367837338262498</v>
      </c>
      <c r="J86" s="214">
        <v>9.9934761335218003E-2</v>
      </c>
      <c r="K86" s="214"/>
      <c r="L86" s="214">
        <v>-1203.7974154876199</v>
      </c>
      <c r="M86" s="214">
        <v>35.011803680635801</v>
      </c>
      <c r="N86" s="214">
        <v>1291.6344773882799</v>
      </c>
      <c r="O86" s="214">
        <v>7401.4204111571598</v>
      </c>
      <c r="P86" s="122"/>
    </row>
    <row r="87" spans="1:16" ht="12.75" x14ac:dyDescent="0.2">
      <c r="A87" s="122" t="s">
        <v>438</v>
      </c>
      <c r="B87" s="122">
        <v>9222</v>
      </c>
      <c r="C87" s="122">
        <v>578</v>
      </c>
      <c r="D87" s="178">
        <v>1.91903133371195</v>
      </c>
      <c r="E87" s="122">
        <v>301.18741808539698</v>
      </c>
      <c r="F87" s="198">
        <v>0</v>
      </c>
      <c r="G87" s="122">
        <v>301.18741808539698</v>
      </c>
      <c r="H87" s="214">
        <v>15.200354273985999</v>
      </c>
      <c r="I87" s="214">
        <v>0.41367837338262498</v>
      </c>
      <c r="J87" s="214">
        <v>9.9934761335218003E-2</v>
      </c>
      <c r="K87" s="214"/>
      <c r="L87" s="214">
        <v>-1203.7974154876199</v>
      </c>
      <c r="M87" s="214">
        <v>35.011803680635801</v>
      </c>
      <c r="N87" s="214">
        <v>1291.6344773882799</v>
      </c>
      <c r="O87" s="214">
        <v>7401.4204111571598</v>
      </c>
      <c r="P87" s="122"/>
    </row>
    <row r="88" spans="1:16" ht="12.75" x14ac:dyDescent="0.2">
      <c r="A88" s="122" t="s">
        <v>439</v>
      </c>
      <c r="B88" s="122">
        <v>86970</v>
      </c>
      <c r="C88" s="122">
        <v>578</v>
      </c>
      <c r="D88" s="178">
        <v>1.91903133371195</v>
      </c>
      <c r="E88" s="122">
        <v>301.18741808539698</v>
      </c>
      <c r="F88" s="198">
        <v>0</v>
      </c>
      <c r="G88" s="122">
        <v>301.18741808539698</v>
      </c>
      <c r="H88" s="214">
        <v>15.200354273985999</v>
      </c>
      <c r="I88" s="214">
        <v>0.41367837338262498</v>
      </c>
      <c r="J88" s="214">
        <v>9.9934761335218003E-2</v>
      </c>
      <c r="K88" s="214"/>
      <c r="L88" s="214">
        <v>-1203.7974154876199</v>
      </c>
      <c r="M88" s="214">
        <v>35.011803680635801</v>
      </c>
      <c r="N88" s="214">
        <v>1291.6344773882799</v>
      </c>
      <c r="O88" s="214">
        <v>7401.4204111571598</v>
      </c>
      <c r="P88" s="122"/>
    </row>
    <row r="89" spans="1:16" ht="12.75" x14ac:dyDescent="0.2">
      <c r="A89" s="122" t="s">
        <v>440</v>
      </c>
      <c r="B89" s="122">
        <v>15908</v>
      </c>
      <c r="C89" s="122">
        <v>578</v>
      </c>
      <c r="D89" s="178">
        <v>1.91903133371195</v>
      </c>
      <c r="E89" s="122">
        <v>301.18741808539698</v>
      </c>
      <c r="F89" s="198">
        <v>0</v>
      </c>
      <c r="G89" s="122">
        <v>301.18741808539698</v>
      </c>
      <c r="H89" s="214">
        <v>15.200354273985999</v>
      </c>
      <c r="I89" s="214">
        <v>0.41367837338262498</v>
      </c>
      <c r="J89" s="214">
        <v>9.9934761335218003E-2</v>
      </c>
      <c r="K89" s="214"/>
      <c r="L89" s="214">
        <v>-1203.7974154876199</v>
      </c>
      <c r="M89" s="214">
        <v>35.011803680635801</v>
      </c>
      <c r="N89" s="214">
        <v>1291.6344773882799</v>
      </c>
      <c r="O89" s="214">
        <v>7401.4204111571598</v>
      </c>
      <c r="P89" s="122"/>
    </row>
    <row r="90" spans="1:16" ht="12.75" x14ac:dyDescent="0.2">
      <c r="A90" s="19" t="s">
        <v>441</v>
      </c>
      <c r="B90" s="122"/>
      <c r="C90" s="122"/>
      <c r="D90" s="178"/>
      <c r="E90" s="122"/>
      <c r="F90" s="198"/>
      <c r="G90" s="122"/>
      <c r="H90" s="214"/>
      <c r="I90" s="214"/>
      <c r="J90" s="214"/>
      <c r="K90" s="214"/>
      <c r="L90" s="214"/>
      <c r="M90" s="214"/>
      <c r="N90" s="214"/>
      <c r="O90" s="214"/>
      <c r="P90" s="122"/>
    </row>
    <row r="91" spans="1:16" ht="12.75" x14ac:dyDescent="0.2">
      <c r="A91" s="122" t="s">
        <v>442</v>
      </c>
      <c r="B91" s="122">
        <v>10681</v>
      </c>
      <c r="C91" s="122">
        <v>587</v>
      </c>
      <c r="D91" s="178">
        <v>1.91903133371195</v>
      </c>
      <c r="E91" s="122">
        <v>306.05909217330901</v>
      </c>
      <c r="F91" s="198">
        <v>0</v>
      </c>
      <c r="G91" s="122">
        <v>306.05909217330901</v>
      </c>
      <c r="H91" s="214">
        <v>15.3451278850069</v>
      </c>
      <c r="I91" s="214">
        <v>0.37510276788161101</v>
      </c>
      <c r="J91" s="214">
        <v>0.10729823239243599</v>
      </c>
      <c r="K91" s="214"/>
      <c r="L91" s="214">
        <v>-1203.7974154876199</v>
      </c>
      <c r="M91" s="214">
        <v>35.011803680635801</v>
      </c>
      <c r="N91" s="214">
        <v>1291.6344773882799</v>
      </c>
      <c r="O91" s="214">
        <v>7401.4204111571598</v>
      </c>
      <c r="P91" s="122"/>
    </row>
    <row r="92" spans="1:16" ht="12.75" x14ac:dyDescent="0.2">
      <c r="A92" s="122" t="s">
        <v>443</v>
      </c>
      <c r="B92" s="122">
        <v>9009</v>
      </c>
      <c r="C92" s="122">
        <v>587</v>
      </c>
      <c r="D92" s="178">
        <v>1.91903133371195</v>
      </c>
      <c r="E92" s="122">
        <v>306.05909217330901</v>
      </c>
      <c r="F92" s="198">
        <v>0</v>
      </c>
      <c r="G92" s="122">
        <v>306.05909217330901</v>
      </c>
      <c r="H92" s="214">
        <v>15.3451278850069</v>
      </c>
      <c r="I92" s="214">
        <v>0.37510276788161101</v>
      </c>
      <c r="J92" s="214">
        <v>0.10729823239243599</v>
      </c>
      <c r="K92" s="214"/>
      <c r="L92" s="214">
        <v>-1203.7974154876199</v>
      </c>
      <c r="M92" s="214">
        <v>35.011803680635801</v>
      </c>
      <c r="N92" s="214">
        <v>1291.6344773882799</v>
      </c>
      <c r="O92" s="214">
        <v>7401.4204111571598</v>
      </c>
      <c r="P92" s="122"/>
    </row>
    <row r="93" spans="1:16" ht="12.75" x14ac:dyDescent="0.2">
      <c r="A93" s="122" t="s">
        <v>444</v>
      </c>
      <c r="B93" s="122">
        <v>13738</v>
      </c>
      <c r="C93" s="122">
        <v>587</v>
      </c>
      <c r="D93" s="178">
        <v>1.91903133371195</v>
      </c>
      <c r="E93" s="122">
        <v>306.05909217330901</v>
      </c>
      <c r="F93" s="198">
        <v>0</v>
      </c>
      <c r="G93" s="122">
        <v>306.05909217330901</v>
      </c>
      <c r="H93" s="214">
        <v>15.3451278850069</v>
      </c>
      <c r="I93" s="214">
        <v>0.37510276788161101</v>
      </c>
      <c r="J93" s="214">
        <v>0.10729823239243599</v>
      </c>
      <c r="K93" s="214"/>
      <c r="L93" s="214">
        <v>-1203.7974154876199</v>
      </c>
      <c r="M93" s="214">
        <v>35.011803680635801</v>
      </c>
      <c r="N93" s="214">
        <v>1291.6344773882799</v>
      </c>
      <c r="O93" s="214">
        <v>7401.4204111571598</v>
      </c>
      <c r="P93" s="122"/>
    </row>
    <row r="94" spans="1:16" ht="12.75" x14ac:dyDescent="0.2">
      <c r="A94" s="122" t="s">
        <v>445</v>
      </c>
      <c r="B94" s="122">
        <v>5782</v>
      </c>
      <c r="C94" s="122">
        <v>587</v>
      </c>
      <c r="D94" s="178">
        <v>1.91903133371195</v>
      </c>
      <c r="E94" s="122">
        <v>306.05909217330901</v>
      </c>
      <c r="F94" s="198">
        <v>0</v>
      </c>
      <c r="G94" s="122">
        <v>306.05909217330901</v>
      </c>
      <c r="H94" s="214">
        <v>15.3451278850069</v>
      </c>
      <c r="I94" s="214">
        <v>0.37510276788161101</v>
      </c>
      <c r="J94" s="214">
        <v>0.10729823239243599</v>
      </c>
      <c r="K94" s="214"/>
      <c r="L94" s="214">
        <v>-1203.7974154876199</v>
      </c>
      <c r="M94" s="214">
        <v>35.011803680635801</v>
      </c>
      <c r="N94" s="214">
        <v>1291.6344773882799</v>
      </c>
      <c r="O94" s="214">
        <v>7401.4204111571598</v>
      </c>
      <c r="P94" s="122"/>
    </row>
    <row r="95" spans="1:16" ht="12.75" x14ac:dyDescent="0.2">
      <c r="A95" s="122" t="s">
        <v>441</v>
      </c>
      <c r="B95" s="122">
        <v>64676</v>
      </c>
      <c r="C95" s="122">
        <v>587</v>
      </c>
      <c r="D95" s="178">
        <v>1.91903133371195</v>
      </c>
      <c r="E95" s="122">
        <v>306.05909217330901</v>
      </c>
      <c r="F95" s="198">
        <v>0</v>
      </c>
      <c r="G95" s="122">
        <v>306.05909217330901</v>
      </c>
      <c r="H95" s="214">
        <v>15.3451278850069</v>
      </c>
      <c r="I95" s="214">
        <v>0.37510276788161101</v>
      </c>
      <c r="J95" s="214">
        <v>0.10729823239243599</v>
      </c>
      <c r="K95" s="214"/>
      <c r="L95" s="214">
        <v>-1203.7974154876199</v>
      </c>
      <c r="M95" s="214">
        <v>35.011803680635801</v>
      </c>
      <c r="N95" s="214">
        <v>1291.6344773882799</v>
      </c>
      <c r="O95" s="214">
        <v>7401.4204111571598</v>
      </c>
      <c r="P95" s="122"/>
    </row>
    <row r="96" spans="1:16" ht="12.75" x14ac:dyDescent="0.2">
      <c r="A96" s="122" t="s">
        <v>446</v>
      </c>
      <c r="B96" s="122">
        <v>13057</v>
      </c>
      <c r="C96" s="122">
        <v>587</v>
      </c>
      <c r="D96" s="178">
        <v>1.91903133371195</v>
      </c>
      <c r="E96" s="122">
        <v>306.05909217330901</v>
      </c>
      <c r="F96" s="198">
        <v>0</v>
      </c>
      <c r="G96" s="122">
        <v>306.05909217330901</v>
      </c>
      <c r="H96" s="214">
        <v>15.3451278850069</v>
      </c>
      <c r="I96" s="214">
        <v>0.37510276788161101</v>
      </c>
      <c r="J96" s="214">
        <v>0.10729823239243599</v>
      </c>
      <c r="K96" s="214"/>
      <c r="L96" s="214">
        <v>-1203.7974154876199</v>
      </c>
      <c r="M96" s="214">
        <v>35.011803680635801</v>
      </c>
      <c r="N96" s="214">
        <v>1291.6344773882799</v>
      </c>
      <c r="O96" s="214">
        <v>7401.4204111571598</v>
      </c>
      <c r="P96" s="122"/>
    </row>
    <row r="97" spans="1:16" ht="12.75" x14ac:dyDescent="0.2">
      <c r="A97" s="122" t="s">
        <v>447</v>
      </c>
      <c r="B97" s="122">
        <v>14498</v>
      </c>
      <c r="C97" s="122">
        <v>587</v>
      </c>
      <c r="D97" s="178">
        <v>1.91903133371195</v>
      </c>
      <c r="E97" s="122">
        <v>306.05909217330901</v>
      </c>
      <c r="F97" s="198">
        <v>0</v>
      </c>
      <c r="G97" s="122">
        <v>306.05909217330901</v>
      </c>
      <c r="H97" s="214">
        <v>15.3451278850069</v>
      </c>
      <c r="I97" s="214">
        <v>0.37510276788161101</v>
      </c>
      <c r="J97" s="214">
        <v>0.10729823239243599</v>
      </c>
      <c r="K97" s="214"/>
      <c r="L97" s="214">
        <v>-1203.7974154876199</v>
      </c>
      <c r="M97" s="214">
        <v>35.011803680635801</v>
      </c>
      <c r="N97" s="214">
        <v>1291.6344773882799</v>
      </c>
      <c r="O97" s="214">
        <v>7401.4204111571598</v>
      </c>
      <c r="P97" s="122"/>
    </row>
    <row r="98" spans="1:16" ht="12.75" x14ac:dyDescent="0.2">
      <c r="A98" s="122" t="s">
        <v>448</v>
      </c>
      <c r="B98" s="122">
        <v>19714</v>
      </c>
      <c r="C98" s="122">
        <v>587</v>
      </c>
      <c r="D98" s="178">
        <v>1.91903133371195</v>
      </c>
      <c r="E98" s="122">
        <v>306.05909217330901</v>
      </c>
      <c r="F98" s="198">
        <v>0</v>
      </c>
      <c r="G98" s="122">
        <v>306.05909217330901</v>
      </c>
      <c r="H98" s="214">
        <v>15.3451278850069</v>
      </c>
      <c r="I98" s="214">
        <v>0.37510276788161101</v>
      </c>
      <c r="J98" s="214">
        <v>0.10729823239243599</v>
      </c>
      <c r="K98" s="214"/>
      <c r="L98" s="214">
        <v>-1203.7974154876199</v>
      </c>
      <c r="M98" s="214">
        <v>35.011803680635801</v>
      </c>
      <c r="N98" s="214">
        <v>1291.6344773882799</v>
      </c>
      <c r="O98" s="214">
        <v>7401.4204111571598</v>
      </c>
      <c r="P98" s="122"/>
    </row>
    <row r="99" spans="1:16" ht="12.75" x14ac:dyDescent="0.2">
      <c r="A99" s="122" t="s">
        <v>449</v>
      </c>
      <c r="B99" s="122">
        <v>26301</v>
      </c>
      <c r="C99" s="122">
        <v>587</v>
      </c>
      <c r="D99" s="178">
        <v>1.91903133371195</v>
      </c>
      <c r="E99" s="122">
        <v>306.05909217330901</v>
      </c>
      <c r="F99" s="198">
        <v>0</v>
      </c>
      <c r="G99" s="122">
        <v>306.05909217330901</v>
      </c>
      <c r="H99" s="214">
        <v>15.3451278850069</v>
      </c>
      <c r="I99" s="214">
        <v>0.37510276788161101</v>
      </c>
      <c r="J99" s="214">
        <v>0.10729823239243599</v>
      </c>
      <c r="K99" s="214"/>
      <c r="L99" s="214">
        <v>-1203.7974154876199</v>
      </c>
      <c r="M99" s="214">
        <v>35.011803680635801</v>
      </c>
      <c r="N99" s="214">
        <v>1291.6344773882799</v>
      </c>
      <c r="O99" s="214">
        <v>7401.4204111571598</v>
      </c>
      <c r="P99" s="122"/>
    </row>
    <row r="100" spans="1:16" ht="12.75" x14ac:dyDescent="0.2">
      <c r="A100" s="122" t="s">
        <v>450</v>
      </c>
      <c r="B100" s="122">
        <v>6925</v>
      </c>
      <c r="C100" s="122">
        <v>587</v>
      </c>
      <c r="D100" s="178">
        <v>1.91903133371195</v>
      </c>
      <c r="E100" s="122">
        <v>306.05909217330901</v>
      </c>
      <c r="F100" s="198">
        <v>0</v>
      </c>
      <c r="G100" s="122">
        <v>306.05909217330901</v>
      </c>
      <c r="H100" s="214">
        <v>15.3451278850069</v>
      </c>
      <c r="I100" s="214">
        <v>0.37510276788161101</v>
      </c>
      <c r="J100" s="214">
        <v>0.10729823239243599</v>
      </c>
      <c r="K100" s="214"/>
      <c r="L100" s="214">
        <v>-1203.7974154876199</v>
      </c>
      <c r="M100" s="214">
        <v>35.011803680635801</v>
      </c>
      <c r="N100" s="214">
        <v>1291.6344773882799</v>
      </c>
      <c r="O100" s="214">
        <v>7401.4204111571598</v>
      </c>
      <c r="P100" s="122"/>
    </row>
    <row r="101" spans="1:16" ht="12.75" x14ac:dyDescent="0.2">
      <c r="A101" s="122" t="s">
        <v>451</v>
      </c>
      <c r="B101" s="122">
        <v>15297</v>
      </c>
      <c r="C101" s="122">
        <v>587</v>
      </c>
      <c r="D101" s="178">
        <v>1.91903133371195</v>
      </c>
      <c r="E101" s="122">
        <v>306.05909217330901</v>
      </c>
      <c r="F101" s="198">
        <v>0</v>
      </c>
      <c r="G101" s="122">
        <v>306.05909217330901</v>
      </c>
      <c r="H101" s="214">
        <v>15.3451278850069</v>
      </c>
      <c r="I101" s="214">
        <v>0.37510276788161101</v>
      </c>
      <c r="J101" s="214">
        <v>0.10729823239243599</v>
      </c>
      <c r="K101" s="214"/>
      <c r="L101" s="214">
        <v>-1203.7974154876199</v>
      </c>
      <c r="M101" s="214">
        <v>35.011803680635801</v>
      </c>
      <c r="N101" s="214">
        <v>1291.6344773882799</v>
      </c>
      <c r="O101" s="214">
        <v>7401.4204111571598</v>
      </c>
      <c r="P101" s="122"/>
    </row>
    <row r="102" spans="1:16" ht="12.75" x14ac:dyDescent="0.2">
      <c r="A102" s="122" t="s">
        <v>452</v>
      </c>
      <c r="B102" s="122">
        <v>35920</v>
      </c>
      <c r="C102" s="122">
        <v>587</v>
      </c>
      <c r="D102" s="178">
        <v>1.91903133371195</v>
      </c>
      <c r="E102" s="122">
        <v>306.05909217330901</v>
      </c>
      <c r="F102" s="198">
        <v>0</v>
      </c>
      <c r="G102" s="122">
        <v>306.05909217330901</v>
      </c>
      <c r="H102" s="214">
        <v>15.3451278850069</v>
      </c>
      <c r="I102" s="214">
        <v>0.37510276788161101</v>
      </c>
      <c r="J102" s="214">
        <v>0.10729823239243599</v>
      </c>
      <c r="K102" s="214"/>
      <c r="L102" s="214">
        <v>-1203.7974154876199</v>
      </c>
      <c r="M102" s="214">
        <v>35.011803680635801</v>
      </c>
      <c r="N102" s="214">
        <v>1291.6344773882799</v>
      </c>
      <c r="O102" s="214">
        <v>7401.4204111571598</v>
      </c>
      <c r="P102" s="122"/>
    </row>
    <row r="103" spans="1:16" ht="12.75" x14ac:dyDescent="0.2">
      <c r="A103" s="19" t="s">
        <v>453</v>
      </c>
      <c r="B103" s="122"/>
      <c r="C103" s="122"/>
      <c r="D103" s="178"/>
      <c r="E103" s="122"/>
      <c r="F103" s="198"/>
      <c r="G103" s="122"/>
      <c r="H103" s="214"/>
      <c r="I103" s="214"/>
      <c r="J103" s="214"/>
      <c r="K103" s="214"/>
      <c r="L103" s="214"/>
      <c r="M103" s="214"/>
      <c r="N103" s="214"/>
      <c r="O103" s="214"/>
      <c r="P103" s="122"/>
    </row>
    <row r="104" spans="1:16" ht="12.75" x14ac:dyDescent="0.2">
      <c r="A104" s="122" t="s">
        <v>454</v>
      </c>
      <c r="B104" s="122">
        <v>57255</v>
      </c>
      <c r="C104" s="122">
        <v>357</v>
      </c>
      <c r="D104" s="178">
        <v>1.91903133371195</v>
      </c>
      <c r="E104" s="122">
        <v>186.188548163289</v>
      </c>
      <c r="F104" s="198">
        <v>1</v>
      </c>
      <c r="G104" s="122">
        <v>186.188548163289</v>
      </c>
      <c r="H104" s="214">
        <v>15.8801413547972</v>
      </c>
      <c r="I104" s="214">
        <v>0.39450662662173303</v>
      </c>
      <c r="J104" s="214">
        <v>3.85199671724668E-2</v>
      </c>
      <c r="K104" s="214"/>
      <c r="L104" s="214">
        <v>-1203.7974154876199</v>
      </c>
      <c r="M104" s="214">
        <v>35.011803680635801</v>
      </c>
      <c r="N104" s="214">
        <v>1291.6344773882799</v>
      </c>
      <c r="O104" s="214">
        <v>7401.4204111571598</v>
      </c>
      <c r="P104" s="122"/>
    </row>
    <row r="105" spans="1:16" ht="12.75" x14ac:dyDescent="0.2">
      <c r="A105" s="19" t="s">
        <v>455</v>
      </c>
      <c r="B105" s="122"/>
      <c r="C105" s="122"/>
      <c r="D105" s="178"/>
      <c r="E105" s="122"/>
      <c r="F105" s="198"/>
      <c r="G105" s="122"/>
      <c r="H105" s="214"/>
      <c r="I105" s="214"/>
      <c r="J105" s="214"/>
      <c r="K105" s="214"/>
      <c r="L105" s="214"/>
      <c r="M105" s="214"/>
      <c r="N105" s="214"/>
      <c r="O105" s="214"/>
      <c r="P105" s="122"/>
    </row>
    <row r="106" spans="1:16" ht="12.75" x14ac:dyDescent="0.2">
      <c r="A106" s="122" t="s">
        <v>456</v>
      </c>
      <c r="B106" s="122">
        <v>31598</v>
      </c>
      <c r="C106" s="122">
        <v>402</v>
      </c>
      <c r="D106" s="178">
        <v>1.91903133371195</v>
      </c>
      <c r="E106" s="122">
        <v>209.51241199615899</v>
      </c>
      <c r="F106" s="198">
        <v>0.15695349359694399</v>
      </c>
      <c r="G106" s="122">
        <v>270.47133418637901</v>
      </c>
      <c r="H106" s="214">
        <v>12.2199405497207</v>
      </c>
      <c r="I106" s="214">
        <v>0.432795786643346</v>
      </c>
      <c r="J106" s="214">
        <v>0.102397097117349</v>
      </c>
      <c r="K106" s="214"/>
      <c r="L106" s="214">
        <v>-1203.7974154876199</v>
      </c>
      <c r="M106" s="214">
        <v>35.011803680635801</v>
      </c>
      <c r="N106" s="214">
        <v>1291.6344773882799</v>
      </c>
      <c r="O106" s="214">
        <v>7401.4204111571598</v>
      </c>
      <c r="P106" s="122"/>
    </row>
    <row r="107" spans="1:16" ht="12.75" x14ac:dyDescent="0.2">
      <c r="A107" s="122" t="s">
        <v>457</v>
      </c>
      <c r="B107" s="122">
        <v>64348</v>
      </c>
      <c r="C107" s="122">
        <v>683</v>
      </c>
      <c r="D107" s="178">
        <v>1.91903133371195</v>
      </c>
      <c r="E107" s="122">
        <v>356.026417314978</v>
      </c>
      <c r="F107" s="198">
        <v>0.54641653560997505</v>
      </c>
      <c r="G107" s="122">
        <v>270.47133418637901</v>
      </c>
      <c r="H107" s="214">
        <v>12.2199405497207</v>
      </c>
      <c r="I107" s="214">
        <v>0.432795786643346</v>
      </c>
      <c r="J107" s="214">
        <v>0.102397097117349</v>
      </c>
      <c r="K107" s="214"/>
      <c r="L107" s="214">
        <v>-1203.7974154876199</v>
      </c>
      <c r="M107" s="214">
        <v>35.011803680635801</v>
      </c>
      <c r="N107" s="214">
        <v>1291.6344773882799</v>
      </c>
      <c r="O107" s="214">
        <v>7401.4204111571598</v>
      </c>
      <c r="P107" s="122"/>
    </row>
    <row r="108" spans="1:16" ht="12.75" x14ac:dyDescent="0.2">
      <c r="A108" s="122" t="s">
        <v>458</v>
      </c>
      <c r="B108" s="122">
        <v>13031</v>
      </c>
      <c r="C108" s="122">
        <v>334</v>
      </c>
      <c r="D108" s="178">
        <v>1.91903133371195</v>
      </c>
      <c r="E108" s="122">
        <v>174.131901496871</v>
      </c>
      <c r="F108" s="198">
        <v>5.5279712424174302E-2</v>
      </c>
      <c r="G108" s="122">
        <v>270.47133418637901</v>
      </c>
      <c r="H108" s="214">
        <v>12.2199405497207</v>
      </c>
      <c r="I108" s="214">
        <v>0.432795786643346</v>
      </c>
      <c r="J108" s="214">
        <v>0.102397097117349</v>
      </c>
      <c r="K108" s="214"/>
      <c r="L108" s="214">
        <v>-1203.7974154876199</v>
      </c>
      <c r="M108" s="214">
        <v>35.011803680635801</v>
      </c>
      <c r="N108" s="214">
        <v>1291.6344773882799</v>
      </c>
      <c r="O108" s="214">
        <v>7401.4204111571598</v>
      </c>
      <c r="P108" s="122"/>
    </row>
    <row r="109" spans="1:16" ht="12.75" x14ac:dyDescent="0.2">
      <c r="A109" s="122" t="s">
        <v>459</v>
      </c>
      <c r="B109" s="122">
        <v>28221</v>
      </c>
      <c r="C109" s="122">
        <v>425</v>
      </c>
      <c r="D109" s="178">
        <v>1.91903133371195</v>
      </c>
      <c r="E109" s="122">
        <v>221.319370636103</v>
      </c>
      <c r="F109" s="198">
        <v>0.152381487306223</v>
      </c>
      <c r="G109" s="122">
        <v>270.47133418637901</v>
      </c>
      <c r="H109" s="214">
        <v>12.2199405497207</v>
      </c>
      <c r="I109" s="214">
        <v>0.432795786643346</v>
      </c>
      <c r="J109" s="214">
        <v>0.102397097117349</v>
      </c>
      <c r="K109" s="214"/>
      <c r="L109" s="214">
        <v>-1203.7974154876199</v>
      </c>
      <c r="M109" s="214">
        <v>35.011803680635801</v>
      </c>
      <c r="N109" s="214">
        <v>1291.6344773882799</v>
      </c>
      <c r="O109" s="214">
        <v>7401.4204111571598</v>
      </c>
      <c r="P109" s="122"/>
    </row>
    <row r="110" spans="1:16" ht="12.75" x14ac:dyDescent="0.2">
      <c r="A110" s="122" t="s">
        <v>460</v>
      </c>
      <c r="B110" s="122">
        <v>16959</v>
      </c>
      <c r="C110" s="122">
        <v>419</v>
      </c>
      <c r="D110" s="178">
        <v>1.91903133371195</v>
      </c>
      <c r="E110" s="122">
        <v>218.394924508635</v>
      </c>
      <c r="F110" s="198">
        <v>8.89687710626825E-2</v>
      </c>
      <c r="G110" s="122">
        <v>270.47133418637901</v>
      </c>
      <c r="H110" s="214">
        <v>12.2199405497207</v>
      </c>
      <c r="I110" s="214">
        <v>0.432795786643346</v>
      </c>
      <c r="J110" s="214">
        <v>0.102397097117349</v>
      </c>
      <c r="K110" s="214"/>
      <c r="L110" s="214">
        <v>-1203.7974154876199</v>
      </c>
      <c r="M110" s="214">
        <v>35.011803680635801</v>
      </c>
      <c r="N110" s="214">
        <v>1291.6344773882799</v>
      </c>
      <c r="O110" s="214">
        <v>7401.4204111571598</v>
      </c>
      <c r="P110" s="122"/>
    </row>
    <row r="111" spans="1:16" ht="12.75" x14ac:dyDescent="0.2">
      <c r="A111" s="19" t="s">
        <v>461</v>
      </c>
      <c r="B111" s="122"/>
      <c r="C111" s="122"/>
      <c r="D111" s="178"/>
      <c r="E111" s="122"/>
      <c r="F111" s="198"/>
      <c r="G111" s="122"/>
      <c r="H111" s="214"/>
      <c r="I111" s="214"/>
      <c r="J111" s="214"/>
      <c r="K111" s="214"/>
      <c r="L111" s="214"/>
      <c r="M111" s="214"/>
      <c r="N111" s="214"/>
      <c r="O111" s="214"/>
      <c r="P111" s="122"/>
    </row>
    <row r="112" spans="1:16" ht="12.75" x14ac:dyDescent="0.2">
      <c r="A112" s="122" t="s">
        <v>462</v>
      </c>
      <c r="B112" s="122">
        <v>14894</v>
      </c>
      <c r="C112" s="122">
        <v>1073</v>
      </c>
      <c r="D112" s="178">
        <v>1.91903133371195</v>
      </c>
      <c r="E112" s="122">
        <v>559.22384923842696</v>
      </c>
      <c r="F112" s="198">
        <v>0</v>
      </c>
      <c r="G112" s="122">
        <v>559.22384923842696</v>
      </c>
      <c r="H112" s="214">
        <v>10.086590291476799</v>
      </c>
      <c r="I112" s="214">
        <v>0.54135550606476601</v>
      </c>
      <c r="J112" s="214">
        <v>0.17157003496258799</v>
      </c>
      <c r="K112" s="214"/>
      <c r="L112" s="214">
        <v>-1203.7974154876199</v>
      </c>
      <c r="M112" s="214">
        <v>35.011803680635801</v>
      </c>
      <c r="N112" s="214">
        <v>1291.6344773882799</v>
      </c>
      <c r="O112" s="214">
        <v>7401.4204111571598</v>
      </c>
      <c r="P112" s="122"/>
    </row>
    <row r="113" spans="1:16" ht="12.75" x14ac:dyDescent="0.2">
      <c r="A113" s="122" t="s">
        <v>463</v>
      </c>
      <c r="B113" s="122">
        <v>12400</v>
      </c>
      <c r="C113" s="122">
        <v>1073</v>
      </c>
      <c r="D113" s="178">
        <v>1.91903133371195</v>
      </c>
      <c r="E113" s="122">
        <v>559.22384923842696</v>
      </c>
      <c r="F113" s="198">
        <v>0</v>
      </c>
      <c r="G113" s="122">
        <v>559.22384923842696</v>
      </c>
      <c r="H113" s="214">
        <v>10.086590291476799</v>
      </c>
      <c r="I113" s="214">
        <v>0.54135550606476601</v>
      </c>
      <c r="J113" s="214">
        <v>0.17157003496258799</v>
      </c>
      <c r="K113" s="214"/>
      <c r="L113" s="214">
        <v>-1203.7974154876199</v>
      </c>
      <c r="M113" s="214">
        <v>35.011803680635801</v>
      </c>
      <c r="N113" s="214">
        <v>1291.6344773882799</v>
      </c>
      <c r="O113" s="214">
        <v>7401.4204111571598</v>
      </c>
      <c r="P113" s="122"/>
    </row>
    <row r="114" spans="1:16" ht="12.75" x14ac:dyDescent="0.2">
      <c r="A114" s="122" t="s">
        <v>464</v>
      </c>
      <c r="B114" s="122">
        <v>17211</v>
      </c>
      <c r="C114" s="122">
        <v>1073</v>
      </c>
      <c r="D114" s="178">
        <v>1.91903133371195</v>
      </c>
      <c r="E114" s="122">
        <v>559.22384923842696</v>
      </c>
      <c r="F114" s="198">
        <v>0</v>
      </c>
      <c r="G114" s="122">
        <v>559.22384923842696</v>
      </c>
      <c r="H114" s="214">
        <v>10.086590291476799</v>
      </c>
      <c r="I114" s="214">
        <v>0.54135550606476601</v>
      </c>
      <c r="J114" s="214">
        <v>0.17157003496258799</v>
      </c>
      <c r="K114" s="214"/>
      <c r="L114" s="214">
        <v>-1203.7974154876199</v>
      </c>
      <c r="M114" s="214">
        <v>35.011803680635801</v>
      </c>
      <c r="N114" s="214">
        <v>1291.6344773882799</v>
      </c>
      <c r="O114" s="214">
        <v>7401.4204111571598</v>
      </c>
      <c r="P114" s="122"/>
    </row>
    <row r="115" spans="1:16" ht="12.75" x14ac:dyDescent="0.2">
      <c r="A115" s="122" t="s">
        <v>465</v>
      </c>
      <c r="B115" s="122">
        <v>14419</v>
      </c>
      <c r="C115" s="122">
        <v>1073</v>
      </c>
      <c r="D115" s="178">
        <v>1.91903133371195</v>
      </c>
      <c r="E115" s="122">
        <v>559.22384923842696</v>
      </c>
      <c r="F115" s="198">
        <v>0</v>
      </c>
      <c r="G115" s="122">
        <v>559.22384923842696</v>
      </c>
      <c r="H115" s="214">
        <v>10.086590291476799</v>
      </c>
      <c r="I115" s="214">
        <v>0.54135550606476601</v>
      </c>
      <c r="J115" s="214">
        <v>0.17157003496258799</v>
      </c>
      <c r="K115" s="214"/>
      <c r="L115" s="214">
        <v>-1203.7974154876199</v>
      </c>
      <c r="M115" s="214">
        <v>35.011803680635801</v>
      </c>
      <c r="N115" s="214">
        <v>1291.6344773882799</v>
      </c>
      <c r="O115" s="214">
        <v>7401.4204111571598</v>
      </c>
      <c r="P115" s="122"/>
    </row>
    <row r="116" spans="1:16" ht="12.75" x14ac:dyDescent="0.2">
      <c r="A116" s="122" t="s">
        <v>466</v>
      </c>
      <c r="B116" s="122">
        <v>32179</v>
      </c>
      <c r="C116" s="122">
        <v>1073</v>
      </c>
      <c r="D116" s="178">
        <v>1.91903133371195</v>
      </c>
      <c r="E116" s="122">
        <v>559.22384923842696</v>
      </c>
      <c r="F116" s="198">
        <v>0</v>
      </c>
      <c r="G116" s="122">
        <v>559.22384923842696</v>
      </c>
      <c r="H116" s="214">
        <v>10.086590291476799</v>
      </c>
      <c r="I116" s="214">
        <v>0.54135550606476601</v>
      </c>
      <c r="J116" s="214">
        <v>0.17157003496258799</v>
      </c>
      <c r="K116" s="214"/>
      <c r="L116" s="214">
        <v>-1203.7974154876199</v>
      </c>
      <c r="M116" s="214">
        <v>35.011803680635801</v>
      </c>
      <c r="N116" s="214">
        <v>1291.6344773882799</v>
      </c>
      <c r="O116" s="214">
        <v>7401.4204111571598</v>
      </c>
      <c r="P116" s="122"/>
    </row>
    <row r="117" spans="1:16" ht="12.75" x14ac:dyDescent="0.2">
      <c r="A117" s="122" t="s">
        <v>467</v>
      </c>
      <c r="B117" s="122">
        <v>135344</v>
      </c>
      <c r="C117" s="122">
        <v>1073</v>
      </c>
      <c r="D117" s="178">
        <v>1.91903133371195</v>
      </c>
      <c r="E117" s="122">
        <v>559.22384923842696</v>
      </c>
      <c r="F117" s="198">
        <v>0</v>
      </c>
      <c r="G117" s="122">
        <v>559.22384923842696</v>
      </c>
      <c r="H117" s="214">
        <v>10.086590291476799</v>
      </c>
      <c r="I117" s="214">
        <v>0.54135550606476601</v>
      </c>
      <c r="J117" s="214">
        <v>0.17157003496258799</v>
      </c>
      <c r="K117" s="214"/>
      <c r="L117" s="214">
        <v>-1203.7974154876199</v>
      </c>
      <c r="M117" s="214">
        <v>35.011803680635801</v>
      </c>
      <c r="N117" s="214">
        <v>1291.6344773882799</v>
      </c>
      <c r="O117" s="214">
        <v>7401.4204111571598</v>
      </c>
      <c r="P117" s="122"/>
    </row>
    <row r="118" spans="1:16" ht="12.75" x14ac:dyDescent="0.2">
      <c r="A118" s="122" t="s">
        <v>468</v>
      </c>
      <c r="B118" s="122">
        <v>50565</v>
      </c>
      <c r="C118" s="122">
        <v>1073</v>
      </c>
      <c r="D118" s="178">
        <v>1.91903133371195</v>
      </c>
      <c r="E118" s="122">
        <v>559.22384923842696</v>
      </c>
      <c r="F118" s="198">
        <v>0</v>
      </c>
      <c r="G118" s="122">
        <v>559.22384923842696</v>
      </c>
      <c r="H118" s="214">
        <v>10.086590291476799</v>
      </c>
      <c r="I118" s="214">
        <v>0.54135550606476601</v>
      </c>
      <c r="J118" s="214">
        <v>0.17157003496258799</v>
      </c>
      <c r="K118" s="214"/>
      <c r="L118" s="214">
        <v>-1203.7974154876199</v>
      </c>
      <c r="M118" s="214">
        <v>35.011803680635801</v>
      </c>
      <c r="N118" s="214">
        <v>1291.6344773882799</v>
      </c>
      <c r="O118" s="214">
        <v>7401.4204111571598</v>
      </c>
      <c r="P118" s="122"/>
    </row>
    <row r="119" spans="1:16" ht="12.75" x14ac:dyDescent="0.2">
      <c r="A119" s="122" t="s">
        <v>469</v>
      </c>
      <c r="B119" s="122">
        <v>25298</v>
      </c>
      <c r="C119" s="122">
        <v>1073</v>
      </c>
      <c r="D119" s="178">
        <v>1.91903133371195</v>
      </c>
      <c r="E119" s="122">
        <v>559.22384923842696</v>
      </c>
      <c r="F119" s="198">
        <v>0</v>
      </c>
      <c r="G119" s="122">
        <v>559.22384923842696</v>
      </c>
      <c r="H119" s="214">
        <v>10.086590291476799</v>
      </c>
      <c r="I119" s="214">
        <v>0.54135550606476601</v>
      </c>
      <c r="J119" s="214">
        <v>0.17157003496258799</v>
      </c>
      <c r="K119" s="214"/>
      <c r="L119" s="214">
        <v>-1203.7974154876199</v>
      </c>
      <c r="M119" s="214">
        <v>35.011803680635801</v>
      </c>
      <c r="N119" s="214">
        <v>1291.6344773882799</v>
      </c>
      <c r="O119" s="214">
        <v>7401.4204111571598</v>
      </c>
      <c r="P119" s="122"/>
    </row>
    <row r="120" spans="1:16" ht="12.75" x14ac:dyDescent="0.2">
      <c r="A120" s="122" t="s">
        <v>470</v>
      </c>
      <c r="B120" s="122">
        <v>14927</v>
      </c>
      <c r="C120" s="122">
        <v>1073</v>
      </c>
      <c r="D120" s="178">
        <v>1.91903133371195</v>
      </c>
      <c r="E120" s="122">
        <v>559.22384923842696</v>
      </c>
      <c r="F120" s="198">
        <v>0</v>
      </c>
      <c r="G120" s="122">
        <v>559.22384923842696</v>
      </c>
      <c r="H120" s="214">
        <v>10.086590291476799</v>
      </c>
      <c r="I120" s="214">
        <v>0.54135550606476601</v>
      </c>
      <c r="J120" s="214">
        <v>0.17157003496258799</v>
      </c>
      <c r="K120" s="214"/>
      <c r="L120" s="214">
        <v>-1203.7974154876199</v>
      </c>
      <c r="M120" s="214">
        <v>35.011803680635801</v>
      </c>
      <c r="N120" s="214">
        <v>1291.6344773882799</v>
      </c>
      <c r="O120" s="214">
        <v>7401.4204111571598</v>
      </c>
      <c r="P120" s="122"/>
    </row>
    <row r="121" spans="1:16" ht="12.75" x14ac:dyDescent="0.2">
      <c r="A121" s="122" t="s">
        <v>471</v>
      </c>
      <c r="B121" s="122">
        <v>15770</v>
      </c>
      <c r="C121" s="122">
        <v>1073</v>
      </c>
      <c r="D121" s="178">
        <v>1.91903133371195</v>
      </c>
      <c r="E121" s="122">
        <v>559.22384923842696</v>
      </c>
      <c r="F121" s="198">
        <v>0</v>
      </c>
      <c r="G121" s="122">
        <v>559.22384923842696</v>
      </c>
      <c r="H121" s="214">
        <v>10.086590291476799</v>
      </c>
      <c r="I121" s="214">
        <v>0.54135550606476601</v>
      </c>
      <c r="J121" s="214">
        <v>0.17157003496258799</v>
      </c>
      <c r="K121" s="214"/>
      <c r="L121" s="214">
        <v>-1203.7974154876199</v>
      </c>
      <c r="M121" s="214">
        <v>35.011803680635801</v>
      </c>
      <c r="N121" s="214">
        <v>1291.6344773882799</v>
      </c>
      <c r="O121" s="214">
        <v>7401.4204111571598</v>
      </c>
      <c r="P121" s="122"/>
    </row>
    <row r="122" spans="1:16" ht="12.75" x14ac:dyDescent="0.2">
      <c r="A122" s="122" t="s">
        <v>472</v>
      </c>
      <c r="B122" s="122">
        <v>16733</v>
      </c>
      <c r="C122" s="122">
        <v>1073</v>
      </c>
      <c r="D122" s="178">
        <v>1.91903133371195</v>
      </c>
      <c r="E122" s="122">
        <v>559.22384923842696</v>
      </c>
      <c r="F122" s="198">
        <v>0</v>
      </c>
      <c r="G122" s="122">
        <v>559.22384923842696</v>
      </c>
      <c r="H122" s="214">
        <v>10.086590291476799</v>
      </c>
      <c r="I122" s="214">
        <v>0.54135550606476601</v>
      </c>
      <c r="J122" s="214">
        <v>0.17157003496258799</v>
      </c>
      <c r="K122" s="214"/>
      <c r="L122" s="214">
        <v>-1203.7974154876199</v>
      </c>
      <c r="M122" s="214">
        <v>35.011803680635801</v>
      </c>
      <c r="N122" s="214">
        <v>1291.6344773882799</v>
      </c>
      <c r="O122" s="214">
        <v>7401.4204111571598</v>
      </c>
      <c r="P122" s="122"/>
    </row>
    <row r="123" spans="1:16" ht="12.75" x14ac:dyDescent="0.2">
      <c r="A123" s="122" t="s">
        <v>473</v>
      </c>
      <c r="B123" s="122">
        <v>81826</v>
      </c>
      <c r="C123" s="122">
        <v>1073</v>
      </c>
      <c r="D123" s="178">
        <v>1.91903133371195</v>
      </c>
      <c r="E123" s="122">
        <v>559.22384923842696</v>
      </c>
      <c r="F123" s="198">
        <v>0</v>
      </c>
      <c r="G123" s="122">
        <v>559.22384923842696</v>
      </c>
      <c r="H123" s="214">
        <v>10.086590291476799</v>
      </c>
      <c r="I123" s="214">
        <v>0.54135550606476601</v>
      </c>
      <c r="J123" s="214">
        <v>0.17157003496258799</v>
      </c>
      <c r="K123" s="214"/>
      <c r="L123" s="214">
        <v>-1203.7974154876199</v>
      </c>
      <c r="M123" s="214">
        <v>35.011803680635801</v>
      </c>
      <c r="N123" s="214">
        <v>1291.6344773882799</v>
      </c>
      <c r="O123" s="214">
        <v>7401.4204111571598</v>
      </c>
      <c r="P123" s="122"/>
    </row>
    <row r="124" spans="1:16" ht="12.75" x14ac:dyDescent="0.2">
      <c r="A124" s="122" t="s">
        <v>474</v>
      </c>
      <c r="B124" s="122">
        <v>29808</v>
      </c>
      <c r="C124" s="122">
        <v>1073</v>
      </c>
      <c r="D124" s="178">
        <v>1.91903133371195</v>
      </c>
      <c r="E124" s="122">
        <v>559.22384923842696</v>
      </c>
      <c r="F124" s="198">
        <v>0</v>
      </c>
      <c r="G124" s="122">
        <v>559.22384923842696</v>
      </c>
      <c r="H124" s="214">
        <v>10.086590291476799</v>
      </c>
      <c r="I124" s="214">
        <v>0.54135550606476601</v>
      </c>
      <c r="J124" s="214">
        <v>0.17157003496258799</v>
      </c>
      <c r="K124" s="214"/>
      <c r="L124" s="214">
        <v>-1203.7974154876199</v>
      </c>
      <c r="M124" s="214">
        <v>35.011803680635801</v>
      </c>
      <c r="N124" s="214">
        <v>1291.6344773882799</v>
      </c>
      <c r="O124" s="214">
        <v>7401.4204111571598</v>
      </c>
      <c r="P124" s="122"/>
    </row>
    <row r="125" spans="1:16" ht="12.75" x14ac:dyDescent="0.2">
      <c r="A125" s="122" t="s">
        <v>475</v>
      </c>
      <c r="B125" s="122">
        <v>43574</v>
      </c>
      <c r="C125" s="122">
        <v>1073</v>
      </c>
      <c r="D125" s="178">
        <v>1.91903133371195</v>
      </c>
      <c r="E125" s="122">
        <v>559.22384923842696</v>
      </c>
      <c r="F125" s="198">
        <v>0</v>
      </c>
      <c r="G125" s="122">
        <v>559.22384923842696</v>
      </c>
      <c r="H125" s="214">
        <v>10.086590291476799</v>
      </c>
      <c r="I125" s="214">
        <v>0.54135550606476601</v>
      </c>
      <c r="J125" s="214">
        <v>0.17157003496258799</v>
      </c>
      <c r="K125" s="214"/>
      <c r="L125" s="214">
        <v>-1203.7974154876199</v>
      </c>
      <c r="M125" s="214">
        <v>35.011803680635801</v>
      </c>
      <c r="N125" s="214">
        <v>1291.6344773882799</v>
      </c>
      <c r="O125" s="214">
        <v>7401.4204111571598</v>
      </c>
      <c r="P125" s="122"/>
    </row>
    <row r="126" spans="1:16" ht="12.75" x14ac:dyDescent="0.2">
      <c r="A126" s="122" t="s">
        <v>476</v>
      </c>
      <c r="B126" s="122">
        <v>22946</v>
      </c>
      <c r="C126" s="122">
        <v>1073</v>
      </c>
      <c r="D126" s="178">
        <v>1.91903133371195</v>
      </c>
      <c r="E126" s="122">
        <v>559.22384923842696</v>
      </c>
      <c r="F126" s="198">
        <v>0</v>
      </c>
      <c r="G126" s="122">
        <v>559.22384923842696</v>
      </c>
      <c r="H126" s="214">
        <v>10.086590291476799</v>
      </c>
      <c r="I126" s="214">
        <v>0.54135550606476601</v>
      </c>
      <c r="J126" s="214">
        <v>0.17157003496258799</v>
      </c>
      <c r="K126" s="214"/>
      <c r="L126" s="214">
        <v>-1203.7974154876199</v>
      </c>
      <c r="M126" s="214">
        <v>35.011803680635801</v>
      </c>
      <c r="N126" s="214">
        <v>1291.6344773882799</v>
      </c>
      <c r="O126" s="214">
        <v>7401.4204111571598</v>
      </c>
      <c r="P126" s="122"/>
    </row>
    <row r="127" spans="1:16" ht="12.75" x14ac:dyDescent="0.2">
      <c r="A127" s="122" t="s">
        <v>477</v>
      </c>
      <c r="B127" s="122">
        <v>115968</v>
      </c>
      <c r="C127" s="122">
        <v>1073</v>
      </c>
      <c r="D127" s="178">
        <v>1.91903133371195</v>
      </c>
      <c r="E127" s="122">
        <v>559.22384923842696</v>
      </c>
      <c r="F127" s="198">
        <v>0</v>
      </c>
      <c r="G127" s="122">
        <v>559.22384923842696</v>
      </c>
      <c r="H127" s="214">
        <v>10.086590291476799</v>
      </c>
      <c r="I127" s="214">
        <v>0.54135550606476601</v>
      </c>
      <c r="J127" s="214">
        <v>0.17157003496258799</v>
      </c>
      <c r="K127" s="214"/>
      <c r="L127" s="214">
        <v>-1203.7974154876199</v>
      </c>
      <c r="M127" s="214">
        <v>35.011803680635801</v>
      </c>
      <c r="N127" s="214">
        <v>1291.6344773882799</v>
      </c>
      <c r="O127" s="214">
        <v>7401.4204111571598</v>
      </c>
      <c r="P127" s="122"/>
    </row>
    <row r="128" spans="1:16" ht="12.75" x14ac:dyDescent="0.2">
      <c r="A128" s="122" t="s">
        <v>478</v>
      </c>
      <c r="B128" s="122">
        <v>318107</v>
      </c>
      <c r="C128" s="122">
        <v>1073</v>
      </c>
      <c r="D128" s="178">
        <v>1.91903133371195</v>
      </c>
      <c r="E128" s="122">
        <v>559.22384923842696</v>
      </c>
      <c r="F128" s="198">
        <v>0</v>
      </c>
      <c r="G128" s="122">
        <v>559.22384923842696</v>
      </c>
      <c r="H128" s="214">
        <v>10.086590291476799</v>
      </c>
      <c r="I128" s="214">
        <v>0.54135550606476601</v>
      </c>
      <c r="J128" s="214">
        <v>0.17157003496258799</v>
      </c>
      <c r="K128" s="214"/>
      <c r="L128" s="214">
        <v>-1203.7974154876199</v>
      </c>
      <c r="M128" s="214">
        <v>35.011803680635801</v>
      </c>
      <c r="N128" s="214">
        <v>1291.6344773882799</v>
      </c>
      <c r="O128" s="214">
        <v>7401.4204111571598</v>
      </c>
      <c r="P128" s="122"/>
    </row>
    <row r="129" spans="1:16" ht="12.75" x14ac:dyDescent="0.2">
      <c r="A129" s="122" t="s">
        <v>479</v>
      </c>
      <c r="B129" s="122">
        <v>12828</v>
      </c>
      <c r="C129" s="122">
        <v>1073</v>
      </c>
      <c r="D129" s="178">
        <v>1.91903133371195</v>
      </c>
      <c r="E129" s="122">
        <v>559.22384923842696</v>
      </c>
      <c r="F129" s="198">
        <v>0</v>
      </c>
      <c r="G129" s="122">
        <v>559.22384923842696</v>
      </c>
      <c r="H129" s="214">
        <v>10.086590291476799</v>
      </c>
      <c r="I129" s="214">
        <v>0.54135550606476601</v>
      </c>
      <c r="J129" s="214">
        <v>0.17157003496258799</v>
      </c>
      <c r="K129" s="214"/>
      <c r="L129" s="214">
        <v>-1203.7974154876199</v>
      </c>
      <c r="M129" s="214">
        <v>35.011803680635801</v>
      </c>
      <c r="N129" s="214">
        <v>1291.6344773882799</v>
      </c>
      <c r="O129" s="214">
        <v>7401.4204111571598</v>
      </c>
      <c r="P129" s="122"/>
    </row>
    <row r="130" spans="1:16" ht="12.75" x14ac:dyDescent="0.2">
      <c r="A130" s="122" t="s">
        <v>480</v>
      </c>
      <c r="B130" s="122">
        <v>7174</v>
      </c>
      <c r="C130" s="122">
        <v>1073</v>
      </c>
      <c r="D130" s="178">
        <v>1.91903133371195</v>
      </c>
      <c r="E130" s="122">
        <v>559.22384923842696</v>
      </c>
      <c r="F130" s="198">
        <v>0</v>
      </c>
      <c r="G130" s="122">
        <v>559.22384923842696</v>
      </c>
      <c r="H130" s="214">
        <v>10.086590291476799</v>
      </c>
      <c r="I130" s="214">
        <v>0.54135550606476601</v>
      </c>
      <c r="J130" s="214">
        <v>0.17157003496258799</v>
      </c>
      <c r="K130" s="214"/>
      <c r="L130" s="214">
        <v>-1203.7974154876199</v>
      </c>
      <c r="M130" s="214">
        <v>35.011803680635801</v>
      </c>
      <c r="N130" s="214">
        <v>1291.6344773882799</v>
      </c>
      <c r="O130" s="214">
        <v>7401.4204111571598</v>
      </c>
      <c r="P130" s="122"/>
    </row>
    <row r="131" spans="1:16" ht="12.75" x14ac:dyDescent="0.2">
      <c r="A131" s="122" t="s">
        <v>481</v>
      </c>
      <c r="B131" s="122">
        <v>18905</v>
      </c>
      <c r="C131" s="122">
        <v>1073</v>
      </c>
      <c r="D131" s="178">
        <v>1.91903133371195</v>
      </c>
      <c r="E131" s="122">
        <v>559.22384923842696</v>
      </c>
      <c r="F131" s="198">
        <v>0</v>
      </c>
      <c r="G131" s="122">
        <v>559.22384923842696</v>
      </c>
      <c r="H131" s="214">
        <v>10.086590291476799</v>
      </c>
      <c r="I131" s="214">
        <v>0.54135550606476601</v>
      </c>
      <c r="J131" s="214">
        <v>0.17157003496258799</v>
      </c>
      <c r="K131" s="214"/>
      <c r="L131" s="214">
        <v>-1203.7974154876199</v>
      </c>
      <c r="M131" s="214">
        <v>35.011803680635801</v>
      </c>
      <c r="N131" s="214">
        <v>1291.6344773882799</v>
      </c>
      <c r="O131" s="214">
        <v>7401.4204111571598</v>
      </c>
      <c r="P131" s="122"/>
    </row>
    <row r="132" spans="1:16" ht="12.75" x14ac:dyDescent="0.2">
      <c r="A132" s="122" t="s">
        <v>482</v>
      </c>
      <c r="B132" s="122">
        <v>18415</v>
      </c>
      <c r="C132" s="122">
        <v>1073</v>
      </c>
      <c r="D132" s="178">
        <v>1.91903133371195</v>
      </c>
      <c r="E132" s="122">
        <v>559.22384923842696</v>
      </c>
      <c r="F132" s="198">
        <v>0</v>
      </c>
      <c r="G132" s="122">
        <v>559.22384923842696</v>
      </c>
      <c r="H132" s="214">
        <v>10.086590291476799</v>
      </c>
      <c r="I132" s="214">
        <v>0.54135550606476601</v>
      </c>
      <c r="J132" s="214">
        <v>0.17157003496258799</v>
      </c>
      <c r="K132" s="214"/>
      <c r="L132" s="214">
        <v>-1203.7974154876199</v>
      </c>
      <c r="M132" s="214">
        <v>35.011803680635801</v>
      </c>
      <c r="N132" s="214">
        <v>1291.6344773882799</v>
      </c>
      <c r="O132" s="214">
        <v>7401.4204111571598</v>
      </c>
      <c r="P132" s="122"/>
    </row>
    <row r="133" spans="1:16" ht="12.75" x14ac:dyDescent="0.2">
      <c r="A133" s="122" t="s">
        <v>483</v>
      </c>
      <c r="B133" s="122">
        <v>15167</v>
      </c>
      <c r="C133" s="122">
        <v>1073</v>
      </c>
      <c r="D133" s="178">
        <v>1.91903133371195</v>
      </c>
      <c r="E133" s="122">
        <v>559.22384923842696</v>
      </c>
      <c r="F133" s="198">
        <v>0</v>
      </c>
      <c r="G133" s="122">
        <v>559.22384923842696</v>
      </c>
      <c r="H133" s="214">
        <v>10.086590291476799</v>
      </c>
      <c r="I133" s="214">
        <v>0.54135550606476601</v>
      </c>
      <c r="J133" s="214">
        <v>0.17157003496258799</v>
      </c>
      <c r="K133" s="214"/>
      <c r="L133" s="214">
        <v>-1203.7974154876199</v>
      </c>
      <c r="M133" s="214">
        <v>35.011803680635801</v>
      </c>
      <c r="N133" s="214">
        <v>1291.6344773882799</v>
      </c>
      <c r="O133" s="214">
        <v>7401.4204111571598</v>
      </c>
      <c r="P133" s="122"/>
    </row>
    <row r="134" spans="1:16" ht="12.75" x14ac:dyDescent="0.2">
      <c r="A134" s="122" t="s">
        <v>484</v>
      </c>
      <c r="B134" s="122">
        <v>22994</v>
      </c>
      <c r="C134" s="122">
        <v>1073</v>
      </c>
      <c r="D134" s="178">
        <v>1.91903133371195</v>
      </c>
      <c r="E134" s="122">
        <v>559.22384923842696</v>
      </c>
      <c r="F134" s="198">
        <v>0</v>
      </c>
      <c r="G134" s="122">
        <v>559.22384923842696</v>
      </c>
      <c r="H134" s="214">
        <v>10.086590291476799</v>
      </c>
      <c r="I134" s="214">
        <v>0.54135550606476601</v>
      </c>
      <c r="J134" s="214">
        <v>0.17157003496258799</v>
      </c>
      <c r="K134" s="214"/>
      <c r="L134" s="214">
        <v>-1203.7974154876199</v>
      </c>
      <c r="M134" s="214">
        <v>35.011803680635801</v>
      </c>
      <c r="N134" s="214">
        <v>1291.6344773882799</v>
      </c>
      <c r="O134" s="214">
        <v>7401.4204111571598</v>
      </c>
      <c r="P134" s="122"/>
    </row>
    <row r="135" spans="1:16" ht="12.75" x14ac:dyDescent="0.2">
      <c r="A135" s="122" t="s">
        <v>485</v>
      </c>
      <c r="B135" s="122">
        <v>13460</v>
      </c>
      <c r="C135" s="122">
        <v>1073</v>
      </c>
      <c r="D135" s="178">
        <v>1.91903133371195</v>
      </c>
      <c r="E135" s="122">
        <v>559.22384923842696</v>
      </c>
      <c r="F135" s="198">
        <v>0</v>
      </c>
      <c r="G135" s="122">
        <v>559.22384923842696</v>
      </c>
      <c r="H135" s="214">
        <v>10.086590291476799</v>
      </c>
      <c r="I135" s="214">
        <v>0.54135550606476601</v>
      </c>
      <c r="J135" s="214">
        <v>0.17157003496258799</v>
      </c>
      <c r="K135" s="214"/>
      <c r="L135" s="214">
        <v>-1203.7974154876199</v>
      </c>
      <c r="M135" s="214">
        <v>35.011803680635801</v>
      </c>
      <c r="N135" s="214">
        <v>1291.6344773882799</v>
      </c>
      <c r="O135" s="214">
        <v>7401.4204111571598</v>
      </c>
      <c r="P135" s="122"/>
    </row>
    <row r="136" spans="1:16" ht="12.75" x14ac:dyDescent="0.2">
      <c r="A136" s="122" t="s">
        <v>486</v>
      </c>
      <c r="B136" s="122">
        <v>20248</v>
      </c>
      <c r="C136" s="122">
        <v>1073</v>
      </c>
      <c r="D136" s="178">
        <v>1.91903133371195</v>
      </c>
      <c r="E136" s="122">
        <v>559.22384923842696</v>
      </c>
      <c r="F136" s="198">
        <v>0</v>
      </c>
      <c r="G136" s="122">
        <v>559.22384923842696</v>
      </c>
      <c r="H136" s="214">
        <v>10.086590291476799</v>
      </c>
      <c r="I136" s="214">
        <v>0.54135550606476601</v>
      </c>
      <c r="J136" s="214">
        <v>0.17157003496258799</v>
      </c>
      <c r="K136" s="214"/>
      <c r="L136" s="214">
        <v>-1203.7974154876199</v>
      </c>
      <c r="M136" s="214">
        <v>35.011803680635801</v>
      </c>
      <c r="N136" s="214">
        <v>1291.6344773882799</v>
      </c>
      <c r="O136" s="214">
        <v>7401.4204111571598</v>
      </c>
      <c r="P136" s="122"/>
    </row>
    <row r="137" spans="1:16" ht="12.75" x14ac:dyDescent="0.2">
      <c r="A137" s="122" t="s">
        <v>487</v>
      </c>
      <c r="B137" s="122">
        <v>13007</v>
      </c>
      <c r="C137" s="122">
        <v>1073</v>
      </c>
      <c r="D137" s="178">
        <v>1.91903133371195</v>
      </c>
      <c r="E137" s="122">
        <v>559.22384923842696</v>
      </c>
      <c r="F137" s="198">
        <v>0</v>
      </c>
      <c r="G137" s="122">
        <v>559.22384923842696</v>
      </c>
      <c r="H137" s="214">
        <v>10.086590291476799</v>
      </c>
      <c r="I137" s="214">
        <v>0.54135550606476601</v>
      </c>
      <c r="J137" s="214">
        <v>0.17157003496258799</v>
      </c>
      <c r="K137" s="214"/>
      <c r="L137" s="214">
        <v>-1203.7974154876199</v>
      </c>
      <c r="M137" s="214">
        <v>35.011803680635801</v>
      </c>
      <c r="N137" s="214">
        <v>1291.6344773882799</v>
      </c>
      <c r="O137" s="214">
        <v>7401.4204111571598</v>
      </c>
      <c r="P137" s="122"/>
    </row>
    <row r="138" spans="1:16" ht="12.75" x14ac:dyDescent="0.2">
      <c r="A138" s="122" t="s">
        <v>488</v>
      </c>
      <c r="B138" s="122">
        <v>42973</v>
      </c>
      <c r="C138" s="122">
        <v>1073</v>
      </c>
      <c r="D138" s="178">
        <v>1.91903133371195</v>
      </c>
      <c r="E138" s="122">
        <v>559.22384923842696</v>
      </c>
      <c r="F138" s="198">
        <v>0</v>
      </c>
      <c r="G138" s="122">
        <v>559.22384923842696</v>
      </c>
      <c r="H138" s="214">
        <v>10.086590291476799</v>
      </c>
      <c r="I138" s="214">
        <v>0.54135550606476601</v>
      </c>
      <c r="J138" s="214">
        <v>0.17157003496258799</v>
      </c>
      <c r="K138" s="214"/>
      <c r="L138" s="214">
        <v>-1203.7974154876199</v>
      </c>
      <c r="M138" s="214">
        <v>35.011803680635801</v>
      </c>
      <c r="N138" s="214">
        <v>1291.6344773882799</v>
      </c>
      <c r="O138" s="214">
        <v>7401.4204111571598</v>
      </c>
      <c r="P138" s="122"/>
    </row>
    <row r="139" spans="1:16" ht="12.75" x14ac:dyDescent="0.2">
      <c r="A139" s="122" t="s">
        <v>489</v>
      </c>
      <c r="B139" s="122">
        <v>34110</v>
      </c>
      <c r="C139" s="122">
        <v>1073</v>
      </c>
      <c r="D139" s="178">
        <v>1.91903133371195</v>
      </c>
      <c r="E139" s="122">
        <v>559.22384923842696</v>
      </c>
      <c r="F139" s="198">
        <v>0</v>
      </c>
      <c r="G139" s="122">
        <v>559.22384923842696</v>
      </c>
      <c r="H139" s="214">
        <v>10.086590291476799</v>
      </c>
      <c r="I139" s="214">
        <v>0.54135550606476601</v>
      </c>
      <c r="J139" s="214">
        <v>0.17157003496258799</v>
      </c>
      <c r="K139" s="214"/>
      <c r="L139" s="214">
        <v>-1203.7974154876199</v>
      </c>
      <c r="M139" s="214">
        <v>35.011803680635801</v>
      </c>
      <c r="N139" s="214">
        <v>1291.6344773882799</v>
      </c>
      <c r="O139" s="214">
        <v>7401.4204111571598</v>
      </c>
      <c r="P139" s="122"/>
    </row>
    <row r="140" spans="1:16" ht="12.75" x14ac:dyDescent="0.2">
      <c r="A140" s="122" t="s">
        <v>490</v>
      </c>
      <c r="B140" s="122">
        <v>28771</v>
      </c>
      <c r="C140" s="122">
        <v>1073</v>
      </c>
      <c r="D140" s="178">
        <v>1.91903133371195</v>
      </c>
      <c r="E140" s="122">
        <v>559.22384923842696</v>
      </c>
      <c r="F140" s="198">
        <v>0</v>
      </c>
      <c r="G140" s="122">
        <v>559.22384923842696</v>
      </c>
      <c r="H140" s="214">
        <v>10.086590291476799</v>
      </c>
      <c r="I140" s="214">
        <v>0.54135550606476601</v>
      </c>
      <c r="J140" s="214">
        <v>0.17157003496258799</v>
      </c>
      <c r="K140" s="214"/>
      <c r="L140" s="214">
        <v>-1203.7974154876199</v>
      </c>
      <c r="M140" s="214">
        <v>35.011803680635801</v>
      </c>
      <c r="N140" s="214">
        <v>1291.6344773882799</v>
      </c>
      <c r="O140" s="214">
        <v>7401.4204111571598</v>
      </c>
      <c r="P140" s="122"/>
    </row>
    <row r="141" spans="1:16" ht="12.75" x14ac:dyDescent="0.2">
      <c r="A141" s="122" t="s">
        <v>491</v>
      </c>
      <c r="B141" s="122">
        <v>15061</v>
      </c>
      <c r="C141" s="122">
        <v>1073</v>
      </c>
      <c r="D141" s="178">
        <v>1.91903133371195</v>
      </c>
      <c r="E141" s="122">
        <v>559.22384923842696</v>
      </c>
      <c r="F141" s="198">
        <v>0</v>
      </c>
      <c r="G141" s="122">
        <v>559.22384923842696</v>
      </c>
      <c r="H141" s="214">
        <v>10.086590291476799</v>
      </c>
      <c r="I141" s="214">
        <v>0.54135550606476601</v>
      </c>
      <c r="J141" s="214">
        <v>0.17157003496258799</v>
      </c>
      <c r="K141" s="214"/>
      <c r="L141" s="214">
        <v>-1203.7974154876199</v>
      </c>
      <c r="M141" s="214">
        <v>35.011803680635801</v>
      </c>
      <c r="N141" s="214">
        <v>1291.6344773882799</v>
      </c>
      <c r="O141" s="214">
        <v>7401.4204111571598</v>
      </c>
      <c r="P141" s="122"/>
    </row>
    <row r="142" spans="1:16" ht="12.75" x14ac:dyDescent="0.2">
      <c r="A142" s="122" t="s">
        <v>492</v>
      </c>
      <c r="B142" s="122">
        <v>40229</v>
      </c>
      <c r="C142" s="122">
        <v>1073</v>
      </c>
      <c r="D142" s="178">
        <v>1.91903133371195</v>
      </c>
      <c r="E142" s="122">
        <v>559.22384923842696</v>
      </c>
      <c r="F142" s="198">
        <v>0</v>
      </c>
      <c r="G142" s="122">
        <v>559.22384923842696</v>
      </c>
      <c r="H142" s="214">
        <v>10.086590291476799</v>
      </c>
      <c r="I142" s="214">
        <v>0.54135550606476601</v>
      </c>
      <c r="J142" s="214">
        <v>0.17157003496258799</v>
      </c>
      <c r="K142" s="214"/>
      <c r="L142" s="214">
        <v>-1203.7974154876199</v>
      </c>
      <c r="M142" s="214">
        <v>35.011803680635801</v>
      </c>
      <c r="N142" s="214">
        <v>1291.6344773882799</v>
      </c>
      <c r="O142" s="214">
        <v>7401.4204111571598</v>
      </c>
      <c r="P142" s="122"/>
    </row>
    <row r="143" spans="1:16" ht="12.75" x14ac:dyDescent="0.2">
      <c r="A143" s="122" t="s">
        <v>493</v>
      </c>
      <c r="B143" s="122">
        <v>9733</v>
      </c>
      <c r="C143" s="122">
        <v>1073</v>
      </c>
      <c r="D143" s="178">
        <v>1.91903133371195</v>
      </c>
      <c r="E143" s="122">
        <v>559.22384923842696</v>
      </c>
      <c r="F143" s="198">
        <v>0</v>
      </c>
      <c r="G143" s="122">
        <v>559.22384923842696</v>
      </c>
      <c r="H143" s="214">
        <v>10.086590291476799</v>
      </c>
      <c r="I143" s="214">
        <v>0.54135550606476601</v>
      </c>
      <c r="J143" s="214">
        <v>0.17157003496258799</v>
      </c>
      <c r="K143" s="214"/>
      <c r="L143" s="214">
        <v>-1203.7974154876199</v>
      </c>
      <c r="M143" s="214">
        <v>35.011803680635801</v>
      </c>
      <c r="N143" s="214">
        <v>1291.6344773882799</v>
      </c>
      <c r="O143" s="214">
        <v>7401.4204111571598</v>
      </c>
      <c r="P143" s="122"/>
    </row>
    <row r="144" spans="1:16" ht="12.75" x14ac:dyDescent="0.2">
      <c r="A144" s="122" t="s">
        <v>494</v>
      </c>
      <c r="B144" s="122">
        <v>13864</v>
      </c>
      <c r="C144" s="122">
        <v>1073</v>
      </c>
      <c r="D144" s="178">
        <v>1.91903133371195</v>
      </c>
      <c r="E144" s="122">
        <v>559.22384923842696</v>
      </c>
      <c r="F144" s="198">
        <v>0</v>
      </c>
      <c r="G144" s="122">
        <v>559.22384923842696</v>
      </c>
      <c r="H144" s="214">
        <v>10.086590291476799</v>
      </c>
      <c r="I144" s="214">
        <v>0.54135550606476601</v>
      </c>
      <c r="J144" s="214">
        <v>0.17157003496258799</v>
      </c>
      <c r="K144" s="214"/>
      <c r="L144" s="214">
        <v>-1203.7974154876199</v>
      </c>
      <c r="M144" s="214">
        <v>35.011803680635801</v>
      </c>
      <c r="N144" s="214">
        <v>1291.6344773882799</v>
      </c>
      <c r="O144" s="214">
        <v>7401.4204111571598</v>
      </c>
      <c r="P144" s="122"/>
    </row>
    <row r="145" spans="1:16" ht="12.75" x14ac:dyDescent="0.2">
      <c r="A145" s="19" t="s">
        <v>495</v>
      </c>
      <c r="B145" s="122"/>
      <c r="C145" s="122"/>
      <c r="D145" s="178"/>
      <c r="E145" s="122"/>
      <c r="F145" s="198"/>
      <c r="G145" s="122"/>
      <c r="H145" s="214"/>
      <c r="I145" s="214"/>
      <c r="J145" s="214"/>
      <c r="K145" s="214"/>
      <c r="L145" s="214"/>
      <c r="M145" s="214"/>
      <c r="N145" s="214"/>
      <c r="O145" s="214"/>
      <c r="P145" s="122"/>
    </row>
    <row r="146" spans="1:16" ht="12.75" x14ac:dyDescent="0.2">
      <c r="A146" s="122" t="s">
        <v>496</v>
      </c>
      <c r="B146" s="122">
        <v>42433</v>
      </c>
      <c r="C146" s="122">
        <v>839</v>
      </c>
      <c r="D146" s="178">
        <v>1.91903133371195</v>
      </c>
      <c r="E146" s="122">
        <v>436.972070840583</v>
      </c>
      <c r="F146" s="198">
        <v>0</v>
      </c>
      <c r="G146" s="122">
        <v>436.972070840583</v>
      </c>
      <c r="H146" s="214">
        <v>12.0731944503882</v>
      </c>
      <c r="I146" s="214">
        <v>0.45819476165671602</v>
      </c>
      <c r="J146" s="214">
        <v>0.14365041204204601</v>
      </c>
      <c r="K146" s="214"/>
      <c r="L146" s="214">
        <v>-1203.7974154876199</v>
      </c>
      <c r="M146" s="214">
        <v>35.011803680635801</v>
      </c>
      <c r="N146" s="214">
        <v>1291.6344773882799</v>
      </c>
      <c r="O146" s="214">
        <v>7401.4204111571598</v>
      </c>
      <c r="P146" s="122"/>
    </row>
    <row r="147" spans="1:16" ht="12.75" x14ac:dyDescent="0.2">
      <c r="A147" s="122" t="s">
        <v>497</v>
      </c>
      <c r="B147" s="122">
        <v>95532</v>
      </c>
      <c r="C147" s="122">
        <v>839</v>
      </c>
      <c r="D147" s="178">
        <v>1.91903133371195</v>
      </c>
      <c r="E147" s="122">
        <v>436.972070840583</v>
      </c>
      <c r="F147" s="198">
        <v>0</v>
      </c>
      <c r="G147" s="122">
        <v>436.972070840583</v>
      </c>
      <c r="H147" s="214">
        <v>12.0731944503882</v>
      </c>
      <c r="I147" s="214">
        <v>0.45819476165671602</v>
      </c>
      <c r="J147" s="214">
        <v>0.14365041204204601</v>
      </c>
      <c r="K147" s="214"/>
      <c r="L147" s="214">
        <v>-1203.7974154876199</v>
      </c>
      <c r="M147" s="214">
        <v>35.011803680635801</v>
      </c>
      <c r="N147" s="214">
        <v>1291.6344773882799</v>
      </c>
      <c r="O147" s="214">
        <v>7401.4204111571598</v>
      </c>
      <c r="P147" s="122"/>
    </row>
    <row r="148" spans="1:16" ht="12.75" x14ac:dyDescent="0.2">
      <c r="A148" s="122" t="s">
        <v>498</v>
      </c>
      <c r="B148" s="122">
        <v>10278</v>
      </c>
      <c r="C148" s="122">
        <v>839</v>
      </c>
      <c r="D148" s="178">
        <v>1.91903133371195</v>
      </c>
      <c r="E148" s="122">
        <v>436.972070840583</v>
      </c>
      <c r="F148" s="198">
        <v>0</v>
      </c>
      <c r="G148" s="122">
        <v>436.972070840583</v>
      </c>
      <c r="H148" s="214">
        <v>12.0731944503882</v>
      </c>
      <c r="I148" s="214">
        <v>0.45819476165671602</v>
      </c>
      <c r="J148" s="214">
        <v>0.14365041204204601</v>
      </c>
      <c r="K148" s="214"/>
      <c r="L148" s="214">
        <v>-1203.7974154876199</v>
      </c>
      <c r="M148" s="214">
        <v>35.011803680635801</v>
      </c>
      <c r="N148" s="214">
        <v>1291.6344773882799</v>
      </c>
      <c r="O148" s="214">
        <v>7401.4204111571598</v>
      </c>
      <c r="P148" s="122"/>
    </row>
    <row r="149" spans="1:16" ht="12.75" x14ac:dyDescent="0.2">
      <c r="A149" s="122" t="s">
        <v>499</v>
      </c>
      <c r="B149" s="122">
        <v>78219</v>
      </c>
      <c r="C149" s="122">
        <v>839</v>
      </c>
      <c r="D149" s="178">
        <v>1.91903133371195</v>
      </c>
      <c r="E149" s="122">
        <v>436.972070840583</v>
      </c>
      <c r="F149" s="198">
        <v>0</v>
      </c>
      <c r="G149" s="122">
        <v>436.972070840583</v>
      </c>
      <c r="H149" s="214">
        <v>12.0731944503882</v>
      </c>
      <c r="I149" s="214">
        <v>0.45819476165671602</v>
      </c>
      <c r="J149" s="214">
        <v>0.14365041204204601</v>
      </c>
      <c r="K149" s="214"/>
      <c r="L149" s="214">
        <v>-1203.7974154876199</v>
      </c>
      <c r="M149" s="214">
        <v>35.011803680635801</v>
      </c>
      <c r="N149" s="214">
        <v>1291.6344773882799</v>
      </c>
      <c r="O149" s="214">
        <v>7401.4204111571598</v>
      </c>
      <c r="P149" s="122"/>
    </row>
    <row r="150" spans="1:16" ht="12.75" x14ac:dyDescent="0.2">
      <c r="A150" s="122" t="s">
        <v>500</v>
      </c>
      <c r="B150" s="122">
        <v>23781</v>
      </c>
      <c r="C150" s="122">
        <v>839</v>
      </c>
      <c r="D150" s="178">
        <v>1.91903133371195</v>
      </c>
      <c r="E150" s="122">
        <v>436.972070840583</v>
      </c>
      <c r="F150" s="198">
        <v>0</v>
      </c>
      <c r="G150" s="122">
        <v>436.972070840583</v>
      </c>
      <c r="H150" s="214">
        <v>12.0731944503882</v>
      </c>
      <c r="I150" s="214">
        <v>0.45819476165671602</v>
      </c>
      <c r="J150" s="214">
        <v>0.14365041204204601</v>
      </c>
      <c r="K150" s="214"/>
      <c r="L150" s="214">
        <v>-1203.7974154876199</v>
      </c>
      <c r="M150" s="214">
        <v>35.011803680635801</v>
      </c>
      <c r="N150" s="214">
        <v>1291.6344773882799</v>
      </c>
      <c r="O150" s="214">
        <v>7401.4204111571598</v>
      </c>
      <c r="P150" s="122"/>
    </row>
    <row r="151" spans="1:16" ht="12.75" x14ac:dyDescent="0.2">
      <c r="A151" s="122" t="s">
        <v>501</v>
      </c>
      <c r="B151" s="122">
        <v>60422</v>
      </c>
      <c r="C151" s="122">
        <v>839</v>
      </c>
      <c r="D151" s="178">
        <v>1.91903133371195</v>
      </c>
      <c r="E151" s="122">
        <v>436.972070840583</v>
      </c>
      <c r="F151" s="198">
        <v>0</v>
      </c>
      <c r="G151" s="122">
        <v>436.972070840583</v>
      </c>
      <c r="H151" s="214">
        <v>12.0731944503882</v>
      </c>
      <c r="I151" s="214">
        <v>0.45819476165671602</v>
      </c>
      <c r="J151" s="214">
        <v>0.14365041204204601</v>
      </c>
      <c r="K151" s="214"/>
      <c r="L151" s="214">
        <v>-1203.7974154876199</v>
      </c>
      <c r="M151" s="214">
        <v>35.011803680635801</v>
      </c>
      <c r="N151" s="214">
        <v>1291.6344773882799</v>
      </c>
      <c r="O151" s="214">
        <v>7401.4204111571598</v>
      </c>
      <c r="P151" s="122"/>
    </row>
    <row r="152" spans="1:16" ht="12.75" x14ac:dyDescent="0.2">
      <c r="A152" s="19" t="s">
        <v>502</v>
      </c>
      <c r="B152" s="122"/>
      <c r="C152" s="122"/>
      <c r="D152" s="178"/>
      <c r="E152" s="122"/>
      <c r="F152" s="198"/>
      <c r="G152" s="122"/>
      <c r="H152" s="214"/>
      <c r="I152" s="214"/>
      <c r="J152" s="214"/>
      <c r="K152" s="214"/>
      <c r="L152" s="214"/>
      <c r="M152" s="214"/>
      <c r="N152" s="214"/>
      <c r="O152" s="214"/>
      <c r="P152" s="122"/>
    </row>
    <row r="153" spans="1:16" ht="12.75" x14ac:dyDescent="0.2">
      <c r="A153" s="122" t="s">
        <v>503</v>
      </c>
      <c r="B153" s="122">
        <v>28423</v>
      </c>
      <c r="C153" s="122">
        <v>1075</v>
      </c>
      <c r="D153" s="178">
        <v>1.91903133371195</v>
      </c>
      <c r="E153" s="122">
        <v>560.26801051747202</v>
      </c>
      <c r="F153" s="198">
        <v>0</v>
      </c>
      <c r="G153" s="122">
        <v>560.26801051747202</v>
      </c>
      <c r="H153" s="214">
        <v>11.522161199245801</v>
      </c>
      <c r="I153" s="214">
        <v>0.57777557003525304</v>
      </c>
      <c r="J153" s="214">
        <v>0.158705610401083</v>
      </c>
      <c r="K153" s="214"/>
      <c r="L153" s="214">
        <v>-1203.7974154876199</v>
      </c>
      <c r="M153" s="214">
        <v>35.011803680635801</v>
      </c>
      <c r="N153" s="214">
        <v>1291.6344773882799</v>
      </c>
      <c r="O153" s="214">
        <v>7401.4204111571598</v>
      </c>
      <c r="P153" s="122"/>
    </row>
    <row r="154" spans="1:16" ht="12.75" x14ac:dyDescent="0.2">
      <c r="A154" s="122" t="s">
        <v>504</v>
      </c>
      <c r="B154" s="122">
        <v>39188</v>
      </c>
      <c r="C154" s="122">
        <v>1075</v>
      </c>
      <c r="D154" s="178">
        <v>1.91903133371195</v>
      </c>
      <c r="E154" s="122">
        <v>560.26801051747202</v>
      </c>
      <c r="F154" s="198">
        <v>0</v>
      </c>
      <c r="G154" s="122">
        <v>560.26801051747202</v>
      </c>
      <c r="H154" s="214">
        <v>11.522161199245801</v>
      </c>
      <c r="I154" s="214">
        <v>0.57777557003525304</v>
      </c>
      <c r="J154" s="214">
        <v>0.158705610401083</v>
      </c>
      <c r="K154" s="214"/>
      <c r="L154" s="214">
        <v>-1203.7974154876199</v>
      </c>
      <c r="M154" s="214">
        <v>35.011803680635801</v>
      </c>
      <c r="N154" s="214">
        <v>1291.6344773882799</v>
      </c>
      <c r="O154" s="214">
        <v>7401.4204111571598</v>
      </c>
      <c r="P154" s="122"/>
    </row>
    <row r="155" spans="1:16" ht="12.75" x14ac:dyDescent="0.2">
      <c r="A155" s="122" t="s">
        <v>505</v>
      </c>
      <c r="B155" s="122">
        <v>9556</v>
      </c>
      <c r="C155" s="122">
        <v>1075</v>
      </c>
      <c r="D155" s="178">
        <v>1.91903133371195</v>
      </c>
      <c r="E155" s="122">
        <v>560.26801051747202</v>
      </c>
      <c r="F155" s="198">
        <v>0</v>
      </c>
      <c r="G155" s="122">
        <v>560.26801051747202</v>
      </c>
      <c r="H155" s="214">
        <v>11.522161199245801</v>
      </c>
      <c r="I155" s="214">
        <v>0.57777557003525304</v>
      </c>
      <c r="J155" s="214">
        <v>0.158705610401083</v>
      </c>
      <c r="K155" s="214"/>
      <c r="L155" s="214">
        <v>-1203.7974154876199</v>
      </c>
      <c r="M155" s="214">
        <v>35.011803680635801</v>
      </c>
      <c r="N155" s="214">
        <v>1291.6344773882799</v>
      </c>
      <c r="O155" s="214">
        <v>7401.4204111571598</v>
      </c>
      <c r="P155" s="122"/>
    </row>
    <row r="156" spans="1:16" ht="12.75" x14ac:dyDescent="0.2">
      <c r="A156" s="122" t="s">
        <v>506</v>
      </c>
      <c r="B156" s="122">
        <v>8652</v>
      </c>
      <c r="C156" s="122">
        <v>1075</v>
      </c>
      <c r="D156" s="178">
        <v>1.91903133371195</v>
      </c>
      <c r="E156" s="122">
        <v>560.26801051747202</v>
      </c>
      <c r="F156" s="198">
        <v>0</v>
      </c>
      <c r="G156" s="122">
        <v>560.26801051747202</v>
      </c>
      <c r="H156" s="214">
        <v>11.522161199245801</v>
      </c>
      <c r="I156" s="214">
        <v>0.57777557003525304</v>
      </c>
      <c r="J156" s="214">
        <v>0.158705610401083</v>
      </c>
      <c r="K156" s="214"/>
      <c r="L156" s="214">
        <v>-1203.7974154876199</v>
      </c>
      <c r="M156" s="214">
        <v>35.011803680635801</v>
      </c>
      <c r="N156" s="214">
        <v>1291.6344773882799</v>
      </c>
      <c r="O156" s="214">
        <v>7401.4204111571598</v>
      </c>
      <c r="P156" s="122"/>
    </row>
    <row r="157" spans="1:16" ht="12.75" x14ac:dyDescent="0.2">
      <c r="A157" s="122" t="s">
        <v>507</v>
      </c>
      <c r="B157" s="122">
        <v>107022</v>
      </c>
      <c r="C157" s="122">
        <v>1075</v>
      </c>
      <c r="D157" s="178">
        <v>1.91903133371195</v>
      </c>
      <c r="E157" s="122">
        <v>560.26801051747202</v>
      </c>
      <c r="F157" s="198">
        <v>0</v>
      </c>
      <c r="G157" s="122">
        <v>560.26801051747202</v>
      </c>
      <c r="H157" s="214">
        <v>11.522161199245801</v>
      </c>
      <c r="I157" s="214">
        <v>0.57777557003525304</v>
      </c>
      <c r="J157" s="214">
        <v>0.158705610401083</v>
      </c>
      <c r="K157" s="214"/>
      <c r="L157" s="214">
        <v>-1203.7974154876199</v>
      </c>
      <c r="M157" s="214">
        <v>35.011803680635801</v>
      </c>
      <c r="N157" s="214">
        <v>1291.6344773882799</v>
      </c>
      <c r="O157" s="214">
        <v>7401.4204111571598</v>
      </c>
      <c r="P157" s="122"/>
    </row>
    <row r="158" spans="1:16" ht="12.75" x14ac:dyDescent="0.2">
      <c r="A158" s="122" t="s">
        <v>508</v>
      </c>
      <c r="B158" s="122">
        <v>4764</v>
      </c>
      <c r="C158" s="122">
        <v>1075</v>
      </c>
      <c r="D158" s="178">
        <v>1.91903133371195</v>
      </c>
      <c r="E158" s="122">
        <v>560.26801051747202</v>
      </c>
      <c r="F158" s="198">
        <v>0</v>
      </c>
      <c r="G158" s="122">
        <v>560.26801051747202</v>
      </c>
      <c r="H158" s="214">
        <v>11.522161199245801</v>
      </c>
      <c r="I158" s="214">
        <v>0.57777557003525304</v>
      </c>
      <c r="J158" s="214">
        <v>0.158705610401083</v>
      </c>
      <c r="K158" s="214"/>
      <c r="L158" s="214">
        <v>-1203.7974154876199</v>
      </c>
      <c r="M158" s="214">
        <v>35.011803680635801</v>
      </c>
      <c r="N158" s="214">
        <v>1291.6344773882799</v>
      </c>
      <c r="O158" s="214">
        <v>7401.4204111571598</v>
      </c>
      <c r="P158" s="122"/>
    </row>
    <row r="159" spans="1:16" ht="12.75" x14ac:dyDescent="0.2">
      <c r="A159" s="122" t="s">
        <v>509</v>
      </c>
      <c r="B159" s="122">
        <v>5538</v>
      </c>
      <c r="C159" s="122">
        <v>1075</v>
      </c>
      <c r="D159" s="178">
        <v>1.91903133371195</v>
      </c>
      <c r="E159" s="122">
        <v>560.26801051747202</v>
      </c>
      <c r="F159" s="198">
        <v>0</v>
      </c>
      <c r="G159" s="122">
        <v>560.26801051747202</v>
      </c>
      <c r="H159" s="214">
        <v>11.522161199245801</v>
      </c>
      <c r="I159" s="214">
        <v>0.57777557003525304</v>
      </c>
      <c r="J159" s="214">
        <v>0.158705610401083</v>
      </c>
      <c r="K159" s="214"/>
      <c r="L159" s="214">
        <v>-1203.7974154876199</v>
      </c>
      <c r="M159" s="214">
        <v>35.011803680635801</v>
      </c>
      <c r="N159" s="214">
        <v>1291.6344773882799</v>
      </c>
      <c r="O159" s="214">
        <v>7401.4204111571598</v>
      </c>
      <c r="P159" s="122"/>
    </row>
    <row r="160" spans="1:16" ht="12.75" x14ac:dyDescent="0.2">
      <c r="A160" s="122" t="s">
        <v>510</v>
      </c>
      <c r="B160" s="122">
        <v>32185</v>
      </c>
      <c r="C160" s="122">
        <v>1075</v>
      </c>
      <c r="D160" s="178">
        <v>1.91903133371195</v>
      </c>
      <c r="E160" s="122">
        <v>560.26801051747202</v>
      </c>
      <c r="F160" s="198">
        <v>0</v>
      </c>
      <c r="G160" s="122">
        <v>560.26801051747202</v>
      </c>
      <c r="H160" s="214">
        <v>11.522161199245801</v>
      </c>
      <c r="I160" s="214">
        <v>0.57777557003525304</v>
      </c>
      <c r="J160" s="214">
        <v>0.158705610401083</v>
      </c>
      <c r="K160" s="214"/>
      <c r="L160" s="214">
        <v>-1203.7974154876199</v>
      </c>
      <c r="M160" s="214">
        <v>35.011803680635801</v>
      </c>
      <c r="N160" s="214">
        <v>1291.6344773882799</v>
      </c>
      <c r="O160" s="214">
        <v>7401.4204111571598</v>
      </c>
      <c r="P160" s="122"/>
    </row>
    <row r="161" spans="1:16" ht="12.75" x14ac:dyDescent="0.2">
      <c r="A161" s="122" t="s">
        <v>511</v>
      </c>
      <c r="B161" s="122">
        <v>6502</v>
      </c>
      <c r="C161" s="122">
        <v>1075</v>
      </c>
      <c r="D161" s="178">
        <v>1.91903133371195</v>
      </c>
      <c r="E161" s="122">
        <v>560.26801051747202</v>
      </c>
      <c r="F161" s="198">
        <v>0</v>
      </c>
      <c r="G161" s="122">
        <v>560.26801051747202</v>
      </c>
      <c r="H161" s="214">
        <v>11.522161199245801</v>
      </c>
      <c r="I161" s="214">
        <v>0.57777557003525304</v>
      </c>
      <c r="J161" s="214">
        <v>0.158705610401083</v>
      </c>
      <c r="K161" s="214"/>
      <c r="L161" s="214">
        <v>-1203.7974154876199</v>
      </c>
      <c r="M161" s="214">
        <v>35.011803680635801</v>
      </c>
      <c r="N161" s="214">
        <v>1291.6344773882799</v>
      </c>
      <c r="O161" s="214">
        <v>7401.4204111571598</v>
      </c>
      <c r="P161" s="122"/>
    </row>
    <row r="162" spans="1:16" ht="12.75" x14ac:dyDescent="0.2">
      <c r="A162" s="122" t="s">
        <v>512</v>
      </c>
      <c r="B162" s="122">
        <v>5630</v>
      </c>
      <c r="C162" s="122">
        <v>1075</v>
      </c>
      <c r="D162" s="178">
        <v>1.91903133371195</v>
      </c>
      <c r="E162" s="122">
        <v>560.26801051747202</v>
      </c>
      <c r="F162" s="198">
        <v>0</v>
      </c>
      <c r="G162" s="122">
        <v>560.26801051747202</v>
      </c>
      <c r="H162" s="214">
        <v>11.522161199245801</v>
      </c>
      <c r="I162" s="214">
        <v>0.57777557003525304</v>
      </c>
      <c r="J162" s="214">
        <v>0.158705610401083</v>
      </c>
      <c r="K162" s="214"/>
      <c r="L162" s="214">
        <v>-1203.7974154876199</v>
      </c>
      <c r="M162" s="214">
        <v>35.011803680635801</v>
      </c>
      <c r="N162" s="214">
        <v>1291.6344773882799</v>
      </c>
      <c r="O162" s="214">
        <v>7401.4204111571598</v>
      </c>
      <c r="P162" s="122"/>
    </row>
    <row r="163" spans="1:16" ht="12.75" x14ac:dyDescent="0.2">
      <c r="A163" s="122" t="s">
        <v>513</v>
      </c>
      <c r="B163" s="122">
        <v>5240</v>
      </c>
      <c r="C163" s="122">
        <v>1075</v>
      </c>
      <c r="D163" s="178">
        <v>1.91903133371195</v>
      </c>
      <c r="E163" s="122">
        <v>560.26801051747202</v>
      </c>
      <c r="F163" s="198">
        <v>0</v>
      </c>
      <c r="G163" s="122">
        <v>560.26801051747202</v>
      </c>
      <c r="H163" s="214">
        <v>11.522161199245801</v>
      </c>
      <c r="I163" s="214">
        <v>0.57777557003525304</v>
      </c>
      <c r="J163" s="214">
        <v>0.158705610401083</v>
      </c>
      <c r="K163" s="214"/>
      <c r="L163" s="214">
        <v>-1203.7974154876199</v>
      </c>
      <c r="M163" s="214">
        <v>35.011803680635801</v>
      </c>
      <c r="N163" s="214">
        <v>1291.6344773882799</v>
      </c>
      <c r="O163" s="214">
        <v>7401.4204111571598</v>
      </c>
      <c r="P163" s="122"/>
    </row>
    <row r="164" spans="1:16" ht="12.75" x14ac:dyDescent="0.2">
      <c r="A164" s="122" t="s">
        <v>514</v>
      </c>
      <c r="B164" s="122">
        <v>541145</v>
      </c>
      <c r="C164" s="122">
        <v>1075</v>
      </c>
      <c r="D164" s="178">
        <v>1.91903133371195</v>
      </c>
      <c r="E164" s="122">
        <v>560.26801051747202</v>
      </c>
      <c r="F164" s="198">
        <v>0</v>
      </c>
      <c r="G164" s="122">
        <v>560.26801051747202</v>
      </c>
      <c r="H164" s="214">
        <v>11.522161199245801</v>
      </c>
      <c r="I164" s="214">
        <v>0.57777557003525304</v>
      </c>
      <c r="J164" s="214">
        <v>0.158705610401083</v>
      </c>
      <c r="K164" s="214"/>
      <c r="L164" s="214">
        <v>-1203.7974154876199</v>
      </c>
      <c r="M164" s="214">
        <v>35.011803680635801</v>
      </c>
      <c r="N164" s="214">
        <v>1291.6344773882799</v>
      </c>
      <c r="O164" s="214">
        <v>7401.4204111571598</v>
      </c>
      <c r="P164" s="122"/>
    </row>
    <row r="165" spans="1:16" ht="12.75" x14ac:dyDescent="0.2">
      <c r="A165" s="122" t="s">
        <v>515</v>
      </c>
      <c r="B165" s="122">
        <v>13080</v>
      </c>
      <c r="C165" s="122">
        <v>1075</v>
      </c>
      <c r="D165" s="178">
        <v>1.91903133371195</v>
      </c>
      <c r="E165" s="122">
        <v>560.26801051747202</v>
      </c>
      <c r="F165" s="198">
        <v>0</v>
      </c>
      <c r="G165" s="122">
        <v>560.26801051747202</v>
      </c>
      <c r="H165" s="214">
        <v>11.522161199245801</v>
      </c>
      <c r="I165" s="214">
        <v>0.57777557003525304</v>
      </c>
      <c r="J165" s="214">
        <v>0.158705610401083</v>
      </c>
      <c r="K165" s="214"/>
      <c r="L165" s="214">
        <v>-1203.7974154876199</v>
      </c>
      <c r="M165" s="214">
        <v>35.011803680635801</v>
      </c>
      <c r="N165" s="214">
        <v>1291.6344773882799</v>
      </c>
      <c r="O165" s="214">
        <v>7401.4204111571598</v>
      </c>
      <c r="P165" s="122"/>
    </row>
    <row r="166" spans="1:16" ht="12.75" x14ac:dyDescent="0.2">
      <c r="A166" s="122" t="s">
        <v>516</v>
      </c>
      <c r="B166" s="122">
        <v>9376</v>
      </c>
      <c r="C166" s="122">
        <v>1075</v>
      </c>
      <c r="D166" s="178">
        <v>1.91903133371195</v>
      </c>
      <c r="E166" s="122">
        <v>560.26801051747202</v>
      </c>
      <c r="F166" s="198">
        <v>0</v>
      </c>
      <c r="G166" s="122">
        <v>560.26801051747202</v>
      </c>
      <c r="H166" s="214">
        <v>11.522161199245801</v>
      </c>
      <c r="I166" s="214">
        <v>0.57777557003525304</v>
      </c>
      <c r="J166" s="214">
        <v>0.158705610401083</v>
      </c>
      <c r="K166" s="214"/>
      <c r="L166" s="214">
        <v>-1203.7974154876199</v>
      </c>
      <c r="M166" s="214">
        <v>35.011803680635801</v>
      </c>
      <c r="N166" s="214">
        <v>1291.6344773882799</v>
      </c>
      <c r="O166" s="214">
        <v>7401.4204111571598</v>
      </c>
      <c r="P166" s="122"/>
    </row>
    <row r="167" spans="1:16" ht="12.75" x14ac:dyDescent="0.2">
      <c r="A167" s="122" t="s">
        <v>517</v>
      </c>
      <c r="B167" s="122">
        <v>8885</v>
      </c>
      <c r="C167" s="122">
        <v>1075</v>
      </c>
      <c r="D167" s="178">
        <v>1.91903133371195</v>
      </c>
      <c r="E167" s="122">
        <v>560.26801051747202</v>
      </c>
      <c r="F167" s="198">
        <v>0</v>
      </c>
      <c r="G167" s="122">
        <v>560.26801051747202</v>
      </c>
      <c r="H167" s="214">
        <v>11.522161199245801</v>
      </c>
      <c r="I167" s="214">
        <v>0.57777557003525304</v>
      </c>
      <c r="J167" s="214">
        <v>0.158705610401083</v>
      </c>
      <c r="K167" s="214"/>
      <c r="L167" s="214">
        <v>-1203.7974154876199</v>
      </c>
      <c r="M167" s="214">
        <v>35.011803680635801</v>
      </c>
      <c r="N167" s="214">
        <v>1291.6344773882799</v>
      </c>
      <c r="O167" s="214">
        <v>7401.4204111571598</v>
      </c>
      <c r="P167" s="122"/>
    </row>
    <row r="168" spans="1:16" ht="12.75" x14ac:dyDescent="0.2">
      <c r="A168" s="122" t="s">
        <v>518</v>
      </c>
      <c r="B168" s="122">
        <v>36291</v>
      </c>
      <c r="C168" s="122">
        <v>1075</v>
      </c>
      <c r="D168" s="178">
        <v>1.91903133371195</v>
      </c>
      <c r="E168" s="122">
        <v>560.26801051747202</v>
      </c>
      <c r="F168" s="198">
        <v>0</v>
      </c>
      <c r="G168" s="122">
        <v>560.26801051747202</v>
      </c>
      <c r="H168" s="214">
        <v>11.522161199245801</v>
      </c>
      <c r="I168" s="214">
        <v>0.57777557003525304</v>
      </c>
      <c r="J168" s="214">
        <v>0.158705610401083</v>
      </c>
      <c r="K168" s="214"/>
      <c r="L168" s="214">
        <v>-1203.7974154876199</v>
      </c>
      <c r="M168" s="214">
        <v>35.011803680635801</v>
      </c>
      <c r="N168" s="214">
        <v>1291.6344773882799</v>
      </c>
      <c r="O168" s="214">
        <v>7401.4204111571598</v>
      </c>
      <c r="P168" s="122"/>
    </row>
    <row r="169" spans="1:16" ht="12.75" x14ac:dyDescent="0.2">
      <c r="A169" s="122" t="s">
        <v>519</v>
      </c>
      <c r="B169" s="122">
        <v>6786</v>
      </c>
      <c r="C169" s="122">
        <v>1075</v>
      </c>
      <c r="D169" s="178">
        <v>1.91903133371195</v>
      </c>
      <c r="E169" s="122">
        <v>560.26801051747202</v>
      </c>
      <c r="F169" s="198">
        <v>0</v>
      </c>
      <c r="G169" s="122">
        <v>560.26801051747202</v>
      </c>
      <c r="H169" s="214">
        <v>11.522161199245801</v>
      </c>
      <c r="I169" s="214">
        <v>0.57777557003525304</v>
      </c>
      <c r="J169" s="214">
        <v>0.158705610401083</v>
      </c>
      <c r="K169" s="214"/>
      <c r="L169" s="214">
        <v>-1203.7974154876199</v>
      </c>
      <c r="M169" s="214">
        <v>35.011803680635801</v>
      </c>
      <c r="N169" s="214">
        <v>1291.6344773882799</v>
      </c>
      <c r="O169" s="214">
        <v>7401.4204111571598</v>
      </c>
      <c r="P169" s="122"/>
    </row>
    <row r="170" spans="1:16" ht="12.75" x14ac:dyDescent="0.2">
      <c r="A170" s="122" t="s">
        <v>520</v>
      </c>
      <c r="B170" s="122">
        <v>42334</v>
      </c>
      <c r="C170" s="122">
        <v>1075</v>
      </c>
      <c r="D170" s="178">
        <v>1.91903133371195</v>
      </c>
      <c r="E170" s="122">
        <v>560.26801051747202</v>
      </c>
      <c r="F170" s="198">
        <v>0</v>
      </c>
      <c r="G170" s="122">
        <v>560.26801051747202</v>
      </c>
      <c r="H170" s="214">
        <v>11.522161199245801</v>
      </c>
      <c r="I170" s="214">
        <v>0.57777557003525304</v>
      </c>
      <c r="J170" s="214">
        <v>0.158705610401083</v>
      </c>
      <c r="K170" s="214"/>
      <c r="L170" s="214">
        <v>-1203.7974154876199</v>
      </c>
      <c r="M170" s="214">
        <v>35.011803680635801</v>
      </c>
      <c r="N170" s="214">
        <v>1291.6344773882799</v>
      </c>
      <c r="O170" s="214">
        <v>7401.4204111571598</v>
      </c>
      <c r="P170" s="122"/>
    </row>
    <row r="171" spans="1:16" ht="12.75" x14ac:dyDescent="0.2">
      <c r="A171" s="122" t="s">
        <v>521</v>
      </c>
      <c r="B171" s="122">
        <v>39771</v>
      </c>
      <c r="C171" s="122">
        <v>1075</v>
      </c>
      <c r="D171" s="178">
        <v>1.91903133371195</v>
      </c>
      <c r="E171" s="122">
        <v>560.26801051747202</v>
      </c>
      <c r="F171" s="198">
        <v>0</v>
      </c>
      <c r="G171" s="122">
        <v>560.26801051747202</v>
      </c>
      <c r="H171" s="214">
        <v>11.522161199245801</v>
      </c>
      <c r="I171" s="214">
        <v>0.57777557003525304</v>
      </c>
      <c r="J171" s="214">
        <v>0.158705610401083</v>
      </c>
      <c r="K171" s="214"/>
      <c r="L171" s="214">
        <v>-1203.7974154876199</v>
      </c>
      <c r="M171" s="214">
        <v>35.011803680635801</v>
      </c>
      <c r="N171" s="214">
        <v>1291.6344773882799</v>
      </c>
      <c r="O171" s="214">
        <v>7401.4204111571598</v>
      </c>
      <c r="P171" s="122"/>
    </row>
    <row r="172" spans="1:16" ht="12.75" x14ac:dyDescent="0.2">
      <c r="A172" s="122" t="s">
        <v>522</v>
      </c>
      <c r="B172" s="122">
        <v>38761</v>
      </c>
      <c r="C172" s="122">
        <v>1075</v>
      </c>
      <c r="D172" s="178">
        <v>1.91903133371195</v>
      </c>
      <c r="E172" s="122">
        <v>560.26801051747202</v>
      </c>
      <c r="F172" s="198">
        <v>0</v>
      </c>
      <c r="G172" s="122">
        <v>560.26801051747202</v>
      </c>
      <c r="H172" s="214">
        <v>11.522161199245801</v>
      </c>
      <c r="I172" s="214">
        <v>0.57777557003525304</v>
      </c>
      <c r="J172" s="214">
        <v>0.158705610401083</v>
      </c>
      <c r="K172" s="214"/>
      <c r="L172" s="214">
        <v>-1203.7974154876199</v>
      </c>
      <c r="M172" s="214">
        <v>35.011803680635801</v>
      </c>
      <c r="N172" s="214">
        <v>1291.6344773882799</v>
      </c>
      <c r="O172" s="214">
        <v>7401.4204111571598</v>
      </c>
      <c r="P172" s="122"/>
    </row>
    <row r="173" spans="1:16" ht="12.75" x14ac:dyDescent="0.2">
      <c r="A173" s="122" t="s">
        <v>523</v>
      </c>
      <c r="B173" s="122">
        <v>13031</v>
      </c>
      <c r="C173" s="122">
        <v>1075</v>
      </c>
      <c r="D173" s="178">
        <v>1.91903133371195</v>
      </c>
      <c r="E173" s="122">
        <v>560.26801051747202</v>
      </c>
      <c r="F173" s="198">
        <v>0</v>
      </c>
      <c r="G173" s="122">
        <v>560.26801051747202</v>
      </c>
      <c r="H173" s="214">
        <v>11.522161199245801</v>
      </c>
      <c r="I173" s="214">
        <v>0.57777557003525304</v>
      </c>
      <c r="J173" s="214">
        <v>0.158705610401083</v>
      </c>
      <c r="K173" s="214"/>
      <c r="L173" s="214">
        <v>-1203.7974154876199</v>
      </c>
      <c r="M173" s="214">
        <v>35.011803680635801</v>
      </c>
      <c r="N173" s="214">
        <v>1291.6344773882799</v>
      </c>
      <c r="O173" s="214">
        <v>7401.4204111571598</v>
      </c>
      <c r="P173" s="122"/>
    </row>
    <row r="174" spans="1:16" ht="12.75" x14ac:dyDescent="0.2">
      <c r="A174" s="122" t="s">
        <v>524</v>
      </c>
      <c r="B174" s="122">
        <v>14299</v>
      </c>
      <c r="C174" s="122">
        <v>1075</v>
      </c>
      <c r="D174" s="178">
        <v>1.91903133371195</v>
      </c>
      <c r="E174" s="122">
        <v>560.26801051747202</v>
      </c>
      <c r="F174" s="198">
        <v>0</v>
      </c>
      <c r="G174" s="122">
        <v>560.26801051747202</v>
      </c>
      <c r="H174" s="214">
        <v>11.522161199245801</v>
      </c>
      <c r="I174" s="214">
        <v>0.57777557003525304</v>
      </c>
      <c r="J174" s="214">
        <v>0.158705610401083</v>
      </c>
      <c r="K174" s="214"/>
      <c r="L174" s="214">
        <v>-1203.7974154876199</v>
      </c>
      <c r="M174" s="214">
        <v>35.011803680635801</v>
      </c>
      <c r="N174" s="214">
        <v>1291.6344773882799</v>
      </c>
      <c r="O174" s="214">
        <v>7401.4204111571598</v>
      </c>
      <c r="P174" s="122"/>
    </row>
    <row r="175" spans="1:16" ht="12.75" x14ac:dyDescent="0.2">
      <c r="A175" s="122" t="s">
        <v>525</v>
      </c>
      <c r="B175" s="122">
        <v>23921</v>
      </c>
      <c r="C175" s="122">
        <v>1075</v>
      </c>
      <c r="D175" s="178">
        <v>1.91903133371195</v>
      </c>
      <c r="E175" s="122">
        <v>560.26801051747202</v>
      </c>
      <c r="F175" s="198">
        <v>0</v>
      </c>
      <c r="G175" s="122">
        <v>560.26801051747202</v>
      </c>
      <c r="H175" s="214">
        <v>11.522161199245801</v>
      </c>
      <c r="I175" s="214">
        <v>0.57777557003525304</v>
      </c>
      <c r="J175" s="214">
        <v>0.158705610401083</v>
      </c>
      <c r="K175" s="214"/>
      <c r="L175" s="214">
        <v>-1203.7974154876199</v>
      </c>
      <c r="M175" s="214">
        <v>35.011803680635801</v>
      </c>
      <c r="N175" s="214">
        <v>1291.6344773882799</v>
      </c>
      <c r="O175" s="214">
        <v>7401.4204111571598</v>
      </c>
      <c r="P175" s="122"/>
    </row>
    <row r="176" spans="1:16" ht="12.75" x14ac:dyDescent="0.2">
      <c r="A176" s="122" t="s">
        <v>526</v>
      </c>
      <c r="B176" s="122">
        <v>33887</v>
      </c>
      <c r="C176" s="122">
        <v>1075</v>
      </c>
      <c r="D176" s="178">
        <v>1.91903133371195</v>
      </c>
      <c r="E176" s="122">
        <v>560.26801051747202</v>
      </c>
      <c r="F176" s="198">
        <v>0</v>
      </c>
      <c r="G176" s="122">
        <v>560.26801051747202</v>
      </c>
      <c r="H176" s="214">
        <v>11.522161199245801</v>
      </c>
      <c r="I176" s="214">
        <v>0.57777557003525304</v>
      </c>
      <c r="J176" s="214">
        <v>0.158705610401083</v>
      </c>
      <c r="K176" s="214"/>
      <c r="L176" s="214">
        <v>-1203.7974154876199</v>
      </c>
      <c r="M176" s="214">
        <v>35.011803680635801</v>
      </c>
      <c r="N176" s="214">
        <v>1291.6344773882799</v>
      </c>
      <c r="O176" s="214">
        <v>7401.4204111571598</v>
      </c>
      <c r="P176" s="122"/>
    </row>
    <row r="177" spans="1:16" ht="12.75" x14ac:dyDescent="0.2">
      <c r="A177" s="122" t="s">
        <v>527</v>
      </c>
      <c r="B177" s="122">
        <v>8936</v>
      </c>
      <c r="C177" s="122">
        <v>1075</v>
      </c>
      <c r="D177" s="178">
        <v>1.91903133371195</v>
      </c>
      <c r="E177" s="122">
        <v>560.26801051747202</v>
      </c>
      <c r="F177" s="198">
        <v>0</v>
      </c>
      <c r="G177" s="122">
        <v>560.26801051747202</v>
      </c>
      <c r="H177" s="214">
        <v>11.522161199245801</v>
      </c>
      <c r="I177" s="214">
        <v>0.57777557003525304</v>
      </c>
      <c r="J177" s="214">
        <v>0.158705610401083</v>
      </c>
      <c r="K177" s="214"/>
      <c r="L177" s="214">
        <v>-1203.7974154876199</v>
      </c>
      <c r="M177" s="214">
        <v>35.011803680635801</v>
      </c>
      <c r="N177" s="214">
        <v>1291.6344773882799</v>
      </c>
      <c r="O177" s="214">
        <v>7401.4204111571598</v>
      </c>
      <c r="P177" s="122"/>
    </row>
    <row r="178" spans="1:16" ht="12.75" x14ac:dyDescent="0.2">
      <c r="A178" s="122" t="s">
        <v>528</v>
      </c>
      <c r="B178" s="122">
        <v>10243</v>
      </c>
      <c r="C178" s="122">
        <v>1075</v>
      </c>
      <c r="D178" s="178">
        <v>1.91903133371195</v>
      </c>
      <c r="E178" s="122">
        <v>560.26801051747202</v>
      </c>
      <c r="F178" s="198">
        <v>0</v>
      </c>
      <c r="G178" s="122">
        <v>560.26801051747202</v>
      </c>
      <c r="H178" s="214">
        <v>11.522161199245801</v>
      </c>
      <c r="I178" s="214">
        <v>0.57777557003525304</v>
      </c>
      <c r="J178" s="214">
        <v>0.158705610401083</v>
      </c>
      <c r="K178" s="214"/>
      <c r="L178" s="214">
        <v>-1203.7974154876199</v>
      </c>
      <c r="M178" s="214">
        <v>35.011803680635801</v>
      </c>
      <c r="N178" s="214">
        <v>1291.6344773882799</v>
      </c>
      <c r="O178" s="214">
        <v>7401.4204111571598</v>
      </c>
      <c r="P178" s="122"/>
    </row>
    <row r="179" spans="1:16" ht="12.75" x14ac:dyDescent="0.2">
      <c r="A179" s="122" t="s">
        <v>529</v>
      </c>
      <c r="B179" s="122">
        <v>62927</v>
      </c>
      <c r="C179" s="122">
        <v>1075</v>
      </c>
      <c r="D179" s="178">
        <v>1.91903133371195</v>
      </c>
      <c r="E179" s="122">
        <v>560.26801051747202</v>
      </c>
      <c r="F179" s="198">
        <v>0</v>
      </c>
      <c r="G179" s="122">
        <v>560.26801051747202</v>
      </c>
      <c r="H179" s="214">
        <v>11.522161199245801</v>
      </c>
      <c r="I179" s="214">
        <v>0.57777557003525304</v>
      </c>
      <c r="J179" s="214">
        <v>0.158705610401083</v>
      </c>
      <c r="K179" s="214"/>
      <c r="L179" s="214">
        <v>-1203.7974154876199</v>
      </c>
      <c r="M179" s="214">
        <v>35.011803680635801</v>
      </c>
      <c r="N179" s="214">
        <v>1291.6344773882799</v>
      </c>
      <c r="O179" s="214">
        <v>7401.4204111571598</v>
      </c>
      <c r="P179" s="122"/>
    </row>
    <row r="180" spans="1:16" ht="12.75" x14ac:dyDescent="0.2">
      <c r="A180" s="122" t="s">
        <v>530</v>
      </c>
      <c r="B180" s="122">
        <v>15054</v>
      </c>
      <c r="C180" s="122">
        <v>1075</v>
      </c>
      <c r="D180" s="178">
        <v>1.91903133371195</v>
      </c>
      <c r="E180" s="122">
        <v>560.26801051747202</v>
      </c>
      <c r="F180" s="198">
        <v>0</v>
      </c>
      <c r="G180" s="122">
        <v>560.26801051747202</v>
      </c>
      <c r="H180" s="214">
        <v>11.522161199245801</v>
      </c>
      <c r="I180" s="214">
        <v>0.57777557003525304</v>
      </c>
      <c r="J180" s="214">
        <v>0.158705610401083</v>
      </c>
      <c r="K180" s="214"/>
      <c r="L180" s="214">
        <v>-1203.7974154876199</v>
      </c>
      <c r="M180" s="214">
        <v>35.011803680635801</v>
      </c>
      <c r="N180" s="214">
        <v>1291.6344773882799</v>
      </c>
      <c r="O180" s="214">
        <v>7401.4204111571598</v>
      </c>
      <c r="P180" s="122"/>
    </row>
    <row r="181" spans="1:16" ht="12.75" x14ac:dyDescent="0.2">
      <c r="A181" s="122" t="s">
        <v>531</v>
      </c>
      <c r="B181" s="122">
        <v>36528</v>
      </c>
      <c r="C181" s="122">
        <v>1075</v>
      </c>
      <c r="D181" s="178">
        <v>1.91903133371195</v>
      </c>
      <c r="E181" s="122">
        <v>560.26801051747202</v>
      </c>
      <c r="F181" s="198">
        <v>0</v>
      </c>
      <c r="G181" s="122">
        <v>560.26801051747202</v>
      </c>
      <c r="H181" s="214">
        <v>11.522161199245801</v>
      </c>
      <c r="I181" s="214">
        <v>0.57777557003525304</v>
      </c>
      <c r="J181" s="214">
        <v>0.158705610401083</v>
      </c>
      <c r="K181" s="214"/>
      <c r="L181" s="214">
        <v>-1203.7974154876199</v>
      </c>
      <c r="M181" s="214">
        <v>35.011803680635801</v>
      </c>
      <c r="N181" s="214">
        <v>1291.6344773882799</v>
      </c>
      <c r="O181" s="214">
        <v>7401.4204111571598</v>
      </c>
      <c r="P181" s="122"/>
    </row>
    <row r="182" spans="1:16" ht="12.75" x14ac:dyDescent="0.2">
      <c r="A182" s="122" t="s">
        <v>532</v>
      </c>
      <c r="B182" s="122">
        <v>18747</v>
      </c>
      <c r="C182" s="122">
        <v>1075</v>
      </c>
      <c r="D182" s="178">
        <v>1.91903133371195</v>
      </c>
      <c r="E182" s="122">
        <v>560.26801051747202</v>
      </c>
      <c r="F182" s="198">
        <v>0</v>
      </c>
      <c r="G182" s="122">
        <v>560.26801051747202</v>
      </c>
      <c r="H182" s="214">
        <v>11.522161199245801</v>
      </c>
      <c r="I182" s="214">
        <v>0.57777557003525304</v>
      </c>
      <c r="J182" s="214">
        <v>0.158705610401083</v>
      </c>
      <c r="K182" s="214"/>
      <c r="L182" s="214">
        <v>-1203.7974154876199</v>
      </c>
      <c r="M182" s="214">
        <v>35.011803680635801</v>
      </c>
      <c r="N182" s="214">
        <v>1291.6344773882799</v>
      </c>
      <c r="O182" s="214">
        <v>7401.4204111571598</v>
      </c>
      <c r="P182" s="122"/>
    </row>
    <row r="183" spans="1:16" ht="12.75" x14ac:dyDescent="0.2">
      <c r="A183" s="122" t="s">
        <v>533</v>
      </c>
      <c r="B183" s="122">
        <v>53134</v>
      </c>
      <c r="C183" s="122">
        <v>1075</v>
      </c>
      <c r="D183" s="178">
        <v>1.91903133371195</v>
      </c>
      <c r="E183" s="122">
        <v>560.26801051747202</v>
      </c>
      <c r="F183" s="198">
        <v>0</v>
      </c>
      <c r="G183" s="122">
        <v>560.26801051747202</v>
      </c>
      <c r="H183" s="214">
        <v>11.522161199245801</v>
      </c>
      <c r="I183" s="214">
        <v>0.57777557003525304</v>
      </c>
      <c r="J183" s="214">
        <v>0.158705610401083</v>
      </c>
      <c r="K183" s="214"/>
      <c r="L183" s="214">
        <v>-1203.7974154876199</v>
      </c>
      <c r="M183" s="214">
        <v>35.011803680635801</v>
      </c>
      <c r="N183" s="214">
        <v>1291.6344773882799</v>
      </c>
      <c r="O183" s="214">
        <v>7401.4204111571598</v>
      </c>
      <c r="P183" s="122"/>
    </row>
    <row r="184" spans="1:16" ht="12.75" x14ac:dyDescent="0.2">
      <c r="A184" s="122" t="s">
        <v>534</v>
      </c>
      <c r="B184" s="122">
        <v>8931</v>
      </c>
      <c r="C184" s="122">
        <v>1075</v>
      </c>
      <c r="D184" s="178">
        <v>1.91903133371195</v>
      </c>
      <c r="E184" s="122">
        <v>560.26801051747202</v>
      </c>
      <c r="F184" s="198">
        <v>0</v>
      </c>
      <c r="G184" s="122">
        <v>560.26801051747202</v>
      </c>
      <c r="H184" s="214">
        <v>11.522161199245801</v>
      </c>
      <c r="I184" s="214">
        <v>0.57777557003525304</v>
      </c>
      <c r="J184" s="214">
        <v>0.158705610401083</v>
      </c>
      <c r="K184" s="214"/>
      <c r="L184" s="214">
        <v>-1203.7974154876199</v>
      </c>
      <c r="M184" s="214">
        <v>35.011803680635801</v>
      </c>
      <c r="N184" s="214">
        <v>1291.6344773882799</v>
      </c>
      <c r="O184" s="214">
        <v>7401.4204111571598</v>
      </c>
      <c r="P184" s="122"/>
    </row>
    <row r="185" spans="1:16" ht="12.75" x14ac:dyDescent="0.2">
      <c r="A185" s="122" t="s">
        <v>535</v>
      </c>
      <c r="B185" s="122">
        <v>25275</v>
      </c>
      <c r="C185" s="122">
        <v>1075</v>
      </c>
      <c r="D185" s="178">
        <v>1.91903133371195</v>
      </c>
      <c r="E185" s="122">
        <v>560.26801051747202</v>
      </c>
      <c r="F185" s="198">
        <v>0</v>
      </c>
      <c r="G185" s="122">
        <v>560.26801051747202</v>
      </c>
      <c r="H185" s="214">
        <v>11.522161199245801</v>
      </c>
      <c r="I185" s="214">
        <v>0.57777557003525304</v>
      </c>
      <c r="J185" s="214">
        <v>0.158705610401083</v>
      </c>
      <c r="K185" s="214"/>
      <c r="L185" s="214">
        <v>-1203.7974154876199</v>
      </c>
      <c r="M185" s="214">
        <v>35.011803680635801</v>
      </c>
      <c r="N185" s="214">
        <v>1291.6344773882799</v>
      </c>
      <c r="O185" s="214">
        <v>7401.4204111571598</v>
      </c>
      <c r="P185" s="122"/>
    </row>
    <row r="186" spans="1:16" ht="12.75" x14ac:dyDescent="0.2">
      <c r="A186" s="122" t="s">
        <v>536</v>
      </c>
      <c r="B186" s="122">
        <v>12694</v>
      </c>
      <c r="C186" s="122">
        <v>1075</v>
      </c>
      <c r="D186" s="178">
        <v>1.91903133371195</v>
      </c>
      <c r="E186" s="122">
        <v>560.26801051747202</v>
      </c>
      <c r="F186" s="198">
        <v>0</v>
      </c>
      <c r="G186" s="122">
        <v>560.26801051747202</v>
      </c>
      <c r="H186" s="214">
        <v>11.522161199245801</v>
      </c>
      <c r="I186" s="214">
        <v>0.57777557003525304</v>
      </c>
      <c r="J186" s="214">
        <v>0.158705610401083</v>
      </c>
      <c r="K186" s="214"/>
      <c r="L186" s="214">
        <v>-1203.7974154876199</v>
      </c>
      <c r="M186" s="214">
        <v>35.011803680635801</v>
      </c>
      <c r="N186" s="214">
        <v>1291.6344773882799</v>
      </c>
      <c r="O186" s="214">
        <v>7401.4204111571598</v>
      </c>
      <c r="P186" s="122"/>
    </row>
    <row r="187" spans="1:16" ht="12.75" x14ac:dyDescent="0.2">
      <c r="A187" s="122" t="s">
        <v>537</v>
      </c>
      <c r="B187" s="122">
        <v>10365</v>
      </c>
      <c r="C187" s="122">
        <v>1075</v>
      </c>
      <c r="D187" s="178">
        <v>1.91903133371195</v>
      </c>
      <c r="E187" s="122">
        <v>560.26801051747202</v>
      </c>
      <c r="F187" s="198">
        <v>0</v>
      </c>
      <c r="G187" s="122">
        <v>560.26801051747202</v>
      </c>
      <c r="H187" s="214">
        <v>11.522161199245801</v>
      </c>
      <c r="I187" s="214">
        <v>0.57777557003525304</v>
      </c>
      <c r="J187" s="214">
        <v>0.158705610401083</v>
      </c>
      <c r="K187" s="214"/>
      <c r="L187" s="214">
        <v>-1203.7974154876199</v>
      </c>
      <c r="M187" s="214">
        <v>35.011803680635801</v>
      </c>
      <c r="N187" s="214">
        <v>1291.6344773882799</v>
      </c>
      <c r="O187" s="214">
        <v>7401.4204111571598</v>
      </c>
      <c r="P187" s="122"/>
    </row>
    <row r="188" spans="1:16" ht="12.75" x14ac:dyDescent="0.2">
      <c r="A188" s="122" t="s">
        <v>538</v>
      </c>
      <c r="B188" s="122">
        <v>12346</v>
      </c>
      <c r="C188" s="122">
        <v>1075</v>
      </c>
      <c r="D188" s="178">
        <v>1.91903133371195</v>
      </c>
      <c r="E188" s="122">
        <v>560.26801051747202</v>
      </c>
      <c r="F188" s="198">
        <v>0</v>
      </c>
      <c r="G188" s="122">
        <v>560.26801051747202</v>
      </c>
      <c r="H188" s="214">
        <v>11.522161199245801</v>
      </c>
      <c r="I188" s="214">
        <v>0.57777557003525304</v>
      </c>
      <c r="J188" s="214">
        <v>0.158705610401083</v>
      </c>
      <c r="K188" s="214"/>
      <c r="L188" s="214">
        <v>-1203.7974154876199</v>
      </c>
      <c r="M188" s="214">
        <v>35.011803680635801</v>
      </c>
      <c r="N188" s="214">
        <v>1291.6344773882799</v>
      </c>
      <c r="O188" s="214">
        <v>7401.4204111571598</v>
      </c>
      <c r="P188" s="122"/>
    </row>
    <row r="189" spans="1:16" ht="12.75" x14ac:dyDescent="0.2">
      <c r="A189" s="122" t="s">
        <v>539</v>
      </c>
      <c r="B189" s="122">
        <v>10864</v>
      </c>
      <c r="C189" s="122">
        <v>1075</v>
      </c>
      <c r="D189" s="178">
        <v>1.91903133371195</v>
      </c>
      <c r="E189" s="122">
        <v>560.26801051747202</v>
      </c>
      <c r="F189" s="198">
        <v>0</v>
      </c>
      <c r="G189" s="122">
        <v>560.26801051747202</v>
      </c>
      <c r="H189" s="214">
        <v>11.522161199245801</v>
      </c>
      <c r="I189" s="214">
        <v>0.57777557003525304</v>
      </c>
      <c r="J189" s="214">
        <v>0.158705610401083</v>
      </c>
      <c r="K189" s="214"/>
      <c r="L189" s="214">
        <v>-1203.7974154876199</v>
      </c>
      <c r="M189" s="214">
        <v>35.011803680635801</v>
      </c>
      <c r="N189" s="214">
        <v>1291.6344773882799</v>
      </c>
      <c r="O189" s="214">
        <v>7401.4204111571598</v>
      </c>
      <c r="P189" s="122"/>
    </row>
    <row r="190" spans="1:16" ht="12.75" x14ac:dyDescent="0.2">
      <c r="A190" s="122" t="s">
        <v>540</v>
      </c>
      <c r="B190" s="122">
        <v>12617</v>
      </c>
      <c r="C190" s="122">
        <v>1075</v>
      </c>
      <c r="D190" s="178">
        <v>1.91903133371195</v>
      </c>
      <c r="E190" s="122">
        <v>560.26801051747202</v>
      </c>
      <c r="F190" s="198">
        <v>0</v>
      </c>
      <c r="G190" s="122">
        <v>560.26801051747202</v>
      </c>
      <c r="H190" s="214">
        <v>11.522161199245801</v>
      </c>
      <c r="I190" s="214">
        <v>0.57777557003525304</v>
      </c>
      <c r="J190" s="214">
        <v>0.158705610401083</v>
      </c>
      <c r="K190" s="214"/>
      <c r="L190" s="214">
        <v>-1203.7974154876199</v>
      </c>
      <c r="M190" s="214">
        <v>35.011803680635801</v>
      </c>
      <c r="N190" s="214">
        <v>1291.6344773882799</v>
      </c>
      <c r="O190" s="214">
        <v>7401.4204111571598</v>
      </c>
      <c r="P190" s="122"/>
    </row>
    <row r="191" spans="1:16" ht="12.75" x14ac:dyDescent="0.2">
      <c r="A191" s="122" t="s">
        <v>541</v>
      </c>
      <c r="B191" s="122">
        <v>15135</v>
      </c>
      <c r="C191" s="122">
        <v>1075</v>
      </c>
      <c r="D191" s="178">
        <v>1.91903133371195</v>
      </c>
      <c r="E191" s="122">
        <v>560.26801051747202</v>
      </c>
      <c r="F191" s="198">
        <v>0</v>
      </c>
      <c r="G191" s="122">
        <v>560.26801051747202</v>
      </c>
      <c r="H191" s="214">
        <v>11.522161199245801</v>
      </c>
      <c r="I191" s="214">
        <v>0.57777557003525304</v>
      </c>
      <c r="J191" s="214">
        <v>0.158705610401083</v>
      </c>
      <c r="K191" s="214"/>
      <c r="L191" s="214">
        <v>-1203.7974154876199</v>
      </c>
      <c r="M191" s="214">
        <v>35.011803680635801</v>
      </c>
      <c r="N191" s="214">
        <v>1291.6344773882799</v>
      </c>
      <c r="O191" s="214">
        <v>7401.4204111571598</v>
      </c>
      <c r="P191" s="122"/>
    </row>
    <row r="192" spans="1:16" ht="12.75" x14ac:dyDescent="0.2">
      <c r="A192" s="122" t="s">
        <v>542</v>
      </c>
      <c r="B192" s="122">
        <v>11640</v>
      </c>
      <c r="C192" s="122">
        <v>1075</v>
      </c>
      <c r="D192" s="178">
        <v>1.91903133371195</v>
      </c>
      <c r="E192" s="122">
        <v>560.26801051747202</v>
      </c>
      <c r="F192" s="198">
        <v>0</v>
      </c>
      <c r="G192" s="122">
        <v>560.26801051747202</v>
      </c>
      <c r="H192" s="214">
        <v>11.522161199245801</v>
      </c>
      <c r="I192" s="214">
        <v>0.57777557003525304</v>
      </c>
      <c r="J192" s="214">
        <v>0.158705610401083</v>
      </c>
      <c r="K192" s="214"/>
      <c r="L192" s="214">
        <v>-1203.7974154876199</v>
      </c>
      <c r="M192" s="214">
        <v>35.011803680635801</v>
      </c>
      <c r="N192" s="214">
        <v>1291.6344773882799</v>
      </c>
      <c r="O192" s="214">
        <v>7401.4204111571598</v>
      </c>
      <c r="P192" s="122"/>
    </row>
    <row r="193" spans="1:16" ht="12.75" x14ac:dyDescent="0.2">
      <c r="A193" s="122" t="s">
        <v>543</v>
      </c>
      <c r="B193" s="122">
        <v>56929</v>
      </c>
      <c r="C193" s="122">
        <v>1075</v>
      </c>
      <c r="D193" s="178">
        <v>1.91903133371195</v>
      </c>
      <c r="E193" s="122">
        <v>560.26801051747202</v>
      </c>
      <c r="F193" s="198">
        <v>0</v>
      </c>
      <c r="G193" s="122">
        <v>560.26801051747202</v>
      </c>
      <c r="H193" s="214">
        <v>11.522161199245801</v>
      </c>
      <c r="I193" s="214">
        <v>0.57777557003525304</v>
      </c>
      <c r="J193" s="214">
        <v>0.158705610401083</v>
      </c>
      <c r="K193" s="214"/>
      <c r="L193" s="214">
        <v>-1203.7974154876199</v>
      </c>
      <c r="M193" s="214">
        <v>35.011803680635801</v>
      </c>
      <c r="N193" s="214">
        <v>1291.6344773882799</v>
      </c>
      <c r="O193" s="214">
        <v>7401.4204111571598</v>
      </c>
      <c r="P193" s="122"/>
    </row>
    <row r="194" spans="1:16" ht="12.75" x14ac:dyDescent="0.2">
      <c r="A194" s="122" t="s">
        <v>544</v>
      </c>
      <c r="B194" s="122">
        <v>9072</v>
      </c>
      <c r="C194" s="122">
        <v>1075</v>
      </c>
      <c r="D194" s="178">
        <v>1.91903133371195</v>
      </c>
      <c r="E194" s="122">
        <v>560.26801051747202</v>
      </c>
      <c r="F194" s="198">
        <v>0</v>
      </c>
      <c r="G194" s="122">
        <v>560.26801051747202</v>
      </c>
      <c r="H194" s="214">
        <v>11.522161199245801</v>
      </c>
      <c r="I194" s="214">
        <v>0.57777557003525304</v>
      </c>
      <c r="J194" s="214">
        <v>0.158705610401083</v>
      </c>
      <c r="K194" s="214"/>
      <c r="L194" s="214">
        <v>-1203.7974154876199</v>
      </c>
      <c r="M194" s="214">
        <v>35.011803680635801</v>
      </c>
      <c r="N194" s="214">
        <v>1291.6344773882799</v>
      </c>
      <c r="O194" s="214">
        <v>7401.4204111571598</v>
      </c>
      <c r="P194" s="122"/>
    </row>
    <row r="195" spans="1:16" ht="12.75" x14ac:dyDescent="0.2">
      <c r="A195" s="122" t="s">
        <v>545</v>
      </c>
      <c r="B195" s="122">
        <v>53517</v>
      </c>
      <c r="C195" s="122">
        <v>1075</v>
      </c>
      <c r="D195" s="178">
        <v>1.91903133371195</v>
      </c>
      <c r="E195" s="122">
        <v>560.26801051747202</v>
      </c>
      <c r="F195" s="198">
        <v>0</v>
      </c>
      <c r="G195" s="122">
        <v>560.26801051747202</v>
      </c>
      <c r="H195" s="214">
        <v>11.522161199245801</v>
      </c>
      <c r="I195" s="214">
        <v>0.57777557003525304</v>
      </c>
      <c r="J195" s="214">
        <v>0.158705610401083</v>
      </c>
      <c r="K195" s="214"/>
      <c r="L195" s="214">
        <v>-1203.7974154876199</v>
      </c>
      <c r="M195" s="214">
        <v>35.011803680635801</v>
      </c>
      <c r="N195" s="214">
        <v>1291.6344773882799</v>
      </c>
      <c r="O195" s="214">
        <v>7401.4204111571598</v>
      </c>
      <c r="P195" s="122"/>
    </row>
    <row r="196" spans="1:16" ht="12.75" x14ac:dyDescent="0.2">
      <c r="A196" s="122" t="s">
        <v>546</v>
      </c>
      <c r="B196" s="122">
        <v>23244</v>
      </c>
      <c r="C196" s="122">
        <v>1075</v>
      </c>
      <c r="D196" s="178">
        <v>1.91903133371195</v>
      </c>
      <c r="E196" s="122">
        <v>560.26801051747202</v>
      </c>
      <c r="F196" s="198">
        <v>0</v>
      </c>
      <c r="G196" s="122">
        <v>560.26801051747202</v>
      </c>
      <c r="H196" s="214">
        <v>11.522161199245801</v>
      </c>
      <c r="I196" s="214">
        <v>0.57777557003525304</v>
      </c>
      <c r="J196" s="214">
        <v>0.158705610401083</v>
      </c>
      <c r="K196" s="214"/>
      <c r="L196" s="214">
        <v>-1203.7974154876199</v>
      </c>
      <c r="M196" s="214">
        <v>35.011803680635801</v>
      </c>
      <c r="N196" s="214">
        <v>1291.6344773882799</v>
      </c>
      <c r="O196" s="214">
        <v>7401.4204111571598</v>
      </c>
      <c r="P196" s="122"/>
    </row>
    <row r="197" spans="1:16" ht="12.75" x14ac:dyDescent="0.2">
      <c r="A197" s="122" t="s">
        <v>547</v>
      </c>
      <c r="B197" s="122">
        <v>15597</v>
      </c>
      <c r="C197" s="122">
        <v>1075</v>
      </c>
      <c r="D197" s="178">
        <v>1.91903133371195</v>
      </c>
      <c r="E197" s="122">
        <v>560.26801051747202</v>
      </c>
      <c r="F197" s="198">
        <v>0</v>
      </c>
      <c r="G197" s="122">
        <v>560.26801051747202</v>
      </c>
      <c r="H197" s="214">
        <v>11.522161199245801</v>
      </c>
      <c r="I197" s="214">
        <v>0.57777557003525304</v>
      </c>
      <c r="J197" s="214">
        <v>0.158705610401083</v>
      </c>
      <c r="K197" s="214"/>
      <c r="L197" s="214">
        <v>-1203.7974154876199</v>
      </c>
      <c r="M197" s="214">
        <v>35.011803680635801</v>
      </c>
      <c r="N197" s="214">
        <v>1291.6344773882799</v>
      </c>
      <c r="O197" s="214">
        <v>7401.4204111571598</v>
      </c>
      <c r="P197" s="122"/>
    </row>
    <row r="198" spans="1:16" ht="12.75" x14ac:dyDescent="0.2">
      <c r="A198" s="122" t="s">
        <v>548</v>
      </c>
      <c r="B198" s="122">
        <v>11089</v>
      </c>
      <c r="C198" s="122">
        <v>1075</v>
      </c>
      <c r="D198" s="178">
        <v>1.91903133371195</v>
      </c>
      <c r="E198" s="122">
        <v>560.26801051747202</v>
      </c>
      <c r="F198" s="198">
        <v>0</v>
      </c>
      <c r="G198" s="122">
        <v>560.26801051747202</v>
      </c>
      <c r="H198" s="214">
        <v>11.522161199245801</v>
      </c>
      <c r="I198" s="214">
        <v>0.57777557003525304</v>
      </c>
      <c r="J198" s="214">
        <v>0.158705610401083</v>
      </c>
      <c r="K198" s="214"/>
      <c r="L198" s="214">
        <v>-1203.7974154876199</v>
      </c>
      <c r="M198" s="214">
        <v>35.011803680635801</v>
      </c>
      <c r="N198" s="214">
        <v>1291.6344773882799</v>
      </c>
      <c r="O198" s="214">
        <v>7401.4204111571598</v>
      </c>
      <c r="P198" s="122"/>
    </row>
    <row r="199" spans="1:16" ht="12.75" x14ac:dyDescent="0.2">
      <c r="A199" s="122" t="s">
        <v>549</v>
      </c>
      <c r="B199" s="122">
        <v>37890</v>
      </c>
      <c r="C199" s="122">
        <v>1075</v>
      </c>
      <c r="D199" s="178">
        <v>1.91903133371195</v>
      </c>
      <c r="E199" s="122">
        <v>560.26801051747202</v>
      </c>
      <c r="F199" s="198">
        <v>0</v>
      </c>
      <c r="G199" s="122">
        <v>560.26801051747202</v>
      </c>
      <c r="H199" s="214">
        <v>11.522161199245801</v>
      </c>
      <c r="I199" s="214">
        <v>0.57777557003525304</v>
      </c>
      <c r="J199" s="214">
        <v>0.158705610401083</v>
      </c>
      <c r="K199" s="214"/>
      <c r="L199" s="214">
        <v>-1203.7974154876199</v>
      </c>
      <c r="M199" s="214">
        <v>35.011803680635801</v>
      </c>
      <c r="N199" s="214">
        <v>1291.6344773882799</v>
      </c>
      <c r="O199" s="214">
        <v>7401.4204111571598</v>
      </c>
      <c r="P199" s="122"/>
    </row>
    <row r="200" spans="1:16" ht="12.75" x14ac:dyDescent="0.2">
      <c r="A200" s="122" t="s">
        <v>550</v>
      </c>
      <c r="B200" s="122">
        <v>12326</v>
      </c>
      <c r="C200" s="122">
        <v>1075</v>
      </c>
      <c r="D200" s="178">
        <v>1.91903133371195</v>
      </c>
      <c r="E200" s="122">
        <v>560.26801051747202</v>
      </c>
      <c r="F200" s="198">
        <v>0</v>
      </c>
      <c r="G200" s="122">
        <v>560.26801051747202</v>
      </c>
      <c r="H200" s="214">
        <v>11.522161199245801</v>
      </c>
      <c r="I200" s="214">
        <v>0.57777557003525304</v>
      </c>
      <c r="J200" s="214">
        <v>0.158705610401083</v>
      </c>
      <c r="K200" s="214"/>
      <c r="L200" s="214">
        <v>-1203.7974154876199</v>
      </c>
      <c r="M200" s="214">
        <v>35.011803680635801</v>
      </c>
      <c r="N200" s="214">
        <v>1291.6344773882799</v>
      </c>
      <c r="O200" s="214">
        <v>7401.4204111571598</v>
      </c>
      <c r="P200" s="122"/>
    </row>
    <row r="201" spans="1:16" ht="12.75" x14ac:dyDescent="0.2">
      <c r="A201" s="122" t="s">
        <v>551</v>
      </c>
      <c r="B201" s="122">
        <v>12645</v>
      </c>
      <c r="C201" s="122">
        <v>1075</v>
      </c>
      <c r="D201" s="178">
        <v>1.91903133371195</v>
      </c>
      <c r="E201" s="122">
        <v>560.26801051747202</v>
      </c>
      <c r="F201" s="198">
        <v>0</v>
      </c>
      <c r="G201" s="122">
        <v>560.26801051747202</v>
      </c>
      <c r="H201" s="214">
        <v>11.522161199245801</v>
      </c>
      <c r="I201" s="214">
        <v>0.57777557003525304</v>
      </c>
      <c r="J201" s="214">
        <v>0.158705610401083</v>
      </c>
      <c r="K201" s="214"/>
      <c r="L201" s="214">
        <v>-1203.7974154876199</v>
      </c>
      <c r="M201" s="214">
        <v>35.011803680635801</v>
      </c>
      <c r="N201" s="214">
        <v>1291.6344773882799</v>
      </c>
      <c r="O201" s="214">
        <v>7401.4204111571598</v>
      </c>
      <c r="P201" s="122"/>
    </row>
    <row r="202" spans="1:16" ht="12.75" x14ac:dyDescent="0.2">
      <c r="A202" s="19" t="s">
        <v>552</v>
      </c>
      <c r="B202" s="122"/>
      <c r="C202" s="122"/>
      <c r="D202" s="178"/>
      <c r="E202" s="122"/>
      <c r="F202" s="198"/>
      <c r="G202" s="122"/>
      <c r="H202" s="214"/>
      <c r="I202" s="214"/>
      <c r="J202" s="214"/>
      <c r="K202" s="214"/>
      <c r="L202" s="214"/>
      <c r="M202" s="214"/>
      <c r="N202" s="214"/>
      <c r="O202" s="214"/>
      <c r="P202" s="122"/>
    </row>
    <row r="203" spans="1:16" ht="12.75" x14ac:dyDescent="0.2">
      <c r="A203" s="122" t="s">
        <v>553</v>
      </c>
      <c r="B203" s="122">
        <v>25771</v>
      </c>
      <c r="C203" s="122">
        <v>629</v>
      </c>
      <c r="D203" s="178">
        <v>1.91903133371195</v>
      </c>
      <c r="E203" s="122">
        <v>327.59147500661999</v>
      </c>
      <c r="F203" s="198">
        <v>8.1567492148429996E-2</v>
      </c>
      <c r="G203" s="122">
        <v>383.60538310314701</v>
      </c>
      <c r="H203" s="214">
        <v>16.511974217958301</v>
      </c>
      <c r="I203" s="214">
        <v>0.39168206685817802</v>
      </c>
      <c r="J203" s="214">
        <v>0.119839716026568</v>
      </c>
      <c r="K203" s="214"/>
      <c r="L203" s="214">
        <v>-1203.7974154876199</v>
      </c>
      <c r="M203" s="214">
        <v>35.011803680635801</v>
      </c>
      <c r="N203" s="214">
        <v>1291.6344773882799</v>
      </c>
      <c r="O203" s="214">
        <v>7401.4204111571598</v>
      </c>
      <c r="P203" s="122"/>
    </row>
    <row r="204" spans="1:16" ht="12.75" x14ac:dyDescent="0.2">
      <c r="A204" s="122" t="s">
        <v>554</v>
      </c>
      <c r="B204" s="122">
        <v>8453</v>
      </c>
      <c r="C204" s="122">
        <v>529</v>
      </c>
      <c r="D204" s="178">
        <v>1.91903133371195</v>
      </c>
      <c r="E204" s="122">
        <v>275.44954940908701</v>
      </c>
      <c r="F204" s="198">
        <v>2.2538317229558499E-2</v>
      </c>
      <c r="G204" s="122">
        <v>383.60538310314701</v>
      </c>
      <c r="H204" s="214">
        <v>16.511974217958301</v>
      </c>
      <c r="I204" s="214">
        <v>0.39168206685817802</v>
      </c>
      <c r="J204" s="214">
        <v>0.119839716026568</v>
      </c>
      <c r="K204" s="214"/>
      <c r="L204" s="214">
        <v>-1203.7974154876199</v>
      </c>
      <c r="M204" s="214">
        <v>35.011803680635801</v>
      </c>
      <c r="N204" s="214">
        <v>1291.6344773882799</v>
      </c>
      <c r="O204" s="214">
        <v>7401.4204111571598</v>
      </c>
      <c r="P204" s="122"/>
    </row>
    <row r="205" spans="1:16" ht="12.75" x14ac:dyDescent="0.2">
      <c r="A205" s="122" t="s">
        <v>555</v>
      </c>
      <c r="B205" s="122">
        <v>10613</v>
      </c>
      <c r="C205" s="122">
        <v>396</v>
      </c>
      <c r="D205" s="178">
        <v>1.91903133371195</v>
      </c>
      <c r="E205" s="122">
        <v>206.40597995720799</v>
      </c>
      <c r="F205" s="198">
        <v>2.0923585019047598E-2</v>
      </c>
      <c r="G205" s="122">
        <v>383.60538310314701</v>
      </c>
      <c r="H205" s="214">
        <v>16.511974217958301</v>
      </c>
      <c r="I205" s="214">
        <v>0.39168206685817802</v>
      </c>
      <c r="J205" s="214">
        <v>0.119839716026568</v>
      </c>
      <c r="K205" s="214"/>
      <c r="L205" s="214">
        <v>-1203.7974154876199</v>
      </c>
      <c r="M205" s="214">
        <v>35.011803680635801</v>
      </c>
      <c r="N205" s="214">
        <v>1291.6344773882799</v>
      </c>
      <c r="O205" s="214">
        <v>7401.4204111571598</v>
      </c>
      <c r="P205" s="122"/>
    </row>
    <row r="206" spans="1:16" ht="12.75" x14ac:dyDescent="0.2">
      <c r="A206" s="122" t="s">
        <v>556</v>
      </c>
      <c r="B206" s="122">
        <v>11379</v>
      </c>
      <c r="C206" s="122">
        <v>390</v>
      </c>
      <c r="D206" s="178">
        <v>1.91903133371195</v>
      </c>
      <c r="E206" s="122">
        <v>203.377704411764</v>
      </c>
      <c r="F206" s="198">
        <v>2.21202635828243E-2</v>
      </c>
      <c r="G206" s="122">
        <v>383.60538310314701</v>
      </c>
      <c r="H206" s="214">
        <v>16.511974217958301</v>
      </c>
      <c r="I206" s="214">
        <v>0.39168206685817802</v>
      </c>
      <c r="J206" s="214">
        <v>0.119839716026568</v>
      </c>
      <c r="K206" s="214"/>
      <c r="L206" s="214">
        <v>-1203.7974154876199</v>
      </c>
      <c r="M206" s="214">
        <v>35.011803680635801</v>
      </c>
      <c r="N206" s="214">
        <v>1291.6344773882799</v>
      </c>
      <c r="O206" s="214">
        <v>7401.4204111571598</v>
      </c>
      <c r="P206" s="122"/>
    </row>
    <row r="207" spans="1:16" ht="12.75" x14ac:dyDescent="0.2">
      <c r="A207" s="122" t="s">
        <v>557</v>
      </c>
      <c r="B207" s="122">
        <v>8958</v>
      </c>
      <c r="C207" s="122">
        <v>478</v>
      </c>
      <c r="D207" s="178">
        <v>1.91903133371195</v>
      </c>
      <c r="E207" s="122">
        <v>249.07883500103401</v>
      </c>
      <c r="F207" s="198">
        <v>2.1723112618426799E-2</v>
      </c>
      <c r="G207" s="122">
        <v>383.60538310314701</v>
      </c>
      <c r="H207" s="214">
        <v>16.511974217958301</v>
      </c>
      <c r="I207" s="214">
        <v>0.39168206685817802</v>
      </c>
      <c r="J207" s="214">
        <v>0.119839716026568</v>
      </c>
      <c r="K207" s="214"/>
      <c r="L207" s="214">
        <v>-1203.7974154876199</v>
      </c>
      <c r="M207" s="214">
        <v>35.011803680635801</v>
      </c>
      <c r="N207" s="214">
        <v>1291.6344773882799</v>
      </c>
      <c r="O207" s="214">
        <v>7401.4204111571598</v>
      </c>
      <c r="P207" s="122"/>
    </row>
    <row r="208" spans="1:16" ht="12.75" x14ac:dyDescent="0.2">
      <c r="A208" s="122" t="s">
        <v>558</v>
      </c>
      <c r="B208" s="122">
        <v>11921</v>
      </c>
      <c r="C208" s="122">
        <v>450</v>
      </c>
      <c r="D208" s="178">
        <v>1.91903133371195</v>
      </c>
      <c r="E208" s="122">
        <v>234.653171330014</v>
      </c>
      <c r="F208" s="198">
        <v>2.8286554872154E-2</v>
      </c>
      <c r="G208" s="122">
        <v>383.60538310314701</v>
      </c>
      <c r="H208" s="214">
        <v>16.511974217958301</v>
      </c>
      <c r="I208" s="214">
        <v>0.39168206685817802</v>
      </c>
      <c r="J208" s="214">
        <v>0.119839716026568</v>
      </c>
      <c r="K208" s="214"/>
      <c r="L208" s="214">
        <v>-1203.7974154876199</v>
      </c>
      <c r="M208" s="214">
        <v>35.011803680635801</v>
      </c>
      <c r="N208" s="214">
        <v>1291.6344773882799</v>
      </c>
      <c r="O208" s="214">
        <v>7401.4204111571598</v>
      </c>
      <c r="P208" s="122"/>
    </row>
    <row r="209" spans="1:16" ht="12.75" x14ac:dyDescent="0.2">
      <c r="A209" s="122" t="s">
        <v>559</v>
      </c>
      <c r="B209" s="122">
        <v>15256</v>
      </c>
      <c r="C209" s="122">
        <v>233</v>
      </c>
      <c r="D209" s="178">
        <v>1.91903133371195</v>
      </c>
      <c r="E209" s="122">
        <v>121.570680590886</v>
      </c>
      <c r="F209" s="198">
        <v>1.7202907563113001E-2</v>
      </c>
      <c r="G209" s="122">
        <v>383.60538310314701</v>
      </c>
      <c r="H209" s="214">
        <v>16.511974217958301</v>
      </c>
      <c r="I209" s="214">
        <v>0.39168206685817802</v>
      </c>
      <c r="J209" s="214">
        <v>0.119839716026568</v>
      </c>
      <c r="K209" s="214"/>
      <c r="L209" s="214">
        <v>-1203.7974154876199</v>
      </c>
      <c r="M209" s="214">
        <v>35.011803680635801</v>
      </c>
      <c r="N209" s="214">
        <v>1291.6344773882799</v>
      </c>
      <c r="O209" s="214">
        <v>7401.4204111571598</v>
      </c>
      <c r="P209" s="122"/>
    </row>
    <row r="210" spans="1:16" ht="12.75" x14ac:dyDescent="0.2">
      <c r="A210" s="122" t="s">
        <v>560</v>
      </c>
      <c r="B210" s="122">
        <v>88350</v>
      </c>
      <c r="C210" s="122">
        <v>1245</v>
      </c>
      <c r="D210" s="178">
        <v>1.91903133371195</v>
      </c>
      <c r="E210" s="122">
        <v>648.60831829330903</v>
      </c>
      <c r="F210" s="198">
        <v>0.52431765806347097</v>
      </c>
      <c r="G210" s="122">
        <v>383.60538310314701</v>
      </c>
      <c r="H210" s="214">
        <v>16.511974217958301</v>
      </c>
      <c r="I210" s="214">
        <v>0.39168206685817802</v>
      </c>
      <c r="J210" s="214">
        <v>0.119839716026568</v>
      </c>
      <c r="K210" s="214"/>
      <c r="L210" s="214">
        <v>-1203.7974154876199</v>
      </c>
      <c r="M210" s="214">
        <v>35.011803680635801</v>
      </c>
      <c r="N210" s="214">
        <v>1291.6344773882799</v>
      </c>
      <c r="O210" s="214">
        <v>7401.4204111571598</v>
      </c>
      <c r="P210" s="122"/>
    </row>
    <row r="211" spans="1:16" ht="12.75" x14ac:dyDescent="0.2">
      <c r="A211" s="122" t="s">
        <v>561</v>
      </c>
      <c r="B211" s="122">
        <v>11885</v>
      </c>
      <c r="C211" s="122">
        <v>527</v>
      </c>
      <c r="D211" s="178">
        <v>1.91903133371195</v>
      </c>
      <c r="E211" s="122">
        <v>274.42248298681102</v>
      </c>
      <c r="F211" s="198">
        <v>3.0674686329123201E-2</v>
      </c>
      <c r="G211" s="122">
        <v>383.60538310314701</v>
      </c>
      <c r="H211" s="214">
        <v>16.511974217958301</v>
      </c>
      <c r="I211" s="214">
        <v>0.39168206685817802</v>
      </c>
      <c r="J211" s="214">
        <v>0.119839716026568</v>
      </c>
      <c r="K211" s="214"/>
      <c r="L211" s="214">
        <v>-1203.7974154876199</v>
      </c>
      <c r="M211" s="214">
        <v>35.011803680635801</v>
      </c>
      <c r="N211" s="214">
        <v>1291.6344773882799</v>
      </c>
      <c r="O211" s="214">
        <v>7401.4204111571598</v>
      </c>
      <c r="P211" s="122"/>
    </row>
    <row r="212" spans="1:16" ht="12.75" x14ac:dyDescent="0.2">
      <c r="A212" s="122" t="s">
        <v>562</v>
      </c>
      <c r="B212" s="122">
        <v>24114</v>
      </c>
      <c r="C212" s="122">
        <v>757</v>
      </c>
      <c r="D212" s="178">
        <v>1.91903133371195</v>
      </c>
      <c r="E212" s="122">
        <v>394.47740223290799</v>
      </c>
      <c r="F212" s="198">
        <v>9.0179397271154801E-2</v>
      </c>
      <c r="G212" s="122">
        <v>383.60538310314701</v>
      </c>
      <c r="H212" s="214">
        <v>16.511974217958301</v>
      </c>
      <c r="I212" s="214">
        <v>0.39168206685817802</v>
      </c>
      <c r="J212" s="214">
        <v>0.119839716026568</v>
      </c>
      <c r="K212" s="214"/>
      <c r="L212" s="214">
        <v>-1203.7974154876199</v>
      </c>
      <c r="M212" s="214">
        <v>35.011803680635801</v>
      </c>
      <c r="N212" s="214">
        <v>1291.6344773882799</v>
      </c>
      <c r="O212" s="214">
        <v>7401.4204111571598</v>
      </c>
      <c r="P212" s="122"/>
    </row>
    <row r="213" spans="1:16" ht="12.75" x14ac:dyDescent="0.2">
      <c r="A213" s="122" t="s">
        <v>563</v>
      </c>
      <c r="B213" s="122">
        <v>3656</v>
      </c>
      <c r="C213" s="122">
        <v>310</v>
      </c>
      <c r="D213" s="178">
        <v>1.91903133371195</v>
      </c>
      <c r="E213" s="122">
        <v>161.74586922360101</v>
      </c>
      <c r="F213" s="198">
        <v>5.8527510542790403E-3</v>
      </c>
      <c r="G213" s="122">
        <v>383.60538310314701</v>
      </c>
      <c r="H213" s="214">
        <v>16.511974217958301</v>
      </c>
      <c r="I213" s="214">
        <v>0.39168206685817802</v>
      </c>
      <c r="J213" s="214">
        <v>0.119839716026568</v>
      </c>
      <c r="K213" s="214"/>
      <c r="L213" s="214">
        <v>-1203.7974154876199</v>
      </c>
      <c r="M213" s="214">
        <v>35.011803680635801</v>
      </c>
      <c r="N213" s="214">
        <v>1291.6344773882799</v>
      </c>
      <c r="O213" s="214">
        <v>7401.4204111571598</v>
      </c>
      <c r="P213" s="122"/>
    </row>
    <row r="214" spans="1:16" ht="12.75" x14ac:dyDescent="0.2">
      <c r="A214" s="122" t="s">
        <v>564</v>
      </c>
      <c r="B214" s="122">
        <v>4106</v>
      </c>
      <c r="C214" s="122">
        <v>475</v>
      </c>
      <c r="D214" s="178">
        <v>1.91903133371195</v>
      </c>
      <c r="E214" s="122">
        <v>247.58236993615401</v>
      </c>
      <c r="F214" s="198">
        <v>1.03050223919985E-2</v>
      </c>
      <c r="G214" s="122">
        <v>383.60538310314701</v>
      </c>
      <c r="H214" s="214">
        <v>16.511974217958301</v>
      </c>
      <c r="I214" s="214">
        <v>0.39168206685817802</v>
      </c>
      <c r="J214" s="214">
        <v>0.119839716026568</v>
      </c>
      <c r="K214" s="214"/>
      <c r="L214" s="214">
        <v>-1203.7974154876199</v>
      </c>
      <c r="M214" s="214">
        <v>35.011803680635801</v>
      </c>
      <c r="N214" s="214">
        <v>1291.6344773882799</v>
      </c>
      <c r="O214" s="214">
        <v>7401.4204111571598</v>
      </c>
      <c r="P214" s="122"/>
    </row>
    <row r="215" spans="1:16" ht="12.75" x14ac:dyDescent="0.2">
      <c r="A215" s="122" t="s">
        <v>565</v>
      </c>
      <c r="B215" s="122">
        <v>13099</v>
      </c>
      <c r="C215" s="122">
        <v>473</v>
      </c>
      <c r="D215" s="178">
        <v>1.91903133371195</v>
      </c>
      <c r="E215" s="122">
        <v>246.4450637022</v>
      </c>
      <c r="F215" s="198">
        <v>3.1374926187403E-2</v>
      </c>
      <c r="G215" s="122">
        <v>383.60538310314701</v>
      </c>
      <c r="H215" s="214">
        <v>16.511974217958301</v>
      </c>
      <c r="I215" s="214">
        <v>0.39168206685817802</v>
      </c>
      <c r="J215" s="214">
        <v>0.119839716026568</v>
      </c>
      <c r="K215" s="214"/>
      <c r="L215" s="214">
        <v>-1203.7974154876199</v>
      </c>
      <c r="M215" s="214">
        <v>35.011803680635801</v>
      </c>
      <c r="N215" s="214">
        <v>1291.6344773882799</v>
      </c>
      <c r="O215" s="214">
        <v>7401.4204111571598</v>
      </c>
      <c r="P215" s="122"/>
    </row>
    <row r="216" spans="1:16" ht="12.75" x14ac:dyDescent="0.2">
      <c r="A216" s="122" t="s">
        <v>566</v>
      </c>
      <c r="B216" s="122">
        <v>15334</v>
      </c>
      <c r="C216" s="122">
        <v>544</v>
      </c>
      <c r="D216" s="178">
        <v>1.91903133371195</v>
      </c>
      <c r="E216" s="122">
        <v>283.258945584733</v>
      </c>
      <c r="F216" s="198">
        <v>4.2160710273145802E-2</v>
      </c>
      <c r="G216" s="122">
        <v>383.60538310314701</v>
      </c>
      <c r="H216" s="214">
        <v>16.511974217958301</v>
      </c>
      <c r="I216" s="214">
        <v>0.39168206685817802</v>
      </c>
      <c r="J216" s="214">
        <v>0.119839716026568</v>
      </c>
      <c r="K216" s="214"/>
      <c r="L216" s="214">
        <v>-1203.7974154876199</v>
      </c>
      <c r="M216" s="214">
        <v>35.011803680635801</v>
      </c>
      <c r="N216" s="214">
        <v>1291.6344773882799</v>
      </c>
      <c r="O216" s="214">
        <v>7401.4204111571598</v>
      </c>
      <c r="P216" s="122"/>
    </row>
    <row r="217" spans="1:16" ht="12.75" x14ac:dyDescent="0.2">
      <c r="A217" s="122" t="s">
        <v>567</v>
      </c>
      <c r="B217" s="122">
        <v>11992</v>
      </c>
      <c r="C217" s="122">
        <v>538</v>
      </c>
      <c r="D217" s="178">
        <v>1.91903133371195</v>
      </c>
      <c r="E217" s="122">
        <v>280.45389043188101</v>
      </c>
      <c r="F217" s="198">
        <v>3.3465194421074103E-2</v>
      </c>
      <c r="G217" s="122">
        <v>383.60538310314701</v>
      </c>
      <c r="H217" s="214">
        <v>16.511974217958301</v>
      </c>
      <c r="I217" s="214">
        <v>0.39168206685817802</v>
      </c>
      <c r="J217" s="214">
        <v>0.119839716026568</v>
      </c>
      <c r="K217" s="214"/>
      <c r="L217" s="214">
        <v>-1203.7974154876199</v>
      </c>
      <c r="M217" s="214">
        <v>35.011803680635801</v>
      </c>
      <c r="N217" s="214">
        <v>1291.6344773882799</v>
      </c>
      <c r="O217" s="214">
        <v>7401.4204111571598</v>
      </c>
      <c r="P217" s="122"/>
    </row>
    <row r="218" spans="1:16" ht="12.75" x14ac:dyDescent="0.2">
      <c r="A218" s="122" t="s">
        <v>568</v>
      </c>
      <c r="B218" s="122">
        <v>9804</v>
      </c>
      <c r="C218" s="122">
        <v>351</v>
      </c>
      <c r="D218" s="178">
        <v>1.91903133371195</v>
      </c>
      <c r="E218" s="122">
        <v>182.976631318751</v>
      </c>
      <c r="F218" s="198">
        <v>1.7307420974796602E-2</v>
      </c>
      <c r="G218" s="122">
        <v>383.60538310314701</v>
      </c>
      <c r="H218" s="214">
        <v>16.511974217958301</v>
      </c>
      <c r="I218" s="214">
        <v>0.39168206685817802</v>
      </c>
      <c r="J218" s="214">
        <v>0.119839716026568</v>
      </c>
      <c r="K218" s="214"/>
      <c r="L218" s="214">
        <v>-1203.7974154876199</v>
      </c>
      <c r="M218" s="214">
        <v>35.011803680635801</v>
      </c>
      <c r="N218" s="214">
        <v>1291.6344773882799</v>
      </c>
      <c r="O218" s="214">
        <v>7401.4204111571598</v>
      </c>
      <c r="P218" s="122"/>
    </row>
    <row r="219" spans="1:16" ht="12.75" x14ac:dyDescent="0.2">
      <c r="A219" s="19" t="s">
        <v>569</v>
      </c>
      <c r="B219" s="122"/>
      <c r="C219" s="122"/>
      <c r="D219" s="178"/>
      <c r="E219" s="122"/>
      <c r="F219" s="198"/>
      <c r="G219" s="122"/>
      <c r="H219" s="214"/>
      <c r="I219" s="214"/>
      <c r="J219" s="214"/>
      <c r="K219" s="214"/>
      <c r="L219" s="214"/>
      <c r="M219" s="214"/>
      <c r="N219" s="214"/>
      <c r="O219" s="214"/>
      <c r="P219" s="122"/>
    </row>
    <row r="220" spans="1:16" ht="12.75" x14ac:dyDescent="0.2">
      <c r="A220" s="122" t="s">
        <v>570</v>
      </c>
      <c r="B220" s="122">
        <v>11119</v>
      </c>
      <c r="C220" s="122">
        <v>807</v>
      </c>
      <c r="D220" s="178">
        <v>1.91903133371195</v>
      </c>
      <c r="E220" s="122">
        <v>420.36215234369899</v>
      </c>
      <c r="F220" s="198">
        <v>0</v>
      </c>
      <c r="G220" s="122">
        <v>420.36215234369899</v>
      </c>
      <c r="H220" s="214">
        <v>13.715345567804</v>
      </c>
      <c r="I220" s="214">
        <v>0.52879420476037498</v>
      </c>
      <c r="J220" s="214">
        <v>0.11907361809941799</v>
      </c>
      <c r="K220" s="214"/>
      <c r="L220" s="214">
        <v>-1203.7974154876199</v>
      </c>
      <c r="M220" s="214">
        <v>35.011803680635801</v>
      </c>
      <c r="N220" s="214">
        <v>1291.6344773882799</v>
      </c>
      <c r="O220" s="214">
        <v>7401.4204111571598</v>
      </c>
      <c r="P220" s="122"/>
    </row>
    <row r="221" spans="1:16" ht="12.75" x14ac:dyDescent="0.2">
      <c r="A221" s="122" t="s">
        <v>571</v>
      </c>
      <c r="B221" s="122">
        <v>9531</v>
      </c>
      <c r="C221" s="122">
        <v>807</v>
      </c>
      <c r="D221" s="178">
        <v>1.91903133371195</v>
      </c>
      <c r="E221" s="122">
        <v>420.36215234369899</v>
      </c>
      <c r="F221" s="198">
        <v>0</v>
      </c>
      <c r="G221" s="122">
        <v>420.36215234369899</v>
      </c>
      <c r="H221" s="214">
        <v>13.715345567804</v>
      </c>
      <c r="I221" s="214">
        <v>0.52879420476037498</v>
      </c>
      <c r="J221" s="214">
        <v>0.11907361809941799</v>
      </c>
      <c r="K221" s="214"/>
      <c r="L221" s="214">
        <v>-1203.7974154876199</v>
      </c>
      <c r="M221" s="214">
        <v>35.011803680635801</v>
      </c>
      <c r="N221" s="214">
        <v>1291.6344773882799</v>
      </c>
      <c r="O221" s="214">
        <v>7401.4204111571598</v>
      </c>
      <c r="P221" s="122"/>
    </row>
    <row r="222" spans="1:16" ht="12.75" x14ac:dyDescent="0.2">
      <c r="A222" s="122" t="s">
        <v>572</v>
      </c>
      <c r="B222" s="122">
        <v>15315</v>
      </c>
      <c r="C222" s="122">
        <v>807</v>
      </c>
      <c r="D222" s="178">
        <v>1.91903133371195</v>
      </c>
      <c r="E222" s="122">
        <v>420.36215234369899</v>
      </c>
      <c r="F222" s="198">
        <v>0</v>
      </c>
      <c r="G222" s="122">
        <v>420.36215234369899</v>
      </c>
      <c r="H222" s="214">
        <v>13.715345567804</v>
      </c>
      <c r="I222" s="214">
        <v>0.52879420476037498</v>
      </c>
      <c r="J222" s="214">
        <v>0.11907361809941799</v>
      </c>
      <c r="K222" s="214"/>
      <c r="L222" s="214">
        <v>-1203.7974154876199</v>
      </c>
      <c r="M222" s="214">
        <v>35.011803680635801</v>
      </c>
      <c r="N222" s="214">
        <v>1291.6344773882799</v>
      </c>
      <c r="O222" s="214">
        <v>7401.4204111571598</v>
      </c>
      <c r="P222" s="122"/>
    </row>
    <row r="223" spans="1:16" ht="12.75" x14ac:dyDescent="0.2">
      <c r="A223" s="122" t="s">
        <v>573</v>
      </c>
      <c r="B223" s="122">
        <v>6936</v>
      </c>
      <c r="C223" s="122">
        <v>807</v>
      </c>
      <c r="D223" s="178">
        <v>1.91903133371195</v>
      </c>
      <c r="E223" s="122">
        <v>420.36215234369899</v>
      </c>
      <c r="F223" s="198">
        <v>0</v>
      </c>
      <c r="G223" s="122">
        <v>420.36215234369899</v>
      </c>
      <c r="H223" s="214">
        <v>13.715345567804</v>
      </c>
      <c r="I223" s="214">
        <v>0.52879420476037498</v>
      </c>
      <c r="J223" s="214">
        <v>0.11907361809941799</v>
      </c>
      <c r="K223" s="214"/>
      <c r="L223" s="214">
        <v>-1203.7974154876199</v>
      </c>
      <c r="M223" s="214">
        <v>35.011803680635801</v>
      </c>
      <c r="N223" s="214">
        <v>1291.6344773882799</v>
      </c>
      <c r="O223" s="214">
        <v>7401.4204111571598</v>
      </c>
      <c r="P223" s="122"/>
    </row>
    <row r="224" spans="1:16" ht="12.75" x14ac:dyDescent="0.2">
      <c r="A224" s="122" t="s">
        <v>574</v>
      </c>
      <c r="B224" s="122">
        <v>30054</v>
      </c>
      <c r="C224" s="122">
        <v>807</v>
      </c>
      <c r="D224" s="178">
        <v>1.91903133371195</v>
      </c>
      <c r="E224" s="122">
        <v>420.36215234369899</v>
      </c>
      <c r="F224" s="198">
        <v>0</v>
      </c>
      <c r="G224" s="122">
        <v>420.36215234369899</v>
      </c>
      <c r="H224" s="214">
        <v>13.715345567804</v>
      </c>
      <c r="I224" s="214">
        <v>0.52879420476037498</v>
      </c>
      <c r="J224" s="214">
        <v>0.11907361809941799</v>
      </c>
      <c r="K224" s="214"/>
      <c r="L224" s="214">
        <v>-1203.7974154876199</v>
      </c>
      <c r="M224" s="214">
        <v>35.011803680635801</v>
      </c>
      <c r="N224" s="214">
        <v>1291.6344773882799</v>
      </c>
      <c r="O224" s="214">
        <v>7401.4204111571598</v>
      </c>
      <c r="P224" s="122"/>
    </row>
    <row r="225" spans="1:16" ht="12.75" x14ac:dyDescent="0.2">
      <c r="A225" s="122" t="s">
        <v>575</v>
      </c>
      <c r="B225" s="122">
        <v>21016</v>
      </c>
      <c r="C225" s="122">
        <v>807</v>
      </c>
      <c r="D225" s="178">
        <v>1.91903133371195</v>
      </c>
      <c r="E225" s="122">
        <v>420.36215234369899</v>
      </c>
      <c r="F225" s="198">
        <v>0</v>
      </c>
      <c r="G225" s="122">
        <v>420.36215234369899</v>
      </c>
      <c r="H225" s="214">
        <v>13.715345567804</v>
      </c>
      <c r="I225" s="214">
        <v>0.52879420476037498</v>
      </c>
      <c r="J225" s="214">
        <v>0.11907361809941799</v>
      </c>
      <c r="K225" s="214"/>
      <c r="L225" s="214">
        <v>-1203.7974154876199</v>
      </c>
      <c r="M225" s="214">
        <v>35.011803680635801</v>
      </c>
      <c r="N225" s="214">
        <v>1291.6344773882799</v>
      </c>
      <c r="O225" s="214">
        <v>7401.4204111571598</v>
      </c>
      <c r="P225" s="122"/>
    </row>
    <row r="226" spans="1:16" ht="12.75" x14ac:dyDescent="0.2">
      <c r="A226" s="122" t="s">
        <v>576</v>
      </c>
      <c r="B226" s="122">
        <v>5664</v>
      </c>
      <c r="C226" s="122">
        <v>807</v>
      </c>
      <c r="D226" s="178">
        <v>1.91903133371195</v>
      </c>
      <c r="E226" s="122">
        <v>420.36215234369899</v>
      </c>
      <c r="F226" s="198">
        <v>0</v>
      </c>
      <c r="G226" s="122">
        <v>420.36215234369899</v>
      </c>
      <c r="H226" s="214">
        <v>13.715345567804</v>
      </c>
      <c r="I226" s="214">
        <v>0.52879420476037498</v>
      </c>
      <c r="J226" s="214">
        <v>0.11907361809941799</v>
      </c>
      <c r="K226" s="214"/>
      <c r="L226" s="214">
        <v>-1203.7974154876199</v>
      </c>
      <c r="M226" s="214">
        <v>35.011803680635801</v>
      </c>
      <c r="N226" s="214">
        <v>1291.6344773882799</v>
      </c>
      <c r="O226" s="214">
        <v>7401.4204111571598</v>
      </c>
      <c r="P226" s="122"/>
    </row>
    <row r="227" spans="1:16" ht="12.75" x14ac:dyDescent="0.2">
      <c r="A227" s="122" t="s">
        <v>577</v>
      </c>
      <c r="B227" s="122">
        <v>7363</v>
      </c>
      <c r="C227" s="122">
        <v>807</v>
      </c>
      <c r="D227" s="178">
        <v>1.91903133371195</v>
      </c>
      <c r="E227" s="122">
        <v>420.36215234369899</v>
      </c>
      <c r="F227" s="198">
        <v>0</v>
      </c>
      <c r="G227" s="122">
        <v>420.36215234369899</v>
      </c>
      <c r="H227" s="214">
        <v>13.715345567804</v>
      </c>
      <c r="I227" s="214">
        <v>0.52879420476037498</v>
      </c>
      <c r="J227" s="214">
        <v>0.11907361809941799</v>
      </c>
      <c r="K227" s="214"/>
      <c r="L227" s="214">
        <v>-1203.7974154876199</v>
      </c>
      <c r="M227" s="214">
        <v>35.011803680635801</v>
      </c>
      <c r="N227" s="214">
        <v>1291.6344773882799</v>
      </c>
      <c r="O227" s="214">
        <v>7401.4204111571598</v>
      </c>
      <c r="P227" s="122"/>
    </row>
    <row r="228" spans="1:16" ht="12.75" x14ac:dyDescent="0.2">
      <c r="A228" s="122" t="s">
        <v>578</v>
      </c>
      <c r="B228" s="122">
        <v>23269</v>
      </c>
      <c r="C228" s="122">
        <v>807</v>
      </c>
      <c r="D228" s="178">
        <v>1.91903133371195</v>
      </c>
      <c r="E228" s="122">
        <v>420.36215234369899</v>
      </c>
      <c r="F228" s="198">
        <v>0</v>
      </c>
      <c r="G228" s="122">
        <v>420.36215234369899</v>
      </c>
      <c r="H228" s="214">
        <v>13.715345567804</v>
      </c>
      <c r="I228" s="214">
        <v>0.52879420476037498</v>
      </c>
      <c r="J228" s="214">
        <v>0.11907361809941799</v>
      </c>
      <c r="K228" s="214"/>
      <c r="L228" s="214">
        <v>-1203.7974154876199</v>
      </c>
      <c r="M228" s="214">
        <v>35.011803680635801</v>
      </c>
      <c r="N228" s="214">
        <v>1291.6344773882799</v>
      </c>
      <c r="O228" s="214">
        <v>7401.4204111571598</v>
      </c>
      <c r="P228" s="122"/>
    </row>
    <row r="229" spans="1:16" ht="12.75" x14ac:dyDescent="0.2">
      <c r="A229" s="122" t="s">
        <v>579</v>
      </c>
      <c r="B229" s="122">
        <v>4913</v>
      </c>
      <c r="C229" s="122">
        <v>807</v>
      </c>
      <c r="D229" s="178">
        <v>1.91903133371195</v>
      </c>
      <c r="E229" s="122">
        <v>420.36215234369899</v>
      </c>
      <c r="F229" s="198">
        <v>0</v>
      </c>
      <c r="G229" s="122">
        <v>420.36215234369899</v>
      </c>
      <c r="H229" s="214">
        <v>13.715345567804</v>
      </c>
      <c r="I229" s="214">
        <v>0.52879420476037498</v>
      </c>
      <c r="J229" s="214">
        <v>0.11907361809941799</v>
      </c>
      <c r="K229" s="214"/>
      <c r="L229" s="214">
        <v>-1203.7974154876199</v>
      </c>
      <c r="M229" s="214">
        <v>35.011803680635801</v>
      </c>
      <c r="N229" s="214">
        <v>1291.6344773882799</v>
      </c>
      <c r="O229" s="214">
        <v>7401.4204111571598</v>
      </c>
      <c r="P229" s="122"/>
    </row>
    <row r="230" spans="1:16" ht="12.75" x14ac:dyDescent="0.2">
      <c r="A230" s="122" t="s">
        <v>580</v>
      </c>
      <c r="B230" s="122">
        <v>10352</v>
      </c>
      <c r="C230" s="122">
        <v>807</v>
      </c>
      <c r="D230" s="178">
        <v>1.91903133371195</v>
      </c>
      <c r="E230" s="122">
        <v>420.36215234369899</v>
      </c>
      <c r="F230" s="198">
        <v>0</v>
      </c>
      <c r="G230" s="122">
        <v>420.36215234369899</v>
      </c>
      <c r="H230" s="214">
        <v>13.715345567804</v>
      </c>
      <c r="I230" s="214">
        <v>0.52879420476037498</v>
      </c>
      <c r="J230" s="214">
        <v>0.11907361809941799</v>
      </c>
      <c r="K230" s="214"/>
      <c r="L230" s="214">
        <v>-1203.7974154876199</v>
      </c>
      <c r="M230" s="214">
        <v>35.011803680635801</v>
      </c>
      <c r="N230" s="214">
        <v>1291.6344773882799</v>
      </c>
      <c r="O230" s="214">
        <v>7401.4204111571598</v>
      </c>
      <c r="P230" s="122"/>
    </row>
    <row r="231" spans="1:16" ht="12.75" x14ac:dyDescent="0.2">
      <c r="A231" s="122" t="s">
        <v>569</v>
      </c>
      <c r="B231" s="122">
        <v>142618</v>
      </c>
      <c r="C231" s="122">
        <v>807</v>
      </c>
      <c r="D231" s="178">
        <v>1.91903133371195</v>
      </c>
      <c r="E231" s="122">
        <v>420.36215234369899</v>
      </c>
      <c r="F231" s="198">
        <v>0</v>
      </c>
      <c r="G231" s="122">
        <v>420.36215234369899</v>
      </c>
      <c r="H231" s="214">
        <v>13.715345567804</v>
      </c>
      <c r="I231" s="214">
        <v>0.52879420476037498</v>
      </c>
      <c r="J231" s="214">
        <v>0.11907361809941799</v>
      </c>
      <c r="K231" s="214"/>
      <c r="L231" s="214">
        <v>-1203.7974154876199</v>
      </c>
      <c r="M231" s="214">
        <v>35.011803680635801</v>
      </c>
      <c r="N231" s="214">
        <v>1291.6344773882799</v>
      </c>
      <c r="O231" s="214">
        <v>7401.4204111571598</v>
      </c>
      <c r="P231" s="122"/>
    </row>
    <row r="232" spans="1:16" ht="12.75" x14ac:dyDescent="0.2">
      <c r="A232" s="19" t="s">
        <v>581</v>
      </c>
      <c r="B232" s="122"/>
      <c r="C232" s="122"/>
      <c r="D232" s="178"/>
      <c r="E232" s="122"/>
      <c r="F232" s="198"/>
      <c r="G232" s="122"/>
      <c r="H232" s="214"/>
      <c r="I232" s="214"/>
      <c r="J232" s="214"/>
      <c r="K232" s="214"/>
      <c r="L232" s="214"/>
      <c r="M232" s="214"/>
      <c r="N232" s="214"/>
      <c r="O232" s="214"/>
      <c r="P232" s="122"/>
    </row>
    <row r="233" spans="1:16" ht="12.75" x14ac:dyDescent="0.2">
      <c r="A233" s="122" t="s">
        <v>582</v>
      </c>
      <c r="B233" s="122">
        <v>13631</v>
      </c>
      <c r="C233" s="122">
        <v>502</v>
      </c>
      <c r="D233" s="178">
        <v>1.91903133371195</v>
      </c>
      <c r="E233" s="122">
        <v>261.70571326099599</v>
      </c>
      <c r="F233" s="198">
        <v>3.2228241960336003E-2</v>
      </c>
      <c r="G233" s="122">
        <v>429.743640583684</v>
      </c>
      <c r="H233" s="214">
        <v>12.3991112955822</v>
      </c>
      <c r="I233" s="214">
        <v>0.60152479070724296</v>
      </c>
      <c r="J233" s="214">
        <v>0.115142667236386</v>
      </c>
      <c r="K233" s="214"/>
      <c r="L233" s="214">
        <v>-1203.7974154876199</v>
      </c>
      <c r="M233" s="214">
        <v>35.011803680635801</v>
      </c>
      <c r="N233" s="214">
        <v>1291.6344773882799</v>
      </c>
      <c r="O233" s="214">
        <v>7401.4204111571598</v>
      </c>
      <c r="P233" s="122"/>
    </row>
    <row r="234" spans="1:16" ht="12.75" x14ac:dyDescent="0.2">
      <c r="A234" s="122" t="s">
        <v>583</v>
      </c>
      <c r="B234" s="122">
        <v>13133</v>
      </c>
      <c r="C234" s="122">
        <v>679</v>
      </c>
      <c r="D234" s="178">
        <v>1.91903133371195</v>
      </c>
      <c r="E234" s="122">
        <v>353.98333511135297</v>
      </c>
      <c r="F234" s="198">
        <v>4.01411600974204E-2</v>
      </c>
      <c r="G234" s="122">
        <v>429.743640583684</v>
      </c>
      <c r="H234" s="214">
        <v>12.3991112955822</v>
      </c>
      <c r="I234" s="214">
        <v>0.60152479070724296</v>
      </c>
      <c r="J234" s="214">
        <v>0.115142667236386</v>
      </c>
      <c r="K234" s="214"/>
      <c r="L234" s="214">
        <v>-1203.7974154876199</v>
      </c>
      <c r="M234" s="214">
        <v>35.011803680635801</v>
      </c>
      <c r="N234" s="214">
        <v>1291.6344773882799</v>
      </c>
      <c r="O234" s="214">
        <v>7401.4204111571598</v>
      </c>
      <c r="P234" s="122"/>
    </row>
    <row r="235" spans="1:16" ht="12.75" x14ac:dyDescent="0.2">
      <c r="A235" s="122" t="s">
        <v>584</v>
      </c>
      <c r="B235" s="122">
        <v>15596</v>
      </c>
      <c r="C235" s="122">
        <v>115</v>
      </c>
      <c r="D235" s="178">
        <v>1.91903133371195</v>
      </c>
      <c r="E235" s="122">
        <v>59.698074777452298</v>
      </c>
      <c r="F235" s="198">
        <v>8.3602564739798206E-3</v>
      </c>
      <c r="G235" s="122">
        <v>429.743640583684</v>
      </c>
      <c r="H235" s="214">
        <v>12.3991112955822</v>
      </c>
      <c r="I235" s="214">
        <v>0.60152479070724296</v>
      </c>
      <c r="J235" s="214">
        <v>0.115142667236386</v>
      </c>
      <c r="K235" s="214"/>
      <c r="L235" s="214">
        <v>-1203.7974154876199</v>
      </c>
      <c r="M235" s="214">
        <v>35.011803680635801</v>
      </c>
      <c r="N235" s="214">
        <v>1291.6344773882799</v>
      </c>
      <c r="O235" s="214">
        <v>7401.4204111571598</v>
      </c>
      <c r="P235" s="122"/>
    </row>
    <row r="236" spans="1:16" ht="12.75" x14ac:dyDescent="0.2">
      <c r="A236" s="122" t="s">
        <v>585</v>
      </c>
      <c r="B236" s="122">
        <v>8269</v>
      </c>
      <c r="C236" s="122">
        <v>227</v>
      </c>
      <c r="D236" s="178">
        <v>1.91903133371195</v>
      </c>
      <c r="E236" s="122">
        <v>118.412659064972</v>
      </c>
      <c r="F236" s="198">
        <v>8.8970624782543899E-3</v>
      </c>
      <c r="G236" s="122">
        <v>429.743640583684</v>
      </c>
      <c r="H236" s="214">
        <v>12.3991112955822</v>
      </c>
      <c r="I236" s="214">
        <v>0.60152479070724296</v>
      </c>
      <c r="J236" s="214">
        <v>0.115142667236386</v>
      </c>
      <c r="K236" s="214"/>
      <c r="L236" s="214">
        <v>-1203.7974154876199</v>
      </c>
      <c r="M236" s="214">
        <v>35.011803680635801</v>
      </c>
      <c r="N236" s="214">
        <v>1291.6344773882799</v>
      </c>
      <c r="O236" s="214">
        <v>7401.4204111571598</v>
      </c>
      <c r="P236" s="122"/>
    </row>
    <row r="237" spans="1:16" ht="12.75" x14ac:dyDescent="0.2">
      <c r="A237" s="122" t="s">
        <v>586</v>
      </c>
      <c r="B237" s="122">
        <v>25376</v>
      </c>
      <c r="C237" s="122">
        <v>460</v>
      </c>
      <c r="D237" s="178">
        <v>1.91903133371195</v>
      </c>
      <c r="E237" s="122">
        <v>239.848032299159</v>
      </c>
      <c r="F237" s="198">
        <v>5.5171728217108203E-2</v>
      </c>
      <c r="G237" s="122">
        <v>429.743640583684</v>
      </c>
      <c r="H237" s="214">
        <v>12.3991112955822</v>
      </c>
      <c r="I237" s="214">
        <v>0.60152479070724296</v>
      </c>
      <c r="J237" s="214">
        <v>0.115142667236386</v>
      </c>
      <c r="K237" s="214"/>
      <c r="L237" s="214">
        <v>-1203.7974154876199</v>
      </c>
      <c r="M237" s="214">
        <v>35.011803680635801</v>
      </c>
      <c r="N237" s="214">
        <v>1291.6344773882799</v>
      </c>
      <c r="O237" s="214">
        <v>7401.4204111571598</v>
      </c>
      <c r="P237" s="122"/>
    </row>
    <row r="238" spans="1:16" ht="12.75" x14ac:dyDescent="0.2">
      <c r="A238" s="122" t="s">
        <v>587</v>
      </c>
      <c r="B238" s="122">
        <v>5719</v>
      </c>
      <c r="C238" s="122">
        <v>448</v>
      </c>
      <c r="D238" s="178">
        <v>1.91903133371195</v>
      </c>
      <c r="E238" s="122">
        <v>233.309200914385</v>
      </c>
      <c r="F238" s="198">
        <v>1.23763606541081E-2</v>
      </c>
      <c r="G238" s="122">
        <v>429.743640583684</v>
      </c>
      <c r="H238" s="214">
        <v>12.3991112955822</v>
      </c>
      <c r="I238" s="214">
        <v>0.60152479070724296</v>
      </c>
      <c r="J238" s="214">
        <v>0.115142667236386</v>
      </c>
      <c r="K238" s="214"/>
      <c r="L238" s="214">
        <v>-1203.7974154876199</v>
      </c>
      <c r="M238" s="214">
        <v>35.011803680635801</v>
      </c>
      <c r="N238" s="214">
        <v>1291.6344773882799</v>
      </c>
      <c r="O238" s="214">
        <v>7401.4204111571598</v>
      </c>
      <c r="P238" s="122"/>
    </row>
    <row r="239" spans="1:16" ht="12.75" x14ac:dyDescent="0.2">
      <c r="A239" s="122" t="s">
        <v>588</v>
      </c>
      <c r="B239" s="122">
        <v>21925</v>
      </c>
      <c r="C239" s="122">
        <v>901</v>
      </c>
      <c r="D239" s="178">
        <v>1.91903133371195</v>
      </c>
      <c r="E239" s="122">
        <v>469.29063228179098</v>
      </c>
      <c r="F239" s="198">
        <v>9.3404244743774498E-2</v>
      </c>
      <c r="G239" s="122">
        <v>429.743640583684</v>
      </c>
      <c r="H239" s="214">
        <v>12.3991112955822</v>
      </c>
      <c r="I239" s="214">
        <v>0.60152479070724296</v>
      </c>
      <c r="J239" s="214">
        <v>0.115142667236386</v>
      </c>
      <c r="K239" s="214"/>
      <c r="L239" s="214">
        <v>-1203.7974154876199</v>
      </c>
      <c r="M239" s="214">
        <v>35.011803680635801</v>
      </c>
      <c r="N239" s="214">
        <v>1291.6344773882799</v>
      </c>
      <c r="O239" s="214">
        <v>7401.4204111571598</v>
      </c>
      <c r="P239" s="122"/>
    </row>
    <row r="240" spans="1:16" ht="12.75" x14ac:dyDescent="0.2">
      <c r="A240" s="122" t="s">
        <v>589</v>
      </c>
      <c r="B240" s="122">
        <v>4434</v>
      </c>
      <c r="C240" s="122">
        <v>947</v>
      </c>
      <c r="D240" s="178">
        <v>1.91903133371195</v>
      </c>
      <c r="E240" s="122">
        <v>493.51296192108998</v>
      </c>
      <c r="F240" s="198">
        <v>2.0865848203191002E-2</v>
      </c>
      <c r="G240" s="122">
        <v>429.743640583684</v>
      </c>
      <c r="H240" s="214">
        <v>12.3991112955822</v>
      </c>
      <c r="I240" s="214">
        <v>0.60152479070724296</v>
      </c>
      <c r="J240" s="214">
        <v>0.115142667236386</v>
      </c>
      <c r="K240" s="214"/>
      <c r="L240" s="214">
        <v>-1203.7974154876199</v>
      </c>
      <c r="M240" s="214">
        <v>35.011803680635801</v>
      </c>
      <c r="N240" s="214">
        <v>1291.6344773882799</v>
      </c>
      <c r="O240" s="214">
        <v>7401.4204111571598</v>
      </c>
      <c r="P240" s="122"/>
    </row>
    <row r="241" spans="1:16" ht="12.75" x14ac:dyDescent="0.2">
      <c r="A241" s="122" t="s">
        <v>590</v>
      </c>
      <c r="B241" s="122">
        <v>9918</v>
      </c>
      <c r="C241" s="122">
        <v>130</v>
      </c>
      <c r="D241" s="178">
        <v>1.91903133371195</v>
      </c>
      <c r="E241" s="122">
        <v>67.676398794343697</v>
      </c>
      <c r="F241" s="198">
        <v>6.2527958646056E-3</v>
      </c>
      <c r="G241" s="122">
        <v>429.743640583684</v>
      </c>
      <c r="H241" s="214">
        <v>12.3991112955822</v>
      </c>
      <c r="I241" s="214">
        <v>0.60152479070724296</v>
      </c>
      <c r="J241" s="214">
        <v>0.115142667236386</v>
      </c>
      <c r="K241" s="214"/>
      <c r="L241" s="214">
        <v>-1203.7974154876199</v>
      </c>
      <c r="M241" s="214">
        <v>35.011803680635801</v>
      </c>
      <c r="N241" s="214">
        <v>1291.6344773882799</v>
      </c>
      <c r="O241" s="214">
        <v>7401.4204111571598</v>
      </c>
      <c r="P241" s="122"/>
    </row>
    <row r="242" spans="1:16" ht="12.75" x14ac:dyDescent="0.2">
      <c r="A242" s="122" t="s">
        <v>591</v>
      </c>
      <c r="B242" s="122">
        <v>143702</v>
      </c>
      <c r="C242" s="122">
        <v>1101</v>
      </c>
      <c r="D242" s="178">
        <v>1.91903133371195</v>
      </c>
      <c r="E242" s="122">
        <v>573.95526471030496</v>
      </c>
      <c r="F242" s="198">
        <v>0.72230230130722195</v>
      </c>
      <c r="G242" s="122">
        <v>429.743640583684</v>
      </c>
      <c r="H242" s="214">
        <v>12.3991112955822</v>
      </c>
      <c r="I242" s="214">
        <v>0.60152479070724296</v>
      </c>
      <c r="J242" s="214">
        <v>0.115142667236386</v>
      </c>
      <c r="K242" s="214"/>
      <c r="L242" s="214">
        <v>-1203.7974154876199</v>
      </c>
      <c r="M242" s="214">
        <v>35.011803680635801</v>
      </c>
      <c r="N242" s="214">
        <v>1291.6344773882799</v>
      </c>
      <c r="O242" s="214">
        <v>7401.4204111571598</v>
      </c>
      <c r="P242" s="122"/>
    </row>
    <row r="243" spans="1:16" ht="12.75" x14ac:dyDescent="0.2">
      <c r="A243" s="19" t="s">
        <v>592</v>
      </c>
      <c r="B243" s="122"/>
      <c r="C243" s="122"/>
      <c r="D243" s="178"/>
      <c r="E243" s="122"/>
      <c r="F243" s="198"/>
      <c r="G243" s="122"/>
      <c r="H243" s="214"/>
      <c r="I243" s="214"/>
      <c r="J243" s="214"/>
      <c r="K243" s="214"/>
      <c r="L243" s="214"/>
      <c r="M243" s="214"/>
      <c r="N243" s="214"/>
      <c r="O243" s="214"/>
      <c r="P243" s="122"/>
    </row>
    <row r="244" spans="1:16" ht="12.75" x14ac:dyDescent="0.2">
      <c r="A244" s="122" t="s">
        <v>593</v>
      </c>
      <c r="B244" s="122">
        <v>22022</v>
      </c>
      <c r="C244" s="122">
        <v>578</v>
      </c>
      <c r="D244" s="178">
        <v>1.91903133371195</v>
      </c>
      <c r="E244" s="122">
        <v>301.27820485571601</v>
      </c>
      <c r="F244" s="198">
        <v>5.8580050873733802E-2</v>
      </c>
      <c r="G244" s="122">
        <v>404.84977133600398</v>
      </c>
      <c r="H244" s="214">
        <v>18.525143402337701</v>
      </c>
      <c r="I244" s="214">
        <v>0.38993022844499298</v>
      </c>
      <c r="J244" s="214">
        <v>0.11636292758990401</v>
      </c>
      <c r="K244" s="214"/>
      <c r="L244" s="214">
        <v>-1203.7974154876199</v>
      </c>
      <c r="M244" s="214">
        <v>35.011803680635801</v>
      </c>
      <c r="N244" s="214">
        <v>1291.6344773882799</v>
      </c>
      <c r="O244" s="214">
        <v>7401.4204111571598</v>
      </c>
      <c r="P244" s="122"/>
    </row>
    <row r="245" spans="1:16" ht="12.75" x14ac:dyDescent="0.2">
      <c r="A245" s="122" t="s">
        <v>594</v>
      </c>
      <c r="B245" s="122">
        <v>50715</v>
      </c>
      <c r="C245" s="122">
        <v>579</v>
      </c>
      <c r="D245" s="178">
        <v>1.91903133371195</v>
      </c>
      <c r="E245" s="122">
        <v>301.63124935311498</v>
      </c>
      <c r="F245" s="198">
        <v>0.131195532744322</v>
      </c>
      <c r="G245" s="122">
        <v>404.84977133600398</v>
      </c>
      <c r="H245" s="214">
        <v>18.525143402337701</v>
      </c>
      <c r="I245" s="214">
        <v>0.38993022844499298</v>
      </c>
      <c r="J245" s="214">
        <v>0.11636292758990401</v>
      </c>
      <c r="K245" s="214"/>
      <c r="L245" s="214">
        <v>-1203.7974154876199</v>
      </c>
      <c r="M245" s="214">
        <v>35.011803680635801</v>
      </c>
      <c r="N245" s="214">
        <v>1291.6344773882799</v>
      </c>
      <c r="O245" s="214">
        <v>7401.4204111571598</v>
      </c>
      <c r="P245" s="122"/>
    </row>
    <row r="246" spans="1:16" ht="12.75" x14ac:dyDescent="0.2">
      <c r="A246" s="122" t="s">
        <v>595</v>
      </c>
      <c r="B246" s="122">
        <v>56896</v>
      </c>
      <c r="C246" s="122">
        <v>1126</v>
      </c>
      <c r="D246" s="178">
        <v>1.91903133371195</v>
      </c>
      <c r="E246" s="122">
        <v>586.95116044463896</v>
      </c>
      <c r="F246" s="198">
        <v>0.292027273137765</v>
      </c>
      <c r="G246" s="122">
        <v>404.84977133600398</v>
      </c>
      <c r="H246" s="214">
        <v>18.525143402337701</v>
      </c>
      <c r="I246" s="214">
        <v>0.38993022844499298</v>
      </c>
      <c r="J246" s="214">
        <v>0.11636292758990401</v>
      </c>
      <c r="K246" s="214"/>
      <c r="L246" s="214">
        <v>-1203.7974154876199</v>
      </c>
      <c r="M246" s="214">
        <v>35.011803680635801</v>
      </c>
      <c r="N246" s="214">
        <v>1291.6344773882799</v>
      </c>
      <c r="O246" s="214">
        <v>7401.4204111571598</v>
      </c>
      <c r="P246" s="122"/>
    </row>
    <row r="247" spans="1:16" ht="12.75" x14ac:dyDescent="0.2">
      <c r="A247" s="122" t="s">
        <v>596</v>
      </c>
      <c r="B247" s="122">
        <v>10024</v>
      </c>
      <c r="C247" s="122">
        <v>570</v>
      </c>
      <c r="D247" s="178">
        <v>1.91903133371195</v>
      </c>
      <c r="E247" s="122">
        <v>297.240868215999</v>
      </c>
      <c r="F247" s="198">
        <v>2.6746338746820399E-2</v>
      </c>
      <c r="G247" s="122">
        <v>404.84977133600398</v>
      </c>
      <c r="H247" s="214">
        <v>18.525143402337701</v>
      </c>
      <c r="I247" s="214">
        <v>0.38993022844499298</v>
      </c>
      <c r="J247" s="214">
        <v>0.11636292758990401</v>
      </c>
      <c r="K247" s="214"/>
      <c r="L247" s="214">
        <v>-1203.7974154876199</v>
      </c>
      <c r="M247" s="214">
        <v>35.011803680635801</v>
      </c>
      <c r="N247" s="214">
        <v>1291.6344773882799</v>
      </c>
      <c r="O247" s="214">
        <v>7401.4204111571598</v>
      </c>
      <c r="P247" s="122"/>
    </row>
    <row r="248" spans="1:16" ht="12.75" x14ac:dyDescent="0.2">
      <c r="A248" s="122" t="s">
        <v>597</v>
      </c>
      <c r="B248" s="122">
        <v>15085</v>
      </c>
      <c r="C248" s="122">
        <v>718</v>
      </c>
      <c r="D248" s="178">
        <v>1.91903133371195</v>
      </c>
      <c r="E248" s="122">
        <v>373.890941429647</v>
      </c>
      <c r="F248" s="198">
        <v>5.0760848296934002E-2</v>
      </c>
      <c r="G248" s="122">
        <v>404.84977133600398</v>
      </c>
      <c r="H248" s="214">
        <v>18.525143402337701</v>
      </c>
      <c r="I248" s="214">
        <v>0.38993022844499298</v>
      </c>
      <c r="J248" s="214">
        <v>0.11636292758990401</v>
      </c>
      <c r="K248" s="214"/>
      <c r="L248" s="214">
        <v>-1203.7974154876199</v>
      </c>
      <c r="M248" s="214">
        <v>35.011803680635801</v>
      </c>
      <c r="N248" s="214">
        <v>1291.6344773882799</v>
      </c>
      <c r="O248" s="214">
        <v>7401.4204111571598</v>
      </c>
      <c r="P248" s="122"/>
    </row>
    <row r="249" spans="1:16" ht="12.75" x14ac:dyDescent="0.2">
      <c r="A249" s="122" t="s">
        <v>598</v>
      </c>
      <c r="B249" s="122">
        <v>15252</v>
      </c>
      <c r="C249" s="122">
        <v>579</v>
      </c>
      <c r="D249" s="178">
        <v>1.91903133371195</v>
      </c>
      <c r="E249" s="122">
        <v>301.680276534911</v>
      </c>
      <c r="F249" s="198">
        <v>4.1248363160192099E-2</v>
      </c>
      <c r="G249" s="122">
        <v>404.84977133600398</v>
      </c>
      <c r="H249" s="214">
        <v>18.525143402337701</v>
      </c>
      <c r="I249" s="214">
        <v>0.38993022844499298</v>
      </c>
      <c r="J249" s="214">
        <v>0.11636292758990401</v>
      </c>
      <c r="K249" s="214"/>
      <c r="L249" s="214">
        <v>-1203.7974154876199</v>
      </c>
      <c r="M249" s="214">
        <v>35.011803680635801</v>
      </c>
      <c r="N249" s="214">
        <v>1291.6344773882799</v>
      </c>
      <c r="O249" s="214">
        <v>7401.4204111571598</v>
      </c>
      <c r="P249" s="122"/>
    </row>
    <row r="250" spans="1:16" ht="12.75" x14ac:dyDescent="0.2">
      <c r="A250" s="122" t="s">
        <v>599</v>
      </c>
      <c r="B250" s="122">
        <v>26030</v>
      </c>
      <c r="C250" s="122">
        <v>756</v>
      </c>
      <c r="D250" s="178">
        <v>1.91903133371195</v>
      </c>
      <c r="E250" s="122">
        <v>394.02282240647099</v>
      </c>
      <c r="F250" s="198">
        <v>9.0300877496651097E-2</v>
      </c>
      <c r="G250" s="122">
        <v>404.84977133600398</v>
      </c>
      <c r="H250" s="214">
        <v>18.525143402337701</v>
      </c>
      <c r="I250" s="214">
        <v>0.38993022844499298</v>
      </c>
      <c r="J250" s="214">
        <v>0.11636292758990401</v>
      </c>
      <c r="K250" s="214"/>
      <c r="L250" s="214">
        <v>-1203.7974154876199</v>
      </c>
      <c r="M250" s="214">
        <v>35.011803680635801</v>
      </c>
      <c r="N250" s="214">
        <v>1291.6344773882799</v>
      </c>
      <c r="O250" s="214">
        <v>7401.4204111571598</v>
      </c>
      <c r="P250" s="122"/>
    </row>
    <row r="251" spans="1:16" ht="12.75" x14ac:dyDescent="0.2">
      <c r="A251" s="122" t="s">
        <v>600</v>
      </c>
      <c r="B251" s="122">
        <v>9969</v>
      </c>
      <c r="C251" s="122">
        <v>674</v>
      </c>
      <c r="D251" s="178">
        <v>1.91903133371195</v>
      </c>
      <c r="E251" s="122">
        <v>351.14465348185303</v>
      </c>
      <c r="F251" s="198">
        <v>3.2654013455952098E-2</v>
      </c>
      <c r="G251" s="122">
        <v>404.84977133600398</v>
      </c>
      <c r="H251" s="214">
        <v>18.525143402337701</v>
      </c>
      <c r="I251" s="214">
        <v>0.38993022844499298</v>
      </c>
      <c r="J251" s="214">
        <v>0.11636292758990401</v>
      </c>
      <c r="K251" s="214"/>
      <c r="L251" s="214">
        <v>-1203.7974154876199</v>
      </c>
      <c r="M251" s="214">
        <v>35.011803680635801</v>
      </c>
      <c r="N251" s="214">
        <v>1291.6344773882799</v>
      </c>
      <c r="O251" s="214">
        <v>7401.4204111571598</v>
      </c>
      <c r="P251" s="122"/>
    </row>
    <row r="252" spans="1:16" ht="12.75" x14ac:dyDescent="0.2">
      <c r="A252" s="122" t="s">
        <v>601</v>
      </c>
      <c r="B252" s="122">
        <v>20006</v>
      </c>
      <c r="C252" s="122">
        <v>780</v>
      </c>
      <c r="D252" s="178">
        <v>1.91903133371195</v>
      </c>
      <c r="E252" s="122">
        <v>406.63909419693198</v>
      </c>
      <c r="F252" s="198">
        <v>7.3194960791101604E-2</v>
      </c>
      <c r="G252" s="122">
        <v>404.84977133600398</v>
      </c>
      <c r="H252" s="214">
        <v>18.525143402337701</v>
      </c>
      <c r="I252" s="214">
        <v>0.38993022844499298</v>
      </c>
      <c r="J252" s="214">
        <v>0.11636292758990401</v>
      </c>
      <c r="K252" s="214"/>
      <c r="L252" s="214">
        <v>-1203.7974154876199</v>
      </c>
      <c r="M252" s="214">
        <v>35.011803680635801</v>
      </c>
      <c r="N252" s="214">
        <v>1291.6344773882799</v>
      </c>
      <c r="O252" s="214">
        <v>7401.4204111571598</v>
      </c>
      <c r="P252" s="122"/>
    </row>
    <row r="253" spans="1:16" ht="12.75" x14ac:dyDescent="0.2">
      <c r="A253" s="122" t="s">
        <v>602</v>
      </c>
      <c r="B253" s="122">
        <v>6812</v>
      </c>
      <c r="C253" s="122">
        <v>602</v>
      </c>
      <c r="D253" s="178">
        <v>1.91903133371195</v>
      </c>
      <c r="E253" s="122">
        <v>313.886303571783</v>
      </c>
      <c r="F253" s="198">
        <v>1.9446409488402899E-2</v>
      </c>
      <c r="G253" s="122">
        <v>404.84977133600398</v>
      </c>
      <c r="H253" s="214">
        <v>18.525143402337701</v>
      </c>
      <c r="I253" s="214">
        <v>0.38993022844499298</v>
      </c>
      <c r="J253" s="214">
        <v>0.11636292758990401</v>
      </c>
      <c r="K253" s="214"/>
      <c r="L253" s="214">
        <v>-1203.7974154876199</v>
      </c>
      <c r="M253" s="214">
        <v>35.011803680635801</v>
      </c>
      <c r="N253" s="214">
        <v>1291.6344773882799</v>
      </c>
      <c r="O253" s="214">
        <v>7401.4204111571598</v>
      </c>
      <c r="P253" s="122"/>
    </row>
    <row r="254" spans="1:16" ht="12.75" x14ac:dyDescent="0.2">
      <c r="A254" s="122" t="s">
        <v>603</v>
      </c>
      <c r="B254" s="122">
        <v>10748</v>
      </c>
      <c r="C254" s="122">
        <v>1268</v>
      </c>
      <c r="D254" s="178">
        <v>1.91903133371195</v>
      </c>
      <c r="E254" s="122">
        <v>660.99442828529095</v>
      </c>
      <c r="F254" s="198">
        <v>6.3765258357290105E-2</v>
      </c>
      <c r="G254" s="122">
        <v>404.84977133600398</v>
      </c>
      <c r="H254" s="214">
        <v>18.525143402337701</v>
      </c>
      <c r="I254" s="214">
        <v>0.38993022844499298</v>
      </c>
      <c r="J254" s="214">
        <v>0.11636292758990401</v>
      </c>
      <c r="K254" s="214"/>
      <c r="L254" s="214">
        <v>-1203.7974154876199</v>
      </c>
      <c r="M254" s="214">
        <v>35.011803680635801</v>
      </c>
      <c r="N254" s="214">
        <v>1291.6344773882799</v>
      </c>
      <c r="O254" s="214">
        <v>7401.4204111571598</v>
      </c>
      <c r="P254" s="122"/>
    </row>
    <row r="255" spans="1:16" ht="12.75" x14ac:dyDescent="0.2">
      <c r="A255" s="122" t="s">
        <v>604</v>
      </c>
      <c r="B255" s="122">
        <v>10712</v>
      </c>
      <c r="C255" s="122">
        <v>509</v>
      </c>
      <c r="D255" s="178">
        <v>1.91903133371195</v>
      </c>
      <c r="E255" s="122">
        <v>265.184020276593</v>
      </c>
      <c r="F255" s="198">
        <v>2.5489546802329999E-2</v>
      </c>
      <c r="G255" s="122">
        <v>404.84977133600398</v>
      </c>
      <c r="H255" s="214">
        <v>18.525143402337701</v>
      </c>
      <c r="I255" s="214">
        <v>0.38993022844499298</v>
      </c>
      <c r="J255" s="214">
        <v>0.11636292758990401</v>
      </c>
      <c r="K255" s="214"/>
      <c r="L255" s="214">
        <v>-1203.7974154876199</v>
      </c>
      <c r="M255" s="214">
        <v>35.011803680635801</v>
      </c>
      <c r="N255" s="214">
        <v>1291.6344773882799</v>
      </c>
      <c r="O255" s="214">
        <v>7401.4204111571598</v>
      </c>
      <c r="P255" s="122"/>
    </row>
    <row r="256" spans="1:16" ht="12.75" x14ac:dyDescent="0.2">
      <c r="A256" s="122" t="s">
        <v>605</v>
      </c>
      <c r="B256" s="122">
        <v>10886</v>
      </c>
      <c r="C256" s="122">
        <v>617</v>
      </c>
      <c r="D256" s="178">
        <v>1.91903133371195</v>
      </c>
      <c r="E256" s="122">
        <v>321.46265431951201</v>
      </c>
      <c r="F256" s="198">
        <v>3.1306913108264701E-2</v>
      </c>
      <c r="G256" s="122">
        <v>404.84977133600398</v>
      </c>
      <c r="H256" s="214">
        <v>18.525143402337701</v>
      </c>
      <c r="I256" s="214">
        <v>0.38993022844499298</v>
      </c>
      <c r="J256" s="214">
        <v>0.11636292758990401</v>
      </c>
      <c r="K256" s="214"/>
      <c r="L256" s="214">
        <v>-1203.7974154876199</v>
      </c>
      <c r="M256" s="214">
        <v>35.011803680635801</v>
      </c>
      <c r="N256" s="214">
        <v>1291.6344773882799</v>
      </c>
      <c r="O256" s="214">
        <v>7401.4204111571598</v>
      </c>
      <c r="P256" s="122"/>
    </row>
    <row r="257" spans="1:16" ht="12.75" x14ac:dyDescent="0.2">
      <c r="A257" s="122" t="s">
        <v>606</v>
      </c>
      <c r="B257" s="122">
        <v>6694</v>
      </c>
      <c r="C257" s="122">
        <v>1262</v>
      </c>
      <c r="D257" s="178">
        <v>1.91903133371195</v>
      </c>
      <c r="E257" s="122">
        <v>657.44499109527305</v>
      </c>
      <c r="F257" s="198">
        <v>4.0390433329821299E-2</v>
      </c>
      <c r="G257" s="122">
        <v>404.84977133600398</v>
      </c>
      <c r="H257" s="214">
        <v>18.525143402337701</v>
      </c>
      <c r="I257" s="214">
        <v>0.38993022844499298</v>
      </c>
      <c r="J257" s="214">
        <v>0.11636292758990401</v>
      </c>
      <c r="K257" s="214"/>
      <c r="L257" s="214">
        <v>-1203.7974154876199</v>
      </c>
      <c r="M257" s="214">
        <v>35.011803680635801</v>
      </c>
      <c r="N257" s="214">
        <v>1291.6344773882799</v>
      </c>
      <c r="O257" s="214">
        <v>7401.4204111571598</v>
      </c>
      <c r="P257" s="122"/>
    </row>
    <row r="258" spans="1:16" ht="12.75" x14ac:dyDescent="0.2">
      <c r="A258" s="122" t="s">
        <v>607</v>
      </c>
      <c r="B258" s="122">
        <v>7052</v>
      </c>
      <c r="C258" s="122">
        <v>675</v>
      </c>
      <c r="D258" s="178">
        <v>1.91903133371195</v>
      </c>
      <c r="E258" s="122">
        <v>351.57221035750001</v>
      </c>
      <c r="F258" s="198">
        <v>2.2893180210418598E-2</v>
      </c>
      <c r="G258" s="122">
        <v>404.84977133600398</v>
      </c>
      <c r="H258" s="214">
        <v>18.525143402337701</v>
      </c>
      <c r="I258" s="214">
        <v>0.38993022844499298</v>
      </c>
      <c r="J258" s="214">
        <v>0.11636292758990401</v>
      </c>
      <c r="K258" s="214"/>
      <c r="L258" s="214">
        <v>-1203.7974154876199</v>
      </c>
      <c r="M258" s="214">
        <v>35.011803680635801</v>
      </c>
      <c r="N258" s="214">
        <v>1291.6344773882799</v>
      </c>
      <c r="O258" s="214">
        <v>7401.4204111571598</v>
      </c>
      <c r="P258" s="122"/>
    </row>
    <row r="259" spans="1:16" ht="12.75" x14ac:dyDescent="0.2">
      <c r="A259" s="19" t="s">
        <v>608</v>
      </c>
      <c r="B259" s="122"/>
      <c r="C259" s="122"/>
      <c r="D259" s="178"/>
      <c r="E259" s="122"/>
      <c r="F259" s="198"/>
      <c r="G259" s="122"/>
      <c r="H259" s="214"/>
      <c r="I259" s="214"/>
      <c r="J259" s="214"/>
      <c r="K259" s="214"/>
      <c r="L259" s="214"/>
      <c r="M259" s="214"/>
      <c r="N259" s="214"/>
      <c r="O259" s="214"/>
      <c r="P259" s="122"/>
    </row>
    <row r="260" spans="1:16" ht="12.75" x14ac:dyDescent="0.2">
      <c r="A260" s="122" t="s">
        <v>609</v>
      </c>
      <c r="B260" s="122">
        <v>26394</v>
      </c>
      <c r="C260" s="122">
        <v>640</v>
      </c>
      <c r="D260" s="178">
        <v>1.91903133371195</v>
      </c>
      <c r="E260" s="122">
        <v>333.65192784858198</v>
      </c>
      <c r="F260" s="198">
        <v>0</v>
      </c>
      <c r="G260" s="122">
        <v>333.65192784858198</v>
      </c>
      <c r="H260" s="214">
        <v>16.6082013717254</v>
      </c>
      <c r="I260" s="214">
        <v>0.48322652509149799</v>
      </c>
      <c r="J260" s="214">
        <v>8.9910599331664898E-2</v>
      </c>
      <c r="K260" s="214"/>
      <c r="L260" s="214">
        <v>-1203.7974154876199</v>
      </c>
      <c r="M260" s="214">
        <v>35.011803680635801</v>
      </c>
      <c r="N260" s="214">
        <v>1291.6344773882799</v>
      </c>
      <c r="O260" s="214">
        <v>7401.4204111571598</v>
      </c>
      <c r="P260" s="122"/>
    </row>
    <row r="261" spans="1:16" ht="12.75" x14ac:dyDescent="0.2">
      <c r="A261" s="122" t="s">
        <v>610</v>
      </c>
      <c r="B261" s="122">
        <v>98314</v>
      </c>
      <c r="C261" s="122">
        <v>640</v>
      </c>
      <c r="D261" s="178">
        <v>1.91903133371195</v>
      </c>
      <c r="E261" s="122">
        <v>333.65192784858198</v>
      </c>
      <c r="F261" s="198">
        <v>0</v>
      </c>
      <c r="G261" s="122">
        <v>333.65192784858198</v>
      </c>
      <c r="H261" s="214">
        <v>16.6082013717254</v>
      </c>
      <c r="I261" s="214">
        <v>0.48322652509149799</v>
      </c>
      <c r="J261" s="214">
        <v>8.9910599331664898E-2</v>
      </c>
      <c r="K261" s="214"/>
      <c r="L261" s="214">
        <v>-1203.7974154876199</v>
      </c>
      <c r="M261" s="214">
        <v>35.011803680635801</v>
      </c>
      <c r="N261" s="214">
        <v>1291.6344773882799</v>
      </c>
      <c r="O261" s="214">
        <v>7401.4204111571598</v>
      </c>
      <c r="P261" s="122"/>
    </row>
    <row r="262" spans="1:16" ht="12.75" x14ac:dyDescent="0.2">
      <c r="A262" s="122" t="s">
        <v>611</v>
      </c>
      <c r="B262" s="122">
        <v>9431</v>
      </c>
      <c r="C262" s="122">
        <v>640</v>
      </c>
      <c r="D262" s="178">
        <v>1.91903133371195</v>
      </c>
      <c r="E262" s="122">
        <v>333.65192784858198</v>
      </c>
      <c r="F262" s="198">
        <v>0</v>
      </c>
      <c r="G262" s="122">
        <v>333.65192784858198</v>
      </c>
      <c r="H262" s="214">
        <v>16.6082013717254</v>
      </c>
      <c r="I262" s="214">
        <v>0.48322652509149799</v>
      </c>
      <c r="J262" s="214">
        <v>8.9910599331664898E-2</v>
      </c>
      <c r="K262" s="214"/>
      <c r="L262" s="214">
        <v>-1203.7974154876199</v>
      </c>
      <c r="M262" s="214">
        <v>35.011803680635801</v>
      </c>
      <c r="N262" s="214">
        <v>1291.6344773882799</v>
      </c>
      <c r="O262" s="214">
        <v>7401.4204111571598</v>
      </c>
      <c r="P262" s="122"/>
    </row>
    <row r="263" spans="1:16" ht="12.75" x14ac:dyDescent="0.2">
      <c r="A263" s="122" t="s">
        <v>612</v>
      </c>
      <c r="B263" s="122">
        <v>36924</v>
      </c>
      <c r="C263" s="122">
        <v>640</v>
      </c>
      <c r="D263" s="178">
        <v>1.91903133371195</v>
      </c>
      <c r="E263" s="122">
        <v>333.65192784858198</v>
      </c>
      <c r="F263" s="198">
        <v>0</v>
      </c>
      <c r="G263" s="122">
        <v>333.65192784858198</v>
      </c>
      <c r="H263" s="214">
        <v>16.6082013717254</v>
      </c>
      <c r="I263" s="214">
        <v>0.48322652509149799</v>
      </c>
      <c r="J263" s="214">
        <v>8.9910599331664898E-2</v>
      </c>
      <c r="K263" s="214"/>
      <c r="L263" s="214">
        <v>-1203.7974154876199</v>
      </c>
      <c r="M263" s="214">
        <v>35.011803680635801</v>
      </c>
      <c r="N263" s="214">
        <v>1291.6344773882799</v>
      </c>
      <c r="O263" s="214">
        <v>7401.4204111571598</v>
      </c>
      <c r="P263" s="122"/>
    </row>
    <row r="264" spans="1:16" ht="12.75" x14ac:dyDescent="0.2">
      <c r="A264" s="122" t="s">
        <v>613</v>
      </c>
      <c r="B264" s="122">
        <v>18949</v>
      </c>
      <c r="C264" s="122">
        <v>640</v>
      </c>
      <c r="D264" s="178">
        <v>1.91903133371195</v>
      </c>
      <c r="E264" s="122">
        <v>333.65192784858198</v>
      </c>
      <c r="F264" s="198">
        <v>0</v>
      </c>
      <c r="G264" s="122">
        <v>333.65192784858198</v>
      </c>
      <c r="H264" s="214">
        <v>16.6082013717254</v>
      </c>
      <c r="I264" s="214">
        <v>0.48322652509149799</v>
      </c>
      <c r="J264" s="214">
        <v>8.9910599331664898E-2</v>
      </c>
      <c r="K264" s="214"/>
      <c r="L264" s="214">
        <v>-1203.7974154876199</v>
      </c>
      <c r="M264" s="214">
        <v>35.011803680635801</v>
      </c>
      <c r="N264" s="214">
        <v>1291.6344773882799</v>
      </c>
      <c r="O264" s="214">
        <v>7401.4204111571598</v>
      </c>
      <c r="P264" s="122"/>
    </row>
    <row r="265" spans="1:16" ht="12.75" x14ac:dyDescent="0.2">
      <c r="A265" s="122" t="s">
        <v>614</v>
      </c>
      <c r="B265" s="122">
        <v>9493</v>
      </c>
      <c r="C265" s="122">
        <v>640</v>
      </c>
      <c r="D265" s="178">
        <v>1.91903133371195</v>
      </c>
      <c r="E265" s="122">
        <v>333.65192784858198</v>
      </c>
      <c r="F265" s="198">
        <v>0</v>
      </c>
      <c r="G265" s="122">
        <v>333.65192784858198</v>
      </c>
      <c r="H265" s="214">
        <v>16.6082013717254</v>
      </c>
      <c r="I265" s="214">
        <v>0.48322652509149799</v>
      </c>
      <c r="J265" s="214">
        <v>8.9910599331664898E-2</v>
      </c>
      <c r="K265" s="214"/>
      <c r="L265" s="214">
        <v>-1203.7974154876199</v>
      </c>
      <c r="M265" s="214">
        <v>35.011803680635801</v>
      </c>
      <c r="N265" s="214">
        <v>1291.6344773882799</v>
      </c>
      <c r="O265" s="214">
        <v>7401.4204111571598</v>
      </c>
      <c r="P265" s="122"/>
    </row>
    <row r="266" spans="1:16" ht="12.75" x14ac:dyDescent="0.2">
      <c r="A266" s="122" t="s">
        <v>615</v>
      </c>
      <c r="B266" s="122">
        <v>5765</v>
      </c>
      <c r="C266" s="122">
        <v>640</v>
      </c>
      <c r="D266" s="178">
        <v>1.91903133371195</v>
      </c>
      <c r="E266" s="122">
        <v>333.65192784858198</v>
      </c>
      <c r="F266" s="198">
        <v>0</v>
      </c>
      <c r="G266" s="122">
        <v>333.65192784858198</v>
      </c>
      <c r="H266" s="214">
        <v>16.6082013717254</v>
      </c>
      <c r="I266" s="214">
        <v>0.48322652509149799</v>
      </c>
      <c r="J266" s="214">
        <v>8.9910599331664898E-2</v>
      </c>
      <c r="K266" s="214"/>
      <c r="L266" s="214">
        <v>-1203.7974154876199</v>
      </c>
      <c r="M266" s="214">
        <v>35.011803680635801</v>
      </c>
      <c r="N266" s="214">
        <v>1291.6344773882799</v>
      </c>
      <c r="O266" s="214">
        <v>7401.4204111571598</v>
      </c>
      <c r="P266" s="122"/>
    </row>
    <row r="267" spans="1:16" ht="12.75" x14ac:dyDescent="0.2">
      <c r="A267" s="122" t="s">
        <v>616</v>
      </c>
      <c r="B267" s="122">
        <v>11432</v>
      </c>
      <c r="C267" s="122">
        <v>640</v>
      </c>
      <c r="D267" s="178">
        <v>1.91903133371195</v>
      </c>
      <c r="E267" s="122">
        <v>333.65192784858198</v>
      </c>
      <c r="F267" s="198">
        <v>0</v>
      </c>
      <c r="G267" s="122">
        <v>333.65192784858198</v>
      </c>
      <c r="H267" s="214">
        <v>16.6082013717254</v>
      </c>
      <c r="I267" s="214">
        <v>0.48322652509149799</v>
      </c>
      <c r="J267" s="214">
        <v>8.9910599331664898E-2</v>
      </c>
      <c r="K267" s="214"/>
      <c r="L267" s="214">
        <v>-1203.7974154876199</v>
      </c>
      <c r="M267" s="214">
        <v>35.011803680635801</v>
      </c>
      <c r="N267" s="214">
        <v>1291.6344773882799</v>
      </c>
      <c r="O267" s="214">
        <v>7401.4204111571598</v>
      </c>
      <c r="P267" s="122"/>
    </row>
    <row r="268" spans="1:16" ht="12.75" x14ac:dyDescent="0.2">
      <c r="A268" s="122" t="s">
        <v>617</v>
      </c>
      <c r="B268" s="122">
        <v>37833</v>
      </c>
      <c r="C268" s="122">
        <v>640</v>
      </c>
      <c r="D268" s="178">
        <v>1.91903133371195</v>
      </c>
      <c r="E268" s="122">
        <v>333.65192784858198</v>
      </c>
      <c r="F268" s="198">
        <v>0</v>
      </c>
      <c r="G268" s="122">
        <v>333.65192784858198</v>
      </c>
      <c r="H268" s="214">
        <v>16.6082013717254</v>
      </c>
      <c r="I268" s="214">
        <v>0.48322652509149799</v>
      </c>
      <c r="J268" s="214">
        <v>8.9910599331664898E-2</v>
      </c>
      <c r="K268" s="214"/>
      <c r="L268" s="214">
        <v>-1203.7974154876199</v>
      </c>
      <c r="M268" s="214">
        <v>35.011803680635801</v>
      </c>
      <c r="N268" s="214">
        <v>1291.6344773882799</v>
      </c>
      <c r="O268" s="214">
        <v>7401.4204111571598</v>
      </c>
      <c r="P268" s="122"/>
    </row>
    <row r="269" spans="1:16" ht="12.75" x14ac:dyDescent="0.2">
      <c r="A269" s="122" t="s">
        <v>618</v>
      </c>
      <c r="B269" s="122">
        <v>25456</v>
      </c>
      <c r="C269" s="122">
        <v>640</v>
      </c>
      <c r="D269" s="178">
        <v>1.91903133371195</v>
      </c>
      <c r="E269" s="122">
        <v>333.65192784858198</v>
      </c>
      <c r="F269" s="198">
        <v>0</v>
      </c>
      <c r="G269" s="122">
        <v>333.65192784858198</v>
      </c>
      <c r="H269" s="214">
        <v>16.6082013717254</v>
      </c>
      <c r="I269" s="214">
        <v>0.48322652509149799</v>
      </c>
      <c r="J269" s="214">
        <v>8.9910599331664898E-2</v>
      </c>
      <c r="K269" s="214"/>
      <c r="L269" s="214">
        <v>-1203.7974154876199</v>
      </c>
      <c r="M269" s="214">
        <v>35.011803680635801</v>
      </c>
      <c r="N269" s="214">
        <v>1291.6344773882799</v>
      </c>
      <c r="O269" s="214">
        <v>7401.4204111571598</v>
      </c>
      <c r="P269" s="122"/>
    </row>
    <row r="270" spans="1:16" ht="12.75" x14ac:dyDescent="0.2">
      <c r="A270" s="19" t="s">
        <v>619</v>
      </c>
      <c r="B270" s="122"/>
      <c r="C270" s="122"/>
      <c r="D270" s="178"/>
      <c r="E270" s="122"/>
      <c r="F270" s="198"/>
      <c r="G270" s="122"/>
      <c r="H270" s="214"/>
      <c r="I270" s="214"/>
      <c r="J270" s="214"/>
      <c r="K270" s="214"/>
      <c r="L270" s="214"/>
      <c r="M270" s="214"/>
      <c r="N270" s="214"/>
      <c r="O270" s="214"/>
      <c r="P270" s="122"/>
    </row>
    <row r="271" spans="1:16" ht="12.75" x14ac:dyDescent="0.2">
      <c r="A271" s="122" t="s">
        <v>620</v>
      </c>
      <c r="B271" s="122">
        <v>24755</v>
      </c>
      <c r="C271" s="122">
        <v>404</v>
      </c>
      <c r="D271" s="178">
        <v>1.91903133371195</v>
      </c>
      <c r="E271" s="122">
        <v>210.41741417064401</v>
      </c>
      <c r="F271" s="198">
        <v>9.2842839822531206E-2</v>
      </c>
      <c r="G271" s="122">
        <v>230.09601342968699</v>
      </c>
      <c r="H271" s="214">
        <v>17.915723972584299</v>
      </c>
      <c r="I271" s="214">
        <v>0.40086141164348299</v>
      </c>
      <c r="J271" s="214">
        <v>7.0116434827408605E-2</v>
      </c>
      <c r="K271" s="214"/>
      <c r="L271" s="214">
        <v>-1203.7974154876199</v>
      </c>
      <c r="M271" s="214">
        <v>35.011803680635801</v>
      </c>
      <c r="N271" s="214">
        <v>1291.6344773882799</v>
      </c>
      <c r="O271" s="214">
        <v>7401.4204111571598</v>
      </c>
      <c r="P271" s="122"/>
    </row>
    <row r="272" spans="1:16" ht="12.75" x14ac:dyDescent="0.2">
      <c r="A272" s="122" t="s">
        <v>621</v>
      </c>
      <c r="B272" s="122">
        <v>18435</v>
      </c>
      <c r="C272" s="122">
        <v>308</v>
      </c>
      <c r="D272" s="178">
        <v>1.91903133371195</v>
      </c>
      <c r="E272" s="122">
        <v>160.56959997879099</v>
      </c>
      <c r="F272" s="198">
        <v>5.5168437914740603E-2</v>
      </c>
      <c r="G272" s="122">
        <v>230.09601342968699</v>
      </c>
      <c r="H272" s="214">
        <v>17.915723972584299</v>
      </c>
      <c r="I272" s="214">
        <v>0.40086141164348299</v>
      </c>
      <c r="J272" s="214">
        <v>7.0116434827408605E-2</v>
      </c>
      <c r="K272" s="214"/>
      <c r="L272" s="214">
        <v>-1203.7974154876199</v>
      </c>
      <c r="M272" s="214">
        <v>35.011803680635801</v>
      </c>
      <c r="N272" s="214">
        <v>1291.6344773882799</v>
      </c>
      <c r="O272" s="214">
        <v>7401.4204111571598</v>
      </c>
      <c r="P272" s="122"/>
    </row>
    <row r="273" spans="1:16" ht="12.75" x14ac:dyDescent="0.2">
      <c r="A273" s="122" t="s">
        <v>622</v>
      </c>
      <c r="B273" s="122">
        <v>19776</v>
      </c>
      <c r="C273" s="122">
        <v>454</v>
      </c>
      <c r="D273" s="178">
        <v>1.91903133371195</v>
      </c>
      <c r="E273" s="122">
        <v>236.372565655562</v>
      </c>
      <c r="F273" s="198">
        <v>8.6403240054606201E-2</v>
      </c>
      <c r="G273" s="122">
        <v>230.09601342968699</v>
      </c>
      <c r="H273" s="214">
        <v>17.915723972584299</v>
      </c>
      <c r="I273" s="214">
        <v>0.40086141164348299</v>
      </c>
      <c r="J273" s="214">
        <v>7.0116434827408605E-2</v>
      </c>
      <c r="K273" s="214"/>
      <c r="L273" s="214">
        <v>-1203.7974154876199</v>
      </c>
      <c r="M273" s="214">
        <v>35.011803680635801</v>
      </c>
      <c r="N273" s="214">
        <v>1291.6344773882799</v>
      </c>
      <c r="O273" s="214">
        <v>7401.4204111571598</v>
      </c>
      <c r="P273" s="122"/>
    </row>
    <row r="274" spans="1:16" ht="12.75" x14ac:dyDescent="0.2">
      <c r="A274" s="122" t="s">
        <v>623</v>
      </c>
      <c r="B274" s="122">
        <v>97338</v>
      </c>
      <c r="C274" s="122">
        <v>472</v>
      </c>
      <c r="D274" s="178">
        <v>1.91903133371195</v>
      </c>
      <c r="E274" s="122">
        <v>245.97745323965799</v>
      </c>
      <c r="F274" s="198">
        <v>0.42020217114576303</v>
      </c>
      <c r="G274" s="122">
        <v>230.09601342968699</v>
      </c>
      <c r="H274" s="214">
        <v>17.915723972584299</v>
      </c>
      <c r="I274" s="214">
        <v>0.40086141164348299</v>
      </c>
      <c r="J274" s="214">
        <v>7.0116434827408605E-2</v>
      </c>
      <c r="K274" s="214"/>
      <c r="L274" s="214">
        <v>-1203.7974154876199</v>
      </c>
      <c r="M274" s="214">
        <v>35.011803680635801</v>
      </c>
      <c r="N274" s="214">
        <v>1291.6344773882799</v>
      </c>
      <c r="O274" s="214">
        <v>7401.4204111571598</v>
      </c>
      <c r="P274" s="122"/>
    </row>
    <row r="275" spans="1:16" ht="12.75" x14ac:dyDescent="0.2">
      <c r="A275" s="122" t="s">
        <v>624</v>
      </c>
      <c r="B275" s="122">
        <v>18025</v>
      </c>
      <c r="C275" s="122">
        <v>334</v>
      </c>
      <c r="D275" s="178">
        <v>1.91903133371195</v>
      </c>
      <c r="E275" s="122">
        <v>174.021017813642</v>
      </c>
      <c r="F275" s="198">
        <v>5.57073927176409E-2</v>
      </c>
      <c r="G275" s="122">
        <v>230.09601342968699</v>
      </c>
      <c r="H275" s="214">
        <v>17.915723972584299</v>
      </c>
      <c r="I275" s="214">
        <v>0.40086141164348299</v>
      </c>
      <c r="J275" s="214">
        <v>7.0116434827408605E-2</v>
      </c>
      <c r="K275" s="214"/>
      <c r="L275" s="214">
        <v>-1203.7974154876199</v>
      </c>
      <c r="M275" s="214">
        <v>35.011803680635801</v>
      </c>
      <c r="N275" s="214">
        <v>1291.6344773882799</v>
      </c>
      <c r="O275" s="214">
        <v>7401.4204111571598</v>
      </c>
      <c r="P275" s="122"/>
    </row>
    <row r="276" spans="1:16" ht="12.75" x14ac:dyDescent="0.2">
      <c r="A276" s="122" t="s">
        <v>625</v>
      </c>
      <c r="B276" s="122">
        <v>9484</v>
      </c>
      <c r="C276" s="122">
        <v>362</v>
      </c>
      <c r="D276" s="178">
        <v>1.91903133371195</v>
      </c>
      <c r="E276" s="122">
        <v>188.80850844673901</v>
      </c>
      <c r="F276" s="198">
        <v>3.4261912001972199E-2</v>
      </c>
      <c r="G276" s="122">
        <v>230.09601342968699</v>
      </c>
      <c r="H276" s="214">
        <v>17.915723972584299</v>
      </c>
      <c r="I276" s="214">
        <v>0.40086141164348299</v>
      </c>
      <c r="J276" s="214">
        <v>7.0116434827408605E-2</v>
      </c>
      <c r="K276" s="214"/>
      <c r="L276" s="214">
        <v>-1203.7974154876199</v>
      </c>
      <c r="M276" s="214">
        <v>35.011803680635801</v>
      </c>
      <c r="N276" s="214">
        <v>1291.6344773882799</v>
      </c>
      <c r="O276" s="214">
        <v>7401.4204111571598</v>
      </c>
      <c r="P276" s="122"/>
    </row>
    <row r="277" spans="1:16" ht="12.75" x14ac:dyDescent="0.2">
      <c r="A277" s="122" t="s">
        <v>626</v>
      </c>
      <c r="B277" s="122">
        <v>55248</v>
      </c>
      <c r="C277" s="122">
        <v>497</v>
      </c>
      <c r="D277" s="178">
        <v>1.91903133371195</v>
      </c>
      <c r="E277" s="122">
        <v>259.09730581976902</v>
      </c>
      <c r="F277" s="198">
        <v>0.25541400634274602</v>
      </c>
      <c r="G277" s="122">
        <v>230.09601342968699</v>
      </c>
      <c r="H277" s="214">
        <v>17.915723972584299</v>
      </c>
      <c r="I277" s="214">
        <v>0.40086141164348299</v>
      </c>
      <c r="J277" s="214">
        <v>7.0116434827408605E-2</v>
      </c>
      <c r="K277" s="214"/>
      <c r="L277" s="214">
        <v>-1203.7974154876199</v>
      </c>
      <c r="M277" s="214">
        <v>35.011803680635801</v>
      </c>
      <c r="N277" s="214">
        <v>1291.6344773882799</v>
      </c>
      <c r="O277" s="214">
        <v>7401.4204111571598</v>
      </c>
      <c r="P277" s="122"/>
    </row>
    <row r="278" spans="1:16" ht="12.75" x14ac:dyDescent="0.2">
      <c r="A278" s="19" t="s">
        <v>627</v>
      </c>
      <c r="B278" s="122"/>
      <c r="C278" s="122"/>
      <c r="D278" s="178"/>
      <c r="E278" s="122"/>
      <c r="F278" s="198"/>
      <c r="G278" s="122"/>
      <c r="H278" s="214"/>
      <c r="I278" s="214"/>
      <c r="J278" s="214"/>
      <c r="K278" s="214"/>
      <c r="L278" s="214"/>
      <c r="M278" s="214"/>
      <c r="N278" s="214"/>
      <c r="O278" s="214"/>
      <c r="P278" s="122"/>
    </row>
    <row r="279" spans="1:16" ht="12.75" x14ac:dyDescent="0.2">
      <c r="A279" s="122" t="s">
        <v>628</v>
      </c>
      <c r="B279" s="122">
        <v>7067</v>
      </c>
      <c r="C279" s="122">
        <v>802</v>
      </c>
      <c r="D279" s="178">
        <v>1.91903133371195</v>
      </c>
      <c r="E279" s="122">
        <v>417.98733427013599</v>
      </c>
      <c r="F279" s="198">
        <v>0</v>
      </c>
      <c r="G279" s="122">
        <v>417.98733427013599</v>
      </c>
      <c r="H279" s="214">
        <v>25.897565235781201</v>
      </c>
      <c r="I279" s="214">
        <v>0.349882785675383</v>
      </c>
      <c r="J279" s="214">
        <v>9.2027057959918196E-2</v>
      </c>
      <c r="K279" s="214"/>
      <c r="L279" s="214">
        <v>-1203.7974154876199</v>
      </c>
      <c r="M279" s="214">
        <v>35.011803680635801</v>
      </c>
      <c r="N279" s="214">
        <v>1291.6344773882799</v>
      </c>
      <c r="O279" s="214">
        <v>7401.4204111571598</v>
      </c>
      <c r="P279" s="122"/>
    </row>
    <row r="280" spans="1:16" ht="12.75" x14ac:dyDescent="0.2">
      <c r="A280" s="122" t="s">
        <v>629</v>
      </c>
      <c r="B280" s="122">
        <v>6463</v>
      </c>
      <c r="C280" s="122">
        <v>802</v>
      </c>
      <c r="D280" s="178">
        <v>1.91903133371195</v>
      </c>
      <c r="E280" s="122">
        <v>417.98733427013599</v>
      </c>
      <c r="F280" s="198">
        <v>0</v>
      </c>
      <c r="G280" s="122">
        <v>417.98733427013599</v>
      </c>
      <c r="H280" s="214">
        <v>25.897565235781201</v>
      </c>
      <c r="I280" s="214">
        <v>0.349882785675383</v>
      </c>
      <c r="J280" s="214">
        <v>9.2027057959918196E-2</v>
      </c>
      <c r="K280" s="214"/>
      <c r="L280" s="214">
        <v>-1203.7974154876199</v>
      </c>
      <c r="M280" s="214">
        <v>35.011803680635801</v>
      </c>
      <c r="N280" s="214">
        <v>1291.6344773882799</v>
      </c>
      <c r="O280" s="214">
        <v>7401.4204111571598</v>
      </c>
      <c r="P280" s="122"/>
    </row>
    <row r="281" spans="1:16" ht="12.75" x14ac:dyDescent="0.2">
      <c r="A281" s="122" t="s">
        <v>630</v>
      </c>
      <c r="B281" s="122">
        <v>10224</v>
      </c>
      <c r="C281" s="122">
        <v>802</v>
      </c>
      <c r="D281" s="178">
        <v>1.91903133371195</v>
      </c>
      <c r="E281" s="122">
        <v>417.98733427013599</v>
      </c>
      <c r="F281" s="198">
        <v>0</v>
      </c>
      <c r="G281" s="122">
        <v>417.98733427013599</v>
      </c>
      <c r="H281" s="214">
        <v>25.897565235781201</v>
      </c>
      <c r="I281" s="214">
        <v>0.349882785675383</v>
      </c>
      <c r="J281" s="214">
        <v>9.2027057959918196E-2</v>
      </c>
      <c r="K281" s="214"/>
      <c r="L281" s="214">
        <v>-1203.7974154876199</v>
      </c>
      <c r="M281" s="214">
        <v>35.011803680635801</v>
      </c>
      <c r="N281" s="214">
        <v>1291.6344773882799</v>
      </c>
      <c r="O281" s="214">
        <v>7401.4204111571598</v>
      </c>
      <c r="P281" s="122"/>
    </row>
    <row r="282" spans="1:16" ht="12.75" x14ac:dyDescent="0.2">
      <c r="A282" s="122" t="s">
        <v>631</v>
      </c>
      <c r="B282" s="122">
        <v>14648</v>
      </c>
      <c r="C282" s="122">
        <v>802</v>
      </c>
      <c r="D282" s="178">
        <v>1.91903133371195</v>
      </c>
      <c r="E282" s="122">
        <v>417.98733427013599</v>
      </c>
      <c r="F282" s="198">
        <v>0</v>
      </c>
      <c r="G282" s="122">
        <v>417.98733427013599</v>
      </c>
      <c r="H282" s="214">
        <v>25.897565235781201</v>
      </c>
      <c r="I282" s="214">
        <v>0.349882785675383</v>
      </c>
      <c r="J282" s="214">
        <v>9.2027057959918196E-2</v>
      </c>
      <c r="K282" s="214"/>
      <c r="L282" s="214">
        <v>-1203.7974154876199</v>
      </c>
      <c r="M282" s="214">
        <v>35.011803680635801</v>
      </c>
      <c r="N282" s="214">
        <v>1291.6344773882799</v>
      </c>
      <c r="O282" s="214">
        <v>7401.4204111571598</v>
      </c>
      <c r="P282" s="122"/>
    </row>
    <row r="283" spans="1:16" ht="12.75" x14ac:dyDescent="0.2">
      <c r="A283" s="122" t="s">
        <v>632</v>
      </c>
      <c r="B283" s="122">
        <v>5440</v>
      </c>
      <c r="C283" s="122">
        <v>802</v>
      </c>
      <c r="D283" s="178">
        <v>1.91903133371195</v>
      </c>
      <c r="E283" s="122">
        <v>417.98733427013599</v>
      </c>
      <c r="F283" s="198">
        <v>0</v>
      </c>
      <c r="G283" s="122">
        <v>417.98733427013599</v>
      </c>
      <c r="H283" s="214">
        <v>25.897565235781201</v>
      </c>
      <c r="I283" s="214">
        <v>0.349882785675383</v>
      </c>
      <c r="J283" s="214">
        <v>9.2027057959918196E-2</v>
      </c>
      <c r="K283" s="214"/>
      <c r="L283" s="214">
        <v>-1203.7974154876199</v>
      </c>
      <c r="M283" s="214">
        <v>35.011803680635801</v>
      </c>
      <c r="N283" s="214">
        <v>1291.6344773882799</v>
      </c>
      <c r="O283" s="214">
        <v>7401.4204111571598</v>
      </c>
      <c r="P283" s="122"/>
    </row>
    <row r="284" spans="1:16" ht="12.75" x14ac:dyDescent="0.2">
      <c r="A284" s="122" t="s">
        <v>633</v>
      </c>
      <c r="B284" s="122">
        <v>11873</v>
      </c>
      <c r="C284" s="122">
        <v>802</v>
      </c>
      <c r="D284" s="178">
        <v>1.91903133371195</v>
      </c>
      <c r="E284" s="122">
        <v>417.98733427013599</v>
      </c>
      <c r="F284" s="198">
        <v>0</v>
      </c>
      <c r="G284" s="122">
        <v>417.98733427013599</v>
      </c>
      <c r="H284" s="214">
        <v>25.897565235781201</v>
      </c>
      <c r="I284" s="214">
        <v>0.349882785675383</v>
      </c>
      <c r="J284" s="214">
        <v>9.2027057959918196E-2</v>
      </c>
      <c r="K284" s="214"/>
      <c r="L284" s="214">
        <v>-1203.7974154876199</v>
      </c>
      <c r="M284" s="214">
        <v>35.011803680635801</v>
      </c>
      <c r="N284" s="214">
        <v>1291.6344773882799</v>
      </c>
      <c r="O284" s="214">
        <v>7401.4204111571598</v>
      </c>
      <c r="P284" s="122"/>
    </row>
    <row r="285" spans="1:16" ht="12.75" x14ac:dyDescent="0.2">
      <c r="A285" s="122" t="s">
        <v>634</v>
      </c>
      <c r="B285" s="122">
        <v>10555</v>
      </c>
      <c r="C285" s="122">
        <v>802</v>
      </c>
      <c r="D285" s="178">
        <v>1.91903133371195</v>
      </c>
      <c r="E285" s="122">
        <v>417.98733427013599</v>
      </c>
      <c r="F285" s="198">
        <v>0</v>
      </c>
      <c r="G285" s="122">
        <v>417.98733427013599</v>
      </c>
      <c r="H285" s="214">
        <v>25.897565235781201</v>
      </c>
      <c r="I285" s="214">
        <v>0.349882785675383</v>
      </c>
      <c r="J285" s="214">
        <v>9.2027057959918196E-2</v>
      </c>
      <c r="K285" s="214"/>
      <c r="L285" s="214">
        <v>-1203.7974154876199</v>
      </c>
      <c r="M285" s="214">
        <v>35.011803680635801</v>
      </c>
      <c r="N285" s="214">
        <v>1291.6344773882799</v>
      </c>
      <c r="O285" s="214">
        <v>7401.4204111571598</v>
      </c>
      <c r="P285" s="122"/>
    </row>
    <row r="286" spans="1:16" ht="12.75" x14ac:dyDescent="0.2">
      <c r="A286" s="122" t="s">
        <v>635</v>
      </c>
      <c r="B286" s="122">
        <v>60495</v>
      </c>
      <c r="C286" s="122">
        <v>802</v>
      </c>
      <c r="D286" s="178">
        <v>1.91903133371195</v>
      </c>
      <c r="E286" s="122">
        <v>417.98733427013599</v>
      </c>
      <c r="F286" s="198">
        <v>0</v>
      </c>
      <c r="G286" s="122">
        <v>417.98733427013599</v>
      </c>
      <c r="H286" s="214">
        <v>25.897565235781201</v>
      </c>
      <c r="I286" s="214">
        <v>0.349882785675383</v>
      </c>
      <c r="J286" s="214">
        <v>9.2027057959918196E-2</v>
      </c>
      <c r="K286" s="214"/>
      <c r="L286" s="214">
        <v>-1203.7974154876199</v>
      </c>
      <c r="M286" s="214">
        <v>35.011803680635801</v>
      </c>
      <c r="N286" s="214">
        <v>1291.6344773882799</v>
      </c>
      <c r="O286" s="214">
        <v>7401.4204111571598</v>
      </c>
      <c r="P286" s="122"/>
    </row>
    <row r="287" spans="1:16" ht="12.75" x14ac:dyDescent="0.2">
      <c r="A287" s="19" t="s">
        <v>636</v>
      </c>
      <c r="B287" s="122"/>
      <c r="C287" s="122"/>
      <c r="D287" s="178"/>
      <c r="E287" s="122"/>
      <c r="F287" s="198"/>
      <c r="G287" s="122"/>
      <c r="H287" s="214"/>
      <c r="I287" s="214"/>
      <c r="J287" s="214"/>
      <c r="K287" s="214"/>
      <c r="L287" s="214"/>
      <c r="M287" s="214"/>
      <c r="N287" s="214"/>
      <c r="O287" s="214"/>
      <c r="P287" s="122"/>
    </row>
    <row r="288" spans="1:16" ht="12.75" x14ac:dyDescent="0.2">
      <c r="A288" s="122" t="s">
        <v>637</v>
      </c>
      <c r="B288" s="122">
        <v>2451</v>
      </c>
      <c r="C288" s="122">
        <v>621</v>
      </c>
      <c r="D288" s="178">
        <v>1.91903133371195</v>
      </c>
      <c r="E288" s="122">
        <v>323.57540525733401</v>
      </c>
      <c r="F288" s="198">
        <v>1.0707758484729501E-2</v>
      </c>
      <c r="G288" s="122">
        <v>292.19700677505898</v>
      </c>
      <c r="H288" s="214">
        <v>22.281609299397399</v>
      </c>
      <c r="I288" s="214">
        <v>0.43337858580872102</v>
      </c>
      <c r="J288" s="214">
        <v>6.0570181189882999E-2</v>
      </c>
      <c r="K288" s="214"/>
      <c r="L288" s="214">
        <v>-1203.7974154876199</v>
      </c>
      <c r="M288" s="214">
        <v>35.011803680635801</v>
      </c>
      <c r="N288" s="214">
        <v>1291.6344773882799</v>
      </c>
      <c r="O288" s="214">
        <v>7401.4204111571598</v>
      </c>
      <c r="P288" s="122"/>
    </row>
    <row r="289" spans="1:16" ht="12.75" x14ac:dyDescent="0.2">
      <c r="A289" s="122" t="s">
        <v>638</v>
      </c>
      <c r="B289" s="122">
        <v>2757</v>
      </c>
      <c r="C289" s="122">
        <v>844</v>
      </c>
      <c r="D289" s="178">
        <v>1.91903133371195</v>
      </c>
      <c r="E289" s="122">
        <v>439.89564068585003</v>
      </c>
      <c r="F289" s="198">
        <v>1.68861526395554E-2</v>
      </c>
      <c r="G289" s="122">
        <v>292.19700677505898</v>
      </c>
      <c r="H289" s="214">
        <v>22.281609299397399</v>
      </c>
      <c r="I289" s="214">
        <v>0.43337858580872102</v>
      </c>
      <c r="J289" s="214">
        <v>6.0570181189882999E-2</v>
      </c>
      <c r="K289" s="214"/>
      <c r="L289" s="214">
        <v>-1203.7974154876199</v>
      </c>
      <c r="M289" s="214">
        <v>35.011803680635801</v>
      </c>
      <c r="N289" s="214">
        <v>1291.6344773882799</v>
      </c>
      <c r="O289" s="214">
        <v>7401.4204111571598</v>
      </c>
      <c r="P289" s="122"/>
    </row>
    <row r="290" spans="1:16" ht="12.75" x14ac:dyDescent="0.2">
      <c r="A290" s="122" t="s">
        <v>639</v>
      </c>
      <c r="B290" s="122">
        <v>12208</v>
      </c>
      <c r="C290" s="122">
        <v>438</v>
      </c>
      <c r="D290" s="178">
        <v>1.91903133371195</v>
      </c>
      <c r="E290" s="122">
        <v>228.42779346499299</v>
      </c>
      <c r="F290" s="198">
        <v>3.7574940156069603E-2</v>
      </c>
      <c r="G290" s="122">
        <v>292.19700677505898</v>
      </c>
      <c r="H290" s="214">
        <v>22.281609299397399</v>
      </c>
      <c r="I290" s="214">
        <v>0.43337858580872102</v>
      </c>
      <c r="J290" s="214">
        <v>6.0570181189882999E-2</v>
      </c>
      <c r="K290" s="214"/>
      <c r="L290" s="214">
        <v>-1203.7974154876199</v>
      </c>
      <c r="M290" s="214">
        <v>35.011803680635801</v>
      </c>
      <c r="N290" s="214">
        <v>1291.6344773882799</v>
      </c>
      <c r="O290" s="214">
        <v>7401.4204111571598</v>
      </c>
      <c r="P290" s="122"/>
    </row>
    <row r="291" spans="1:16" ht="12.75" x14ac:dyDescent="0.2">
      <c r="A291" s="122" t="s">
        <v>640</v>
      </c>
      <c r="B291" s="122">
        <v>3115</v>
      </c>
      <c r="C291" s="122">
        <v>934</v>
      </c>
      <c r="D291" s="178">
        <v>1.91903133371195</v>
      </c>
      <c r="E291" s="122">
        <v>486.81351099590199</v>
      </c>
      <c r="F291" s="198">
        <v>2.12324982341872E-2</v>
      </c>
      <c r="G291" s="122">
        <v>292.19700677505898</v>
      </c>
      <c r="H291" s="214">
        <v>22.281609299397399</v>
      </c>
      <c r="I291" s="214">
        <v>0.43337858580872102</v>
      </c>
      <c r="J291" s="214">
        <v>6.0570181189882999E-2</v>
      </c>
      <c r="K291" s="214"/>
      <c r="L291" s="214">
        <v>-1203.7974154876199</v>
      </c>
      <c r="M291" s="214">
        <v>35.011803680635801</v>
      </c>
      <c r="N291" s="214">
        <v>1291.6344773882799</v>
      </c>
      <c r="O291" s="214">
        <v>7401.4204111571598</v>
      </c>
      <c r="P291" s="122"/>
    </row>
    <row r="292" spans="1:16" ht="12.75" x14ac:dyDescent="0.2">
      <c r="A292" s="122" t="s">
        <v>641</v>
      </c>
      <c r="B292" s="122">
        <v>7085</v>
      </c>
      <c r="C292" s="122">
        <v>877</v>
      </c>
      <c r="D292" s="178">
        <v>1.91903133371195</v>
      </c>
      <c r="E292" s="122">
        <v>457.06740199216301</v>
      </c>
      <c r="F292" s="198">
        <v>4.3591045792240102E-2</v>
      </c>
      <c r="G292" s="122">
        <v>292.19700677505898</v>
      </c>
      <c r="H292" s="214">
        <v>22.281609299397399</v>
      </c>
      <c r="I292" s="214">
        <v>0.43337858580872102</v>
      </c>
      <c r="J292" s="214">
        <v>6.0570181189882999E-2</v>
      </c>
      <c r="K292" s="214"/>
      <c r="L292" s="214">
        <v>-1203.7974154876199</v>
      </c>
      <c r="M292" s="214">
        <v>35.011803680635801</v>
      </c>
      <c r="N292" s="214">
        <v>1291.6344773882799</v>
      </c>
      <c r="O292" s="214">
        <v>7401.4204111571598</v>
      </c>
      <c r="P292" s="122"/>
    </row>
    <row r="293" spans="1:16" ht="12.75" x14ac:dyDescent="0.2">
      <c r="A293" s="122" t="s">
        <v>642</v>
      </c>
      <c r="B293" s="122">
        <v>4180</v>
      </c>
      <c r="C293" s="122">
        <v>539</v>
      </c>
      <c r="D293" s="178">
        <v>1.91903133371195</v>
      </c>
      <c r="E293" s="122">
        <v>280.99618354083202</v>
      </c>
      <c r="F293" s="198">
        <v>1.6220698899450499E-2</v>
      </c>
      <c r="G293" s="122">
        <v>292.19700677505898</v>
      </c>
      <c r="H293" s="214">
        <v>22.281609299397399</v>
      </c>
      <c r="I293" s="214">
        <v>0.43337858580872102</v>
      </c>
      <c r="J293" s="214">
        <v>6.0570181189882999E-2</v>
      </c>
      <c r="K293" s="214"/>
      <c r="L293" s="214">
        <v>-1203.7974154876199</v>
      </c>
      <c r="M293" s="214">
        <v>35.011803680635801</v>
      </c>
      <c r="N293" s="214">
        <v>1291.6344773882799</v>
      </c>
      <c r="O293" s="214">
        <v>7401.4204111571598</v>
      </c>
      <c r="P293" s="122"/>
    </row>
    <row r="294" spans="1:16" ht="12.75" x14ac:dyDescent="0.2">
      <c r="A294" s="122" t="s">
        <v>643</v>
      </c>
      <c r="B294" s="122">
        <v>6724</v>
      </c>
      <c r="C294" s="122">
        <v>556</v>
      </c>
      <c r="D294" s="178">
        <v>1.91903133371195</v>
      </c>
      <c r="E294" s="122">
        <v>289.66369004014399</v>
      </c>
      <c r="F294" s="198">
        <v>2.6379438778516E-2</v>
      </c>
      <c r="G294" s="122">
        <v>292.19700677505898</v>
      </c>
      <c r="H294" s="214">
        <v>22.281609299397399</v>
      </c>
      <c r="I294" s="214">
        <v>0.43337858580872102</v>
      </c>
      <c r="J294" s="214">
        <v>6.0570181189882999E-2</v>
      </c>
      <c r="K294" s="214"/>
      <c r="L294" s="214">
        <v>-1203.7974154876199</v>
      </c>
      <c r="M294" s="214">
        <v>35.011803680635801</v>
      </c>
      <c r="N294" s="214">
        <v>1291.6344773882799</v>
      </c>
      <c r="O294" s="214">
        <v>7401.4204111571598</v>
      </c>
      <c r="P294" s="122"/>
    </row>
    <row r="295" spans="1:16" ht="12.75" x14ac:dyDescent="0.2">
      <c r="A295" s="122" t="s">
        <v>644</v>
      </c>
      <c r="B295" s="122">
        <v>72024</v>
      </c>
      <c r="C295" s="122">
        <v>351</v>
      </c>
      <c r="D295" s="178">
        <v>1.91903133371195</v>
      </c>
      <c r="E295" s="122">
        <v>183.06789859173901</v>
      </c>
      <c r="F295" s="198">
        <v>0.173915462966242</v>
      </c>
      <c r="G295" s="122">
        <v>292.19700677505898</v>
      </c>
      <c r="H295" s="214">
        <v>22.281609299397399</v>
      </c>
      <c r="I295" s="214">
        <v>0.43337858580872102</v>
      </c>
      <c r="J295" s="214">
        <v>6.0570181189882999E-2</v>
      </c>
      <c r="K295" s="214"/>
      <c r="L295" s="214">
        <v>-1203.7974154876199</v>
      </c>
      <c r="M295" s="214">
        <v>35.011803680635801</v>
      </c>
      <c r="N295" s="214">
        <v>1291.6344773882799</v>
      </c>
      <c r="O295" s="214">
        <v>7401.4204111571598</v>
      </c>
      <c r="P295" s="122"/>
    </row>
    <row r="296" spans="1:16" ht="12.75" x14ac:dyDescent="0.2">
      <c r="A296" s="122" t="s">
        <v>645</v>
      </c>
      <c r="B296" s="122">
        <v>2565</v>
      </c>
      <c r="C296" s="122">
        <v>1330</v>
      </c>
      <c r="D296" s="178">
        <v>1.91903133371195</v>
      </c>
      <c r="E296" s="122">
        <v>693.26901887191696</v>
      </c>
      <c r="F296" s="198">
        <v>2.51715903260251E-2</v>
      </c>
      <c r="G296" s="122">
        <v>292.19700677505898</v>
      </c>
      <c r="H296" s="214">
        <v>22.281609299397399</v>
      </c>
      <c r="I296" s="214">
        <v>0.43337858580872102</v>
      </c>
      <c r="J296" s="214">
        <v>6.0570181189882999E-2</v>
      </c>
      <c r="K296" s="214"/>
      <c r="L296" s="214">
        <v>-1203.7974154876199</v>
      </c>
      <c r="M296" s="214">
        <v>35.011803680635801</v>
      </c>
      <c r="N296" s="214">
        <v>1291.6344773882799</v>
      </c>
      <c r="O296" s="214">
        <v>7401.4204111571598</v>
      </c>
      <c r="P296" s="122"/>
    </row>
    <row r="297" spans="1:16" ht="12.75" x14ac:dyDescent="0.2">
      <c r="A297" s="122" t="s">
        <v>646</v>
      </c>
      <c r="B297" s="122">
        <v>5955</v>
      </c>
      <c r="C297" s="122">
        <v>1138</v>
      </c>
      <c r="D297" s="178">
        <v>1.91903133371195</v>
      </c>
      <c r="E297" s="122">
        <v>593.10349408067702</v>
      </c>
      <c r="F297" s="198">
        <v>4.8886889201447799E-2</v>
      </c>
      <c r="G297" s="122">
        <v>292.19700677505898</v>
      </c>
      <c r="H297" s="214">
        <v>22.281609299397399</v>
      </c>
      <c r="I297" s="214">
        <v>0.43337858580872102</v>
      </c>
      <c r="J297" s="214">
        <v>6.0570181189882999E-2</v>
      </c>
      <c r="K297" s="214"/>
      <c r="L297" s="214">
        <v>-1203.7974154876199</v>
      </c>
      <c r="M297" s="214">
        <v>35.011803680635801</v>
      </c>
      <c r="N297" s="214">
        <v>1291.6344773882799</v>
      </c>
      <c r="O297" s="214">
        <v>7401.4204111571598</v>
      </c>
      <c r="P297" s="122"/>
    </row>
    <row r="298" spans="1:16" ht="12.75" x14ac:dyDescent="0.2">
      <c r="A298" s="122" t="s">
        <v>647</v>
      </c>
      <c r="B298" s="122">
        <v>119613</v>
      </c>
      <c r="C298" s="122">
        <v>548</v>
      </c>
      <c r="D298" s="178">
        <v>1.91903133371195</v>
      </c>
      <c r="E298" s="122">
        <v>285.60519945664498</v>
      </c>
      <c r="F298" s="198">
        <v>0.43126045977452199</v>
      </c>
      <c r="G298" s="122">
        <v>292.19700677505898</v>
      </c>
      <c r="H298" s="214">
        <v>22.281609299397399</v>
      </c>
      <c r="I298" s="214">
        <v>0.43337858580872102</v>
      </c>
      <c r="J298" s="214">
        <v>6.0570181189882999E-2</v>
      </c>
      <c r="K298" s="214"/>
      <c r="L298" s="214">
        <v>-1203.7974154876199</v>
      </c>
      <c r="M298" s="214">
        <v>35.011803680635801</v>
      </c>
      <c r="N298" s="214">
        <v>1291.6344773882799</v>
      </c>
      <c r="O298" s="214">
        <v>7401.4204111571598</v>
      </c>
      <c r="P298" s="122"/>
    </row>
    <row r="299" spans="1:16" ht="12.75" x14ac:dyDescent="0.2">
      <c r="A299" s="122" t="s">
        <v>648</v>
      </c>
      <c r="B299" s="122">
        <v>6848</v>
      </c>
      <c r="C299" s="122">
        <v>1248</v>
      </c>
      <c r="D299" s="178">
        <v>1.91903133371195</v>
      </c>
      <c r="E299" s="122">
        <v>650.461984244885</v>
      </c>
      <c r="F299" s="198">
        <v>6.1613418596522099E-2</v>
      </c>
      <c r="G299" s="122">
        <v>292.19700677505898</v>
      </c>
      <c r="H299" s="214">
        <v>22.281609299397399</v>
      </c>
      <c r="I299" s="214">
        <v>0.43337858580872102</v>
      </c>
      <c r="J299" s="214">
        <v>6.0570181189882999E-2</v>
      </c>
      <c r="K299" s="214"/>
      <c r="L299" s="214">
        <v>-1203.7974154876199</v>
      </c>
      <c r="M299" s="214">
        <v>35.011803680635801</v>
      </c>
      <c r="N299" s="214">
        <v>1291.6344773882799</v>
      </c>
      <c r="O299" s="214">
        <v>7401.4204111571598</v>
      </c>
      <c r="P299" s="122"/>
    </row>
    <row r="300" spans="1:16" ht="12.75" x14ac:dyDescent="0.2">
      <c r="A300" s="122" t="s">
        <v>649</v>
      </c>
      <c r="B300" s="122">
        <v>5383</v>
      </c>
      <c r="C300" s="122">
        <v>1213</v>
      </c>
      <c r="D300" s="178">
        <v>1.91903133371195</v>
      </c>
      <c r="E300" s="122">
        <v>632.22546359561795</v>
      </c>
      <c r="F300" s="198">
        <v>4.6186540352886302E-2</v>
      </c>
      <c r="G300" s="122">
        <v>292.19700677505898</v>
      </c>
      <c r="H300" s="214">
        <v>22.281609299397399</v>
      </c>
      <c r="I300" s="214">
        <v>0.43337858580872102</v>
      </c>
      <c r="J300" s="214">
        <v>6.0570181189882999E-2</v>
      </c>
      <c r="K300" s="214"/>
      <c r="L300" s="214">
        <v>-1203.7974154876199</v>
      </c>
      <c r="M300" s="214">
        <v>35.011803680635801</v>
      </c>
      <c r="N300" s="214">
        <v>1291.6344773882799</v>
      </c>
      <c r="O300" s="214">
        <v>7401.4204111571598</v>
      </c>
      <c r="P300" s="122"/>
    </row>
    <row r="301" spans="1:16" ht="12.75" x14ac:dyDescent="0.2">
      <c r="A301" s="122" t="s">
        <v>650</v>
      </c>
      <c r="B301" s="122">
        <v>8616</v>
      </c>
      <c r="C301" s="122">
        <v>393</v>
      </c>
      <c r="D301" s="178">
        <v>1.91903133371195</v>
      </c>
      <c r="E301" s="122">
        <v>204.691311313754</v>
      </c>
      <c r="F301" s="198">
        <v>2.2642942567267E-2</v>
      </c>
      <c r="G301" s="122">
        <v>292.19700677505898</v>
      </c>
      <c r="H301" s="214">
        <v>22.281609299397399</v>
      </c>
      <c r="I301" s="214">
        <v>0.43337858580872102</v>
      </c>
      <c r="J301" s="214">
        <v>6.0570181189882999E-2</v>
      </c>
      <c r="K301" s="214"/>
      <c r="L301" s="214">
        <v>-1203.7974154876199</v>
      </c>
      <c r="M301" s="214">
        <v>35.011803680635801</v>
      </c>
      <c r="N301" s="214">
        <v>1291.6344773882799</v>
      </c>
      <c r="O301" s="214">
        <v>7401.4204111571598</v>
      </c>
      <c r="P301" s="122"/>
    </row>
    <row r="302" spans="1:16" ht="12.75" x14ac:dyDescent="0.2">
      <c r="A302" s="122" t="s">
        <v>651</v>
      </c>
      <c r="B302" s="122">
        <v>2838</v>
      </c>
      <c r="C302" s="122">
        <v>820</v>
      </c>
      <c r="D302" s="178">
        <v>1.91903133371195</v>
      </c>
      <c r="E302" s="122">
        <v>427.53264772796803</v>
      </c>
      <c r="F302" s="198">
        <v>1.7730163230339799E-2</v>
      </c>
      <c r="G302" s="122">
        <v>292.19700677505898</v>
      </c>
      <c r="H302" s="214">
        <v>22.281609299397399</v>
      </c>
      <c r="I302" s="214">
        <v>0.43337858580872102</v>
      </c>
      <c r="J302" s="214">
        <v>6.0570181189882999E-2</v>
      </c>
      <c r="K302" s="214"/>
      <c r="L302" s="214">
        <v>-1203.7974154876199</v>
      </c>
      <c r="M302" s="214">
        <v>35.011803680635801</v>
      </c>
      <c r="N302" s="214">
        <v>1291.6344773882799</v>
      </c>
      <c r="O302" s="214">
        <v>7401.4204111571598</v>
      </c>
      <c r="P302" s="122"/>
    </row>
    <row r="303" spans="1:16" ht="12.75" x14ac:dyDescent="0.2">
      <c r="A303" s="19" t="s">
        <v>652</v>
      </c>
      <c r="B303" s="122"/>
      <c r="C303" s="122"/>
      <c r="D303" s="178"/>
      <c r="E303" s="122"/>
      <c r="F303" s="198"/>
      <c r="G303" s="122"/>
      <c r="H303" s="214"/>
      <c r="I303" s="214"/>
      <c r="J303" s="214"/>
      <c r="K303" s="214"/>
      <c r="L303" s="214"/>
      <c r="M303" s="214"/>
      <c r="N303" s="214"/>
      <c r="O303" s="214"/>
      <c r="P303" s="122"/>
    </row>
    <row r="304" spans="1:16" ht="12.75" x14ac:dyDescent="0.2">
      <c r="A304" s="122" t="s">
        <v>653</v>
      </c>
      <c r="B304" s="122">
        <v>2907</v>
      </c>
      <c r="C304" s="122">
        <v>730</v>
      </c>
      <c r="D304" s="178">
        <v>1.91903133371195</v>
      </c>
      <c r="E304" s="122">
        <v>380.319538727554</v>
      </c>
      <c r="F304" s="198">
        <v>1.24127505003637E-2</v>
      </c>
      <c r="G304" s="122">
        <v>386.71632670327199</v>
      </c>
      <c r="H304" s="214">
        <v>25.980126152862599</v>
      </c>
      <c r="I304" s="214">
        <v>0.426151104746811</v>
      </c>
      <c r="J304" s="214">
        <v>6.9876794484511798E-2</v>
      </c>
      <c r="K304" s="214"/>
      <c r="L304" s="214">
        <v>-1203.7974154876199</v>
      </c>
      <c r="M304" s="214">
        <v>35.011803680635801</v>
      </c>
      <c r="N304" s="214">
        <v>1291.6344773882799</v>
      </c>
      <c r="O304" s="214">
        <v>7401.4204111571598</v>
      </c>
      <c r="P304" s="122"/>
    </row>
    <row r="305" spans="1:16" ht="12.75" x14ac:dyDescent="0.2">
      <c r="A305" s="122" t="s">
        <v>654</v>
      </c>
      <c r="B305" s="122">
        <v>6484</v>
      </c>
      <c r="C305" s="122">
        <v>518</v>
      </c>
      <c r="D305" s="178">
        <v>1.91903133371195</v>
      </c>
      <c r="E305" s="122">
        <v>269.81908313798999</v>
      </c>
      <c r="F305" s="198">
        <v>1.85539698264158E-2</v>
      </c>
      <c r="G305" s="122">
        <v>386.71632670327199</v>
      </c>
      <c r="H305" s="214">
        <v>25.980126152862599</v>
      </c>
      <c r="I305" s="214">
        <v>0.426151104746811</v>
      </c>
      <c r="J305" s="214">
        <v>6.9876794484511798E-2</v>
      </c>
      <c r="K305" s="214"/>
      <c r="L305" s="214">
        <v>-1203.7974154876199</v>
      </c>
      <c r="M305" s="214">
        <v>35.011803680635801</v>
      </c>
      <c r="N305" s="214">
        <v>1291.6344773882799</v>
      </c>
      <c r="O305" s="214">
        <v>7401.4204111571598</v>
      </c>
      <c r="P305" s="122"/>
    </row>
    <row r="306" spans="1:16" ht="12.75" x14ac:dyDescent="0.2">
      <c r="A306" s="122" t="s">
        <v>655</v>
      </c>
      <c r="B306" s="122">
        <v>27887</v>
      </c>
      <c r="C306" s="122">
        <v>908</v>
      </c>
      <c r="D306" s="178">
        <v>1.91903133371195</v>
      </c>
      <c r="E306" s="122">
        <v>472.95711168701399</v>
      </c>
      <c r="F306" s="198">
        <v>0.13460900472873999</v>
      </c>
      <c r="G306" s="122">
        <v>386.71632670327199</v>
      </c>
      <c r="H306" s="214">
        <v>25.980126152862599</v>
      </c>
      <c r="I306" s="214">
        <v>0.426151104746811</v>
      </c>
      <c r="J306" s="214">
        <v>6.9876794484511798E-2</v>
      </c>
      <c r="K306" s="214"/>
      <c r="L306" s="214">
        <v>-1203.7974154876199</v>
      </c>
      <c r="M306" s="214">
        <v>35.011803680635801</v>
      </c>
      <c r="N306" s="214">
        <v>1291.6344773882799</v>
      </c>
      <c r="O306" s="214">
        <v>7401.4204111571598</v>
      </c>
      <c r="P306" s="122"/>
    </row>
    <row r="307" spans="1:16" ht="12.75" x14ac:dyDescent="0.2">
      <c r="A307" s="122" t="s">
        <v>656</v>
      </c>
      <c r="B307" s="122">
        <v>18231</v>
      </c>
      <c r="C307" s="122">
        <v>764</v>
      </c>
      <c r="D307" s="178">
        <v>1.91903133371195</v>
      </c>
      <c r="E307" s="122">
        <v>398.05522086369501</v>
      </c>
      <c r="F307" s="198">
        <v>7.6606224271748805E-2</v>
      </c>
      <c r="G307" s="122">
        <v>386.71632670327199</v>
      </c>
      <c r="H307" s="214">
        <v>25.980126152862599</v>
      </c>
      <c r="I307" s="214">
        <v>0.426151104746811</v>
      </c>
      <c r="J307" s="214">
        <v>6.9876794484511798E-2</v>
      </c>
      <c r="K307" s="214"/>
      <c r="L307" s="214">
        <v>-1203.7974154876199</v>
      </c>
      <c r="M307" s="214">
        <v>35.011803680635801</v>
      </c>
      <c r="N307" s="214">
        <v>1291.6344773882799</v>
      </c>
      <c r="O307" s="214">
        <v>7401.4204111571598</v>
      </c>
      <c r="P307" s="122"/>
    </row>
    <row r="308" spans="1:16" ht="12.75" x14ac:dyDescent="0.2">
      <c r="A308" s="122" t="s">
        <v>657</v>
      </c>
      <c r="B308" s="122">
        <v>9776</v>
      </c>
      <c r="C308" s="122">
        <v>406</v>
      </c>
      <c r="D308" s="178">
        <v>1.91903133371195</v>
      </c>
      <c r="E308" s="122">
        <v>211.32840721966701</v>
      </c>
      <c r="F308" s="198">
        <v>2.21906461414682E-2</v>
      </c>
      <c r="G308" s="122">
        <v>386.71632670327199</v>
      </c>
      <c r="H308" s="214">
        <v>25.980126152862599</v>
      </c>
      <c r="I308" s="214">
        <v>0.426151104746811</v>
      </c>
      <c r="J308" s="214">
        <v>6.9876794484511798E-2</v>
      </c>
      <c r="K308" s="214"/>
      <c r="L308" s="214">
        <v>-1203.7974154876199</v>
      </c>
      <c r="M308" s="214">
        <v>35.011803680635801</v>
      </c>
      <c r="N308" s="214">
        <v>1291.6344773882799</v>
      </c>
      <c r="O308" s="214">
        <v>7401.4204111571598</v>
      </c>
      <c r="P308" s="122"/>
    </row>
    <row r="309" spans="1:16" ht="12.75" x14ac:dyDescent="0.2">
      <c r="A309" s="122" t="s">
        <v>658</v>
      </c>
      <c r="B309" s="122">
        <v>5086</v>
      </c>
      <c r="C309" s="122">
        <v>526</v>
      </c>
      <c r="D309" s="178">
        <v>1.91903133371195</v>
      </c>
      <c r="E309" s="122">
        <v>274.30525568179701</v>
      </c>
      <c r="F309" s="198">
        <v>1.48404428028341E-2</v>
      </c>
      <c r="G309" s="122">
        <v>386.71632670327199</v>
      </c>
      <c r="H309" s="214">
        <v>25.980126152862599</v>
      </c>
      <c r="I309" s="214">
        <v>0.426151104746811</v>
      </c>
      <c r="J309" s="214">
        <v>6.9876794484511798E-2</v>
      </c>
      <c r="K309" s="214"/>
      <c r="L309" s="214">
        <v>-1203.7974154876199</v>
      </c>
      <c r="M309" s="214">
        <v>35.011803680635801</v>
      </c>
      <c r="N309" s="214">
        <v>1291.6344773882799</v>
      </c>
      <c r="O309" s="214">
        <v>7401.4204111571598</v>
      </c>
      <c r="P309" s="122"/>
    </row>
    <row r="310" spans="1:16" ht="12.75" x14ac:dyDescent="0.2">
      <c r="A310" s="122" t="s">
        <v>659</v>
      </c>
      <c r="B310" s="122">
        <v>16307</v>
      </c>
      <c r="C310" s="122">
        <v>493</v>
      </c>
      <c r="D310" s="178">
        <v>1.91903133371195</v>
      </c>
      <c r="E310" s="122">
        <v>257.021593472284</v>
      </c>
      <c r="F310" s="198">
        <v>4.5175082639649297E-2</v>
      </c>
      <c r="G310" s="122">
        <v>386.71632670327199</v>
      </c>
      <c r="H310" s="214">
        <v>25.980126152862599</v>
      </c>
      <c r="I310" s="214">
        <v>0.426151104746811</v>
      </c>
      <c r="J310" s="214">
        <v>6.9876794484511798E-2</v>
      </c>
      <c r="K310" s="214"/>
      <c r="L310" s="214">
        <v>-1203.7974154876199</v>
      </c>
      <c r="M310" s="214">
        <v>35.011803680635801</v>
      </c>
      <c r="N310" s="214">
        <v>1291.6344773882799</v>
      </c>
      <c r="O310" s="214">
        <v>7401.4204111571598</v>
      </c>
      <c r="P310" s="122"/>
    </row>
    <row r="311" spans="1:16" ht="12.75" x14ac:dyDescent="0.2">
      <c r="A311" s="122" t="s">
        <v>660</v>
      </c>
      <c r="B311" s="122">
        <v>23241</v>
      </c>
      <c r="C311" s="122">
        <v>596</v>
      </c>
      <c r="D311" s="178">
        <v>1.91903133371195</v>
      </c>
      <c r="E311" s="122">
        <v>310.460055437817</v>
      </c>
      <c r="F311" s="198">
        <v>7.4049618573249695E-2</v>
      </c>
      <c r="G311" s="122">
        <v>386.71632670327199</v>
      </c>
      <c r="H311" s="214">
        <v>25.980126152862599</v>
      </c>
      <c r="I311" s="214">
        <v>0.426151104746811</v>
      </c>
      <c r="J311" s="214">
        <v>6.9876794484511798E-2</v>
      </c>
      <c r="K311" s="214"/>
      <c r="L311" s="214">
        <v>-1203.7974154876199</v>
      </c>
      <c r="M311" s="214">
        <v>35.011803680635801</v>
      </c>
      <c r="N311" s="214">
        <v>1291.6344773882799</v>
      </c>
      <c r="O311" s="214">
        <v>7401.4204111571598</v>
      </c>
      <c r="P311" s="122"/>
    </row>
    <row r="312" spans="1:16" ht="12.75" x14ac:dyDescent="0.2">
      <c r="A312" s="122" t="s">
        <v>661</v>
      </c>
      <c r="B312" s="122">
        <v>75966</v>
      </c>
      <c r="C312" s="122">
        <v>1077</v>
      </c>
      <c r="D312" s="178">
        <v>1.91903133371195</v>
      </c>
      <c r="E312" s="122">
        <v>561.22563507033703</v>
      </c>
      <c r="F312" s="198">
        <v>0.43097361807280299</v>
      </c>
      <c r="G312" s="122">
        <v>386.71632670327199</v>
      </c>
      <c r="H312" s="214">
        <v>25.980126152862599</v>
      </c>
      <c r="I312" s="214">
        <v>0.426151104746811</v>
      </c>
      <c r="J312" s="214">
        <v>6.9876794484511798E-2</v>
      </c>
      <c r="K312" s="214"/>
      <c r="L312" s="214">
        <v>-1203.7974154876199</v>
      </c>
      <c r="M312" s="214">
        <v>35.011803680635801</v>
      </c>
      <c r="N312" s="214">
        <v>1291.6344773882799</v>
      </c>
      <c r="O312" s="214">
        <v>7401.4204111571598</v>
      </c>
      <c r="P312" s="122"/>
    </row>
    <row r="313" spans="1:16" ht="12.75" x14ac:dyDescent="0.2">
      <c r="A313" s="122" t="s">
        <v>662</v>
      </c>
      <c r="B313" s="122">
        <v>6303</v>
      </c>
      <c r="C313" s="122">
        <v>464</v>
      </c>
      <c r="D313" s="178">
        <v>1.91903133371195</v>
      </c>
      <c r="E313" s="122">
        <v>242.02781300710799</v>
      </c>
      <c r="F313" s="198">
        <v>1.5856261927871498E-2</v>
      </c>
      <c r="G313" s="122">
        <v>386.71632670327199</v>
      </c>
      <c r="H313" s="214">
        <v>25.980126152862599</v>
      </c>
      <c r="I313" s="214">
        <v>0.426151104746811</v>
      </c>
      <c r="J313" s="214">
        <v>6.9876794484511798E-2</v>
      </c>
      <c r="K313" s="214"/>
      <c r="L313" s="214">
        <v>-1203.7974154876199</v>
      </c>
      <c r="M313" s="214">
        <v>35.011803680635801</v>
      </c>
      <c r="N313" s="214">
        <v>1291.6344773882799</v>
      </c>
      <c r="O313" s="214">
        <v>7401.4204111571598</v>
      </c>
      <c r="P313" s="122"/>
    </row>
    <row r="314" spans="1:16" ht="12.75" x14ac:dyDescent="0.2">
      <c r="A314" s="122" t="s">
        <v>663</v>
      </c>
      <c r="B314" s="122">
        <v>41508</v>
      </c>
      <c r="C314" s="122">
        <v>534</v>
      </c>
      <c r="D314" s="178">
        <v>1.91903133371195</v>
      </c>
      <c r="E314" s="122">
        <v>278.37444511909001</v>
      </c>
      <c r="F314" s="198">
        <v>0.118114368963599</v>
      </c>
      <c r="G314" s="122">
        <v>386.71632670327199</v>
      </c>
      <c r="H314" s="214">
        <v>25.980126152862599</v>
      </c>
      <c r="I314" s="214">
        <v>0.426151104746811</v>
      </c>
      <c r="J314" s="214">
        <v>6.9876794484511798E-2</v>
      </c>
      <c r="K314" s="214"/>
      <c r="L314" s="214">
        <v>-1203.7974154876199</v>
      </c>
      <c r="M314" s="214">
        <v>35.011803680635801</v>
      </c>
      <c r="N314" s="214">
        <v>1291.6344773882799</v>
      </c>
      <c r="O314" s="214">
        <v>7401.4204111571598</v>
      </c>
      <c r="P314" s="122"/>
    </row>
    <row r="315" spans="1:16" ht="12.75" x14ac:dyDescent="0.2">
      <c r="A315" s="122" t="s">
        <v>664</v>
      </c>
      <c r="B315" s="122">
        <v>8171</v>
      </c>
      <c r="C315" s="122">
        <v>316</v>
      </c>
      <c r="D315" s="178">
        <v>1.91903133371195</v>
      </c>
      <c r="E315" s="122">
        <v>164.756940030442</v>
      </c>
      <c r="F315" s="198">
        <v>1.43491233106688E-2</v>
      </c>
      <c r="G315" s="122">
        <v>386.71632670327199</v>
      </c>
      <c r="H315" s="214">
        <v>25.980126152862599</v>
      </c>
      <c r="I315" s="214">
        <v>0.426151104746811</v>
      </c>
      <c r="J315" s="214">
        <v>6.9876794484511798E-2</v>
      </c>
      <c r="K315" s="214"/>
      <c r="L315" s="214">
        <v>-1203.7974154876199</v>
      </c>
      <c r="M315" s="214">
        <v>35.011803680635801</v>
      </c>
      <c r="N315" s="214">
        <v>1291.6344773882799</v>
      </c>
      <c r="O315" s="214">
        <v>7401.4204111571598</v>
      </c>
      <c r="P315" s="122"/>
    </row>
    <row r="316" spans="1:16" ht="12.75" x14ac:dyDescent="0.2">
      <c r="A316" s="122" t="s">
        <v>665</v>
      </c>
      <c r="B316" s="122">
        <v>3409</v>
      </c>
      <c r="C316" s="122">
        <v>530</v>
      </c>
      <c r="D316" s="178">
        <v>1.91903133371195</v>
      </c>
      <c r="E316" s="122">
        <v>276.107989616488</v>
      </c>
      <c r="F316" s="198">
        <v>1.0522526918855401E-2</v>
      </c>
      <c r="G316" s="122">
        <v>386.71632670327199</v>
      </c>
      <c r="H316" s="214">
        <v>25.980126152862599</v>
      </c>
      <c r="I316" s="214">
        <v>0.426151104746811</v>
      </c>
      <c r="J316" s="214">
        <v>6.9876794484511798E-2</v>
      </c>
      <c r="K316" s="214"/>
      <c r="L316" s="214">
        <v>-1203.7974154876199</v>
      </c>
      <c r="M316" s="214">
        <v>35.011803680635801</v>
      </c>
      <c r="N316" s="214">
        <v>1291.6344773882799</v>
      </c>
      <c r="O316" s="214">
        <v>7401.4204111571598</v>
      </c>
      <c r="P316" s="122"/>
    </row>
    <row r="317" spans="1:16" ht="12.75" x14ac:dyDescent="0.2">
      <c r="A317" s="122" t="s">
        <v>666</v>
      </c>
      <c r="B317" s="122">
        <v>4711</v>
      </c>
      <c r="C317" s="122">
        <v>441</v>
      </c>
      <c r="D317" s="178">
        <v>1.91903133371195</v>
      </c>
      <c r="E317" s="122">
        <v>229.91285032507099</v>
      </c>
      <c r="F317" s="198">
        <v>1.17463613217328E-2</v>
      </c>
      <c r="G317" s="122">
        <v>386.71632670327199</v>
      </c>
      <c r="H317" s="214">
        <v>25.980126152862599</v>
      </c>
      <c r="I317" s="214">
        <v>0.426151104746811</v>
      </c>
      <c r="J317" s="214">
        <v>6.9876794484511798E-2</v>
      </c>
      <c r="K317" s="214"/>
      <c r="L317" s="214">
        <v>-1203.7974154876199</v>
      </c>
      <c r="M317" s="214">
        <v>35.011803680635801</v>
      </c>
      <c r="N317" s="214">
        <v>1291.6344773882799</v>
      </c>
      <c r="O317" s="214">
        <v>7401.4204111571598</v>
      </c>
      <c r="P317" s="122"/>
    </row>
    <row r="318" spans="1:16" ht="5.25" customHeight="1" thickBot="1" x14ac:dyDescent="0.25">
      <c r="A318" s="213"/>
      <c r="B318" s="213"/>
      <c r="C318" s="213"/>
      <c r="D318" s="223"/>
      <c r="E318" s="213"/>
      <c r="F318" s="213"/>
      <c r="G318" s="213"/>
      <c r="H318" s="215"/>
      <c r="I318" s="215"/>
      <c r="J318" s="215"/>
      <c r="K318" s="215"/>
      <c r="L318" s="215"/>
      <c r="M318" s="215"/>
      <c r="N318" s="215"/>
      <c r="O318" s="215"/>
      <c r="P318" s="18"/>
    </row>
    <row r="319" spans="1:16" x14ac:dyDescent="0.2">
      <c r="A319" s="220" t="s">
        <v>333</v>
      </c>
    </row>
    <row r="320" spans="1:16" ht="12.75" x14ac:dyDescent="0.2">
      <c r="A320" s="220" t="s">
        <v>336</v>
      </c>
      <c r="G320"/>
    </row>
    <row r="321" spans="1:7" ht="12.75" x14ac:dyDescent="0.2">
      <c r="A321" s="20"/>
      <c r="G321"/>
    </row>
    <row r="322" spans="1:7" ht="12.75" x14ac:dyDescent="0.2">
      <c r="A322" s="20"/>
      <c r="G322"/>
    </row>
    <row r="323" spans="1:7" x14ac:dyDescent="0.2"/>
    <row r="324" spans="1:7" ht="14.25" hidden="1" customHeight="1" x14ac:dyDescent="0.2"/>
  </sheetData>
  <mergeCells count="2">
    <mergeCell ref="L3:O3"/>
    <mergeCell ref="H3:J3"/>
  </mergeCells>
  <conditionalFormatting sqref="P8:S8">
    <cfRule type="cellIs" dxfId="69" priority="3" operator="lessThan">
      <formula>0</formula>
    </cfRule>
  </conditionalFormatting>
  <conditionalFormatting sqref="P9:S317">
    <cfRule type="cellIs" dxfId="68" priority="2" operator="lessThan">
      <formula>0</formula>
    </cfRule>
  </conditionalFormatting>
  <conditionalFormatting sqref="B8:O318">
    <cfRule type="cellIs" dxfId="6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mikrosimuleringar&amp;CDecember 2015&amp;RUtfall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319"/>
  <sheetViews>
    <sheetView showGridLines="0" zoomScaleNormal="100" workbookViewId="0">
      <pane ySplit="8" topLeftCell="A9" activePane="bottomLeft" state="frozen"/>
      <selection activeCell="A11" sqref="A11"/>
      <selection pane="bottomLeft" activeCell="A9" sqref="A9"/>
    </sheetView>
  </sheetViews>
  <sheetFormatPr defaultColWidth="0" defaultRowHeight="12.75" zeroHeight="1" x14ac:dyDescent="0.2"/>
  <cols>
    <col min="1" max="1" width="16.85546875" style="272" customWidth="1"/>
    <col min="2" max="6" width="9.140625" style="272" customWidth="1"/>
    <col min="7" max="7" width="2.85546875" style="272" customWidth="1"/>
    <col min="8" max="8" width="10.85546875" style="272" customWidth="1"/>
    <col min="9" max="9" width="12.85546875" style="272" bestFit="1" customWidth="1"/>
    <col min="10" max="10" width="9.140625" style="272" customWidth="1"/>
    <col min="11" max="11" width="4.42578125" style="272" customWidth="1"/>
    <col min="12" max="257" width="9.140625" style="272" hidden="1"/>
    <col min="258" max="258" width="16.85546875" style="272" hidden="1"/>
    <col min="259" max="263" width="9.140625" style="272" hidden="1"/>
    <col min="264" max="264" width="10.85546875" style="272" hidden="1"/>
    <col min="265" max="265" width="12.85546875" style="272" hidden="1"/>
    <col min="266" max="513" width="9.140625" style="272" hidden="1"/>
    <col min="514" max="514" width="16.85546875" style="272" hidden="1"/>
    <col min="515" max="519" width="9.140625" style="272" hidden="1"/>
    <col min="520" max="520" width="10.85546875" style="272" hidden="1"/>
    <col min="521" max="521" width="12.85546875" style="272" hidden="1"/>
    <col min="522" max="769" width="9.140625" style="272" hidden="1"/>
    <col min="770" max="770" width="16.85546875" style="272" hidden="1"/>
    <col min="771" max="775" width="9.140625" style="272" hidden="1"/>
    <col min="776" max="776" width="10.85546875" style="272" hidden="1"/>
    <col min="777" max="777" width="12.85546875" style="272" hidden="1"/>
    <col min="778" max="1025" width="9.140625" style="272" hidden="1"/>
    <col min="1026" max="1026" width="16.85546875" style="272" hidden="1"/>
    <col min="1027" max="1031" width="9.140625" style="272" hidden="1"/>
    <col min="1032" max="1032" width="10.85546875" style="272" hidden="1"/>
    <col min="1033" max="1033" width="12.85546875" style="272" hidden="1"/>
    <col min="1034" max="1281" width="9.140625" style="272" hidden="1"/>
    <col min="1282" max="1282" width="16.85546875" style="272" hidden="1"/>
    <col min="1283" max="1287" width="9.140625" style="272" hidden="1"/>
    <col min="1288" max="1288" width="10.85546875" style="272" hidden="1"/>
    <col min="1289" max="1289" width="12.85546875" style="272" hidden="1"/>
    <col min="1290" max="1537" width="9.140625" style="272" hidden="1"/>
    <col min="1538" max="1538" width="16.85546875" style="272" hidden="1"/>
    <col min="1539" max="1543" width="9.140625" style="272" hidden="1"/>
    <col min="1544" max="1544" width="10.85546875" style="272" hidden="1"/>
    <col min="1545" max="1545" width="12.85546875" style="272" hidden="1"/>
    <col min="1546" max="1793" width="9.140625" style="272" hidden="1"/>
    <col min="1794" max="1794" width="16.85546875" style="272" hidden="1"/>
    <col min="1795" max="1799" width="9.140625" style="272" hidden="1"/>
    <col min="1800" max="1800" width="10.85546875" style="272" hidden="1"/>
    <col min="1801" max="1801" width="12.85546875" style="272" hidden="1"/>
    <col min="1802" max="2049" width="9.140625" style="272" hidden="1"/>
    <col min="2050" max="2050" width="16.85546875" style="272" hidden="1"/>
    <col min="2051" max="2055" width="9.140625" style="272" hidden="1"/>
    <col min="2056" max="2056" width="10.85546875" style="272" hidden="1"/>
    <col min="2057" max="2057" width="12.85546875" style="272" hidden="1"/>
    <col min="2058" max="2305" width="9.140625" style="272" hidden="1"/>
    <col min="2306" max="2306" width="16.85546875" style="272" hidden="1"/>
    <col min="2307" max="2311" width="9.140625" style="272" hidden="1"/>
    <col min="2312" max="2312" width="10.85546875" style="272" hidden="1"/>
    <col min="2313" max="2313" width="12.85546875" style="272" hidden="1"/>
    <col min="2314" max="2561" width="9.140625" style="272" hidden="1"/>
    <col min="2562" max="2562" width="16.85546875" style="272" hidden="1"/>
    <col min="2563" max="2567" width="9.140625" style="272" hidden="1"/>
    <col min="2568" max="2568" width="10.85546875" style="272" hidden="1"/>
    <col min="2569" max="2569" width="12.85546875" style="272" hidden="1"/>
    <col min="2570" max="2817" width="9.140625" style="272" hidden="1"/>
    <col min="2818" max="2818" width="16.85546875" style="272" hidden="1"/>
    <col min="2819" max="2823" width="9.140625" style="272" hidden="1"/>
    <col min="2824" max="2824" width="10.85546875" style="272" hidden="1"/>
    <col min="2825" max="2825" width="12.85546875" style="272" hidden="1"/>
    <col min="2826" max="3073" width="9.140625" style="272" hidden="1"/>
    <col min="3074" max="3074" width="16.85546875" style="272" hidden="1"/>
    <col min="3075" max="3079" width="9.140625" style="272" hidden="1"/>
    <col min="3080" max="3080" width="10.85546875" style="272" hidden="1"/>
    <col min="3081" max="3081" width="12.85546875" style="272" hidden="1"/>
    <col min="3082" max="3329" width="9.140625" style="272" hidden="1"/>
    <col min="3330" max="3330" width="16.85546875" style="272" hidden="1"/>
    <col min="3331" max="3335" width="9.140625" style="272" hidden="1"/>
    <col min="3336" max="3336" width="10.85546875" style="272" hidden="1"/>
    <col min="3337" max="3337" width="12.85546875" style="272" hidden="1"/>
    <col min="3338" max="3585" width="9.140625" style="272" hidden="1"/>
    <col min="3586" max="3586" width="16.85546875" style="272" hidden="1"/>
    <col min="3587" max="3591" width="9.140625" style="272" hidden="1"/>
    <col min="3592" max="3592" width="10.85546875" style="272" hidden="1"/>
    <col min="3593" max="3593" width="12.85546875" style="272" hidden="1"/>
    <col min="3594" max="3841" width="9.140625" style="272" hidden="1"/>
    <col min="3842" max="3842" width="16.85546875" style="272" hidden="1"/>
    <col min="3843" max="3847" width="9.140625" style="272" hidden="1"/>
    <col min="3848" max="3848" width="10.85546875" style="272" hidden="1"/>
    <col min="3849" max="3849" width="12.85546875" style="272" hidden="1"/>
    <col min="3850" max="4097" width="9.140625" style="272" hidden="1"/>
    <col min="4098" max="4098" width="16.85546875" style="272" hidden="1"/>
    <col min="4099" max="4103" width="9.140625" style="272" hidden="1"/>
    <col min="4104" max="4104" width="10.85546875" style="272" hidden="1"/>
    <col min="4105" max="4105" width="12.85546875" style="272" hidden="1"/>
    <col min="4106" max="4353" width="9.140625" style="272" hidden="1"/>
    <col min="4354" max="4354" width="16.85546875" style="272" hidden="1"/>
    <col min="4355" max="4359" width="9.140625" style="272" hidden="1"/>
    <col min="4360" max="4360" width="10.85546875" style="272" hidden="1"/>
    <col min="4361" max="4361" width="12.85546875" style="272" hidden="1"/>
    <col min="4362" max="4609" width="9.140625" style="272" hidden="1"/>
    <col min="4610" max="4610" width="16.85546875" style="272" hidden="1"/>
    <col min="4611" max="4615" width="9.140625" style="272" hidden="1"/>
    <col min="4616" max="4616" width="10.85546875" style="272" hidden="1"/>
    <col min="4617" max="4617" width="12.85546875" style="272" hidden="1"/>
    <col min="4618" max="4865" width="9.140625" style="272" hidden="1"/>
    <col min="4866" max="4866" width="16.85546875" style="272" hidden="1"/>
    <col min="4867" max="4871" width="9.140625" style="272" hidden="1"/>
    <col min="4872" max="4872" width="10.85546875" style="272" hidden="1"/>
    <col min="4873" max="4873" width="12.85546875" style="272" hidden="1"/>
    <col min="4874" max="5121" width="9.140625" style="272" hidden="1"/>
    <col min="5122" max="5122" width="16.85546875" style="272" hidden="1"/>
    <col min="5123" max="5127" width="9.140625" style="272" hidden="1"/>
    <col min="5128" max="5128" width="10.85546875" style="272" hidden="1"/>
    <col min="5129" max="5129" width="12.85546875" style="272" hidden="1"/>
    <col min="5130" max="5377" width="9.140625" style="272" hidden="1"/>
    <col min="5378" max="5378" width="16.85546875" style="272" hidden="1"/>
    <col min="5379" max="5383" width="9.140625" style="272" hidden="1"/>
    <col min="5384" max="5384" width="10.85546875" style="272" hidden="1"/>
    <col min="5385" max="5385" width="12.85546875" style="272" hidden="1"/>
    <col min="5386" max="5633" width="9.140625" style="272" hidden="1"/>
    <col min="5634" max="5634" width="16.85546875" style="272" hidden="1"/>
    <col min="5635" max="5639" width="9.140625" style="272" hidden="1"/>
    <col min="5640" max="5640" width="10.85546875" style="272" hidden="1"/>
    <col min="5641" max="5641" width="12.85546875" style="272" hidden="1"/>
    <col min="5642" max="5889" width="9.140625" style="272" hidden="1"/>
    <col min="5890" max="5890" width="16.85546875" style="272" hidden="1"/>
    <col min="5891" max="5895" width="9.140625" style="272" hidden="1"/>
    <col min="5896" max="5896" width="10.85546875" style="272" hidden="1"/>
    <col min="5897" max="5897" width="12.85546875" style="272" hidden="1"/>
    <col min="5898" max="6145" width="9.140625" style="272" hidden="1"/>
    <col min="6146" max="6146" width="16.85546875" style="272" hidden="1"/>
    <col min="6147" max="6151" width="9.140625" style="272" hidden="1"/>
    <col min="6152" max="6152" width="10.85546875" style="272" hidden="1"/>
    <col min="6153" max="6153" width="12.85546875" style="272" hidden="1"/>
    <col min="6154" max="6401" width="9.140625" style="272" hidden="1"/>
    <col min="6402" max="6402" width="16.85546875" style="272" hidden="1"/>
    <col min="6403" max="6407" width="9.140625" style="272" hidden="1"/>
    <col min="6408" max="6408" width="10.85546875" style="272" hidden="1"/>
    <col min="6409" max="6409" width="12.85546875" style="272" hidden="1"/>
    <col min="6410" max="6657" width="9.140625" style="272" hidden="1"/>
    <col min="6658" max="6658" width="16.85546875" style="272" hidden="1"/>
    <col min="6659" max="6663" width="9.140625" style="272" hidden="1"/>
    <col min="6664" max="6664" width="10.85546875" style="272" hidden="1"/>
    <col min="6665" max="6665" width="12.85546875" style="272" hidden="1"/>
    <col min="6666" max="6913" width="9.140625" style="272" hidden="1"/>
    <col min="6914" max="6914" width="16.85546875" style="272" hidden="1"/>
    <col min="6915" max="6919" width="9.140625" style="272" hidden="1"/>
    <col min="6920" max="6920" width="10.85546875" style="272" hidden="1"/>
    <col min="6921" max="6921" width="12.85546875" style="272" hidden="1"/>
    <col min="6922" max="7169" width="9.140625" style="272" hidden="1"/>
    <col min="7170" max="7170" width="16.85546875" style="272" hidden="1"/>
    <col min="7171" max="7175" width="9.140625" style="272" hidden="1"/>
    <col min="7176" max="7176" width="10.85546875" style="272" hidden="1"/>
    <col min="7177" max="7177" width="12.85546875" style="272" hidden="1"/>
    <col min="7178" max="7425" width="9.140625" style="272" hidden="1"/>
    <col min="7426" max="7426" width="16.85546875" style="272" hidden="1"/>
    <col min="7427" max="7431" width="9.140625" style="272" hidden="1"/>
    <col min="7432" max="7432" width="10.85546875" style="272" hidden="1"/>
    <col min="7433" max="7433" width="12.85546875" style="272" hidden="1"/>
    <col min="7434" max="7681" width="9.140625" style="272" hidden="1"/>
    <col min="7682" max="7682" width="16.85546875" style="272" hidden="1"/>
    <col min="7683" max="7687" width="9.140625" style="272" hidden="1"/>
    <col min="7688" max="7688" width="10.85546875" style="272" hidden="1"/>
    <col min="7689" max="7689" width="12.85546875" style="272" hidden="1"/>
    <col min="7690" max="7937" width="9.140625" style="272" hidden="1"/>
    <col min="7938" max="7938" width="16.85546875" style="272" hidden="1"/>
    <col min="7939" max="7943" width="9.140625" style="272" hidden="1"/>
    <col min="7944" max="7944" width="10.85546875" style="272" hidden="1"/>
    <col min="7945" max="7945" width="12.85546875" style="272" hidden="1"/>
    <col min="7946" max="8193" width="9.140625" style="272" hidden="1"/>
    <col min="8194" max="8194" width="16.85546875" style="272" hidden="1"/>
    <col min="8195" max="8199" width="9.140625" style="272" hidden="1"/>
    <col min="8200" max="8200" width="10.85546875" style="272" hidden="1"/>
    <col min="8201" max="8201" width="12.85546875" style="272" hidden="1"/>
    <col min="8202" max="8449" width="9.140625" style="272" hidden="1"/>
    <col min="8450" max="8450" width="16.85546875" style="272" hidden="1"/>
    <col min="8451" max="8455" width="9.140625" style="272" hidden="1"/>
    <col min="8456" max="8456" width="10.85546875" style="272" hidden="1"/>
    <col min="8457" max="8457" width="12.85546875" style="272" hidden="1"/>
    <col min="8458" max="8705" width="9.140625" style="272" hidden="1"/>
    <col min="8706" max="8706" width="16.85546875" style="272" hidden="1"/>
    <col min="8707" max="8711" width="9.140625" style="272" hidden="1"/>
    <col min="8712" max="8712" width="10.85546875" style="272" hidden="1"/>
    <col min="8713" max="8713" width="12.85546875" style="272" hidden="1"/>
    <col min="8714" max="8961" width="9.140625" style="272" hidden="1"/>
    <col min="8962" max="8962" width="16.85546875" style="272" hidden="1"/>
    <col min="8963" max="8967" width="9.140625" style="272" hidden="1"/>
    <col min="8968" max="8968" width="10.85546875" style="272" hidden="1"/>
    <col min="8969" max="8969" width="12.85546875" style="272" hidden="1"/>
    <col min="8970" max="9217" width="9.140625" style="272" hidden="1"/>
    <col min="9218" max="9218" width="16.85546875" style="272" hidden="1"/>
    <col min="9219" max="9223" width="9.140625" style="272" hidden="1"/>
    <col min="9224" max="9224" width="10.85546875" style="272" hidden="1"/>
    <col min="9225" max="9225" width="12.85546875" style="272" hidden="1"/>
    <col min="9226" max="9473" width="9.140625" style="272" hidden="1"/>
    <col min="9474" max="9474" width="16.85546875" style="272" hidden="1"/>
    <col min="9475" max="9479" width="9.140625" style="272" hidden="1"/>
    <col min="9480" max="9480" width="10.85546875" style="272" hidden="1"/>
    <col min="9481" max="9481" width="12.85546875" style="272" hidden="1"/>
    <col min="9482" max="9729" width="9.140625" style="272" hidden="1"/>
    <col min="9730" max="9730" width="16.85546875" style="272" hidden="1"/>
    <col min="9731" max="9735" width="9.140625" style="272" hidden="1"/>
    <col min="9736" max="9736" width="10.85546875" style="272" hidden="1"/>
    <col min="9737" max="9737" width="12.85546875" style="272" hidden="1"/>
    <col min="9738" max="9985" width="9.140625" style="272" hidden="1"/>
    <col min="9986" max="9986" width="16.85546875" style="272" hidden="1"/>
    <col min="9987" max="9991" width="9.140625" style="272" hidden="1"/>
    <col min="9992" max="9992" width="10.85546875" style="272" hidden="1"/>
    <col min="9993" max="9993" width="12.85546875" style="272" hidden="1"/>
    <col min="9994" max="10241" width="9.140625" style="272" hidden="1"/>
    <col min="10242" max="10242" width="16.85546875" style="272" hidden="1"/>
    <col min="10243" max="10247" width="9.140625" style="272" hidden="1"/>
    <col min="10248" max="10248" width="10.85546875" style="272" hidden="1"/>
    <col min="10249" max="10249" width="12.85546875" style="272" hidden="1"/>
    <col min="10250" max="10497" width="9.140625" style="272" hidden="1"/>
    <col min="10498" max="10498" width="16.85546875" style="272" hidden="1"/>
    <col min="10499" max="10503" width="9.140625" style="272" hidden="1"/>
    <col min="10504" max="10504" width="10.85546875" style="272" hidden="1"/>
    <col min="10505" max="10505" width="12.85546875" style="272" hidden="1"/>
    <col min="10506" max="10753" width="9.140625" style="272" hidden="1"/>
    <col min="10754" max="10754" width="16.85546875" style="272" hidden="1"/>
    <col min="10755" max="10759" width="9.140625" style="272" hidden="1"/>
    <col min="10760" max="10760" width="10.85546875" style="272" hidden="1"/>
    <col min="10761" max="10761" width="12.85546875" style="272" hidden="1"/>
    <col min="10762" max="11009" width="9.140625" style="272" hidden="1"/>
    <col min="11010" max="11010" width="16.85546875" style="272" hidden="1"/>
    <col min="11011" max="11015" width="9.140625" style="272" hidden="1"/>
    <col min="11016" max="11016" width="10.85546875" style="272" hidden="1"/>
    <col min="11017" max="11017" width="12.85546875" style="272" hidden="1"/>
    <col min="11018" max="11265" width="9.140625" style="272" hidden="1"/>
    <col min="11266" max="11266" width="16.85546875" style="272" hidden="1"/>
    <col min="11267" max="11271" width="9.140625" style="272" hidden="1"/>
    <col min="11272" max="11272" width="10.85546875" style="272" hidden="1"/>
    <col min="11273" max="11273" width="12.85546875" style="272" hidden="1"/>
    <col min="11274" max="11521" width="9.140625" style="272" hidden="1"/>
    <col min="11522" max="11522" width="16.85546875" style="272" hidden="1"/>
    <col min="11523" max="11527" width="9.140625" style="272" hidden="1"/>
    <col min="11528" max="11528" width="10.85546875" style="272" hidden="1"/>
    <col min="11529" max="11529" width="12.85546875" style="272" hidden="1"/>
    <col min="11530" max="11777" width="9.140625" style="272" hidden="1"/>
    <col min="11778" max="11778" width="16.85546875" style="272" hidden="1"/>
    <col min="11779" max="11783" width="9.140625" style="272" hidden="1"/>
    <col min="11784" max="11784" width="10.85546875" style="272" hidden="1"/>
    <col min="11785" max="11785" width="12.85546875" style="272" hidden="1"/>
    <col min="11786" max="12033" width="9.140625" style="272" hidden="1"/>
    <col min="12034" max="12034" width="16.85546875" style="272" hidden="1"/>
    <col min="12035" max="12039" width="9.140625" style="272" hidden="1"/>
    <col min="12040" max="12040" width="10.85546875" style="272" hidden="1"/>
    <col min="12041" max="12041" width="12.85546875" style="272" hidden="1"/>
    <col min="12042" max="12289" width="9.140625" style="272" hidden="1"/>
    <col min="12290" max="12290" width="16.85546875" style="272" hidden="1"/>
    <col min="12291" max="12295" width="9.140625" style="272" hidden="1"/>
    <col min="12296" max="12296" width="10.85546875" style="272" hidden="1"/>
    <col min="12297" max="12297" width="12.85546875" style="272" hidden="1"/>
    <col min="12298" max="12545" width="9.140625" style="272" hidden="1"/>
    <col min="12546" max="12546" width="16.85546875" style="272" hidden="1"/>
    <col min="12547" max="12551" width="9.140625" style="272" hidden="1"/>
    <col min="12552" max="12552" width="10.85546875" style="272" hidden="1"/>
    <col min="12553" max="12553" width="12.85546875" style="272" hidden="1"/>
    <col min="12554" max="12801" width="9.140625" style="272" hidden="1"/>
    <col min="12802" max="12802" width="16.85546875" style="272" hidden="1"/>
    <col min="12803" max="12807" width="9.140625" style="272" hidden="1"/>
    <col min="12808" max="12808" width="10.85546875" style="272" hidden="1"/>
    <col min="12809" max="12809" width="12.85546875" style="272" hidden="1"/>
    <col min="12810" max="13057" width="9.140625" style="272" hidden="1"/>
    <col min="13058" max="13058" width="16.85546875" style="272" hidden="1"/>
    <col min="13059" max="13063" width="9.140625" style="272" hidden="1"/>
    <col min="13064" max="13064" width="10.85546875" style="272" hidden="1"/>
    <col min="13065" max="13065" width="12.85546875" style="272" hidden="1"/>
    <col min="13066" max="13313" width="9.140625" style="272" hidden="1"/>
    <col min="13314" max="13314" width="16.85546875" style="272" hidden="1"/>
    <col min="13315" max="13319" width="9.140625" style="272" hidden="1"/>
    <col min="13320" max="13320" width="10.85546875" style="272" hidden="1"/>
    <col min="13321" max="13321" width="12.85546875" style="272" hidden="1"/>
    <col min="13322" max="13569" width="9.140625" style="272" hidden="1"/>
    <col min="13570" max="13570" width="16.85546875" style="272" hidden="1"/>
    <col min="13571" max="13575" width="9.140625" style="272" hidden="1"/>
    <col min="13576" max="13576" width="10.85546875" style="272" hidden="1"/>
    <col min="13577" max="13577" width="12.85546875" style="272" hidden="1"/>
    <col min="13578" max="13825" width="9.140625" style="272" hidden="1"/>
    <col min="13826" max="13826" width="16.85546875" style="272" hidden="1"/>
    <col min="13827" max="13831" width="9.140625" style="272" hidden="1"/>
    <col min="13832" max="13832" width="10.85546875" style="272" hidden="1"/>
    <col min="13833" max="13833" width="12.85546875" style="272" hidden="1"/>
    <col min="13834" max="14081" width="9.140625" style="272" hidden="1"/>
    <col min="14082" max="14082" width="16.85546875" style="272" hidden="1"/>
    <col min="14083" max="14087" width="9.140625" style="272" hidden="1"/>
    <col min="14088" max="14088" width="10.85546875" style="272" hidden="1"/>
    <col min="14089" max="14089" width="12.85546875" style="272" hidden="1"/>
    <col min="14090" max="14337" width="9.140625" style="272" hidden="1"/>
    <col min="14338" max="14338" width="16.85546875" style="272" hidden="1"/>
    <col min="14339" max="14343" width="9.140625" style="272" hidden="1"/>
    <col min="14344" max="14344" width="10.85546875" style="272" hidden="1"/>
    <col min="14345" max="14345" width="12.85546875" style="272" hidden="1"/>
    <col min="14346" max="14593" width="9.140625" style="272" hidden="1"/>
    <col min="14594" max="14594" width="16.85546875" style="272" hidden="1"/>
    <col min="14595" max="14599" width="9.140625" style="272" hidden="1"/>
    <col min="14600" max="14600" width="10.85546875" style="272" hidden="1"/>
    <col min="14601" max="14601" width="12.85546875" style="272" hidden="1"/>
    <col min="14602" max="14849" width="9.140625" style="272" hidden="1"/>
    <col min="14850" max="14850" width="16.85546875" style="272" hidden="1"/>
    <col min="14851" max="14855" width="9.140625" style="272" hidden="1"/>
    <col min="14856" max="14856" width="10.85546875" style="272" hidden="1"/>
    <col min="14857" max="14857" width="12.85546875" style="272" hidden="1"/>
    <col min="14858" max="15105" width="9.140625" style="272" hidden="1"/>
    <col min="15106" max="15106" width="16.85546875" style="272" hidden="1"/>
    <col min="15107" max="15111" width="9.140625" style="272" hidden="1"/>
    <col min="15112" max="15112" width="10.85546875" style="272" hidden="1"/>
    <col min="15113" max="15113" width="12.85546875" style="272" hidden="1"/>
    <col min="15114" max="15361" width="9.140625" style="272" hidden="1"/>
    <col min="15362" max="15362" width="16.85546875" style="272" hidden="1"/>
    <col min="15363" max="15367" width="9.140625" style="272" hidden="1"/>
    <col min="15368" max="15368" width="10.85546875" style="272" hidden="1"/>
    <col min="15369" max="15369" width="12.85546875" style="272" hidden="1"/>
    <col min="15370" max="15617" width="9.140625" style="272" hidden="1"/>
    <col min="15618" max="15618" width="16.85546875" style="272" hidden="1"/>
    <col min="15619" max="15623" width="9.140625" style="272" hidden="1"/>
    <col min="15624" max="15624" width="10.85546875" style="272" hidden="1"/>
    <col min="15625" max="15625" width="12.85546875" style="272" hidden="1"/>
    <col min="15626" max="15873" width="9.140625" style="272" hidden="1"/>
    <col min="15874" max="15874" width="16.85546875" style="272" hidden="1"/>
    <col min="15875" max="15879" width="9.140625" style="272" hidden="1"/>
    <col min="15880" max="15880" width="10.85546875" style="272" hidden="1"/>
    <col min="15881" max="15881" width="12.85546875" style="272" hidden="1"/>
    <col min="15882" max="16129" width="9.140625" style="272" hidden="1"/>
    <col min="16130" max="16130" width="16.85546875" style="272" hidden="1"/>
    <col min="16131" max="16135" width="9.140625" style="272" hidden="1"/>
    <col min="16136" max="16136" width="10.85546875" style="272" hidden="1"/>
    <col min="16137" max="16137" width="12.85546875" style="272" hidden="1"/>
    <col min="16138" max="16384" width="9.140625" style="272" hidden="1"/>
  </cols>
  <sheetData>
    <row r="1" spans="1:23" ht="16.5" thickBot="1" x14ac:dyDescent="0.3">
      <c r="A1" s="270" t="s">
        <v>683</v>
      </c>
      <c r="B1" s="270"/>
      <c r="C1" s="270"/>
      <c r="D1" s="270"/>
      <c r="E1" s="270"/>
      <c r="F1" s="270"/>
      <c r="G1" s="271"/>
      <c r="H1" s="271"/>
      <c r="I1" s="271"/>
      <c r="J1" s="271"/>
    </row>
    <row r="2" spans="1:23" x14ac:dyDescent="0.2">
      <c r="A2" s="13" t="s">
        <v>19</v>
      </c>
      <c r="B2" s="694" t="s">
        <v>684</v>
      </c>
      <c r="C2" s="694"/>
      <c r="D2" s="694"/>
      <c r="E2" s="694"/>
      <c r="F2" s="694"/>
      <c r="G2" s="273"/>
      <c r="H2" s="695" t="s">
        <v>685</v>
      </c>
      <c r="I2" s="696"/>
      <c r="J2" s="696"/>
    </row>
    <row r="3" spans="1:23" x14ac:dyDescent="0.2">
      <c r="A3" s="27"/>
      <c r="B3" s="27">
        <v>2014</v>
      </c>
      <c r="C3" s="27">
        <v>2015</v>
      </c>
      <c r="D3" s="27">
        <v>2016</v>
      </c>
      <c r="E3" s="27">
        <v>2017</v>
      </c>
      <c r="F3" s="27">
        <v>2018</v>
      </c>
      <c r="G3" s="27"/>
      <c r="H3" s="274" t="s">
        <v>686</v>
      </c>
      <c r="I3" s="275" t="s">
        <v>687</v>
      </c>
      <c r="J3" s="276" t="s">
        <v>23</v>
      </c>
      <c r="M3" s="277"/>
    </row>
    <row r="4" spans="1:23" x14ac:dyDescent="0.2">
      <c r="A4" s="27" t="s">
        <v>47</v>
      </c>
      <c r="B4" s="27"/>
      <c r="C4" s="27"/>
      <c r="D4" s="27"/>
      <c r="E4" s="27"/>
      <c r="F4" s="27"/>
      <c r="G4" s="27"/>
      <c r="H4" s="275" t="s">
        <v>688</v>
      </c>
      <c r="I4" s="278" t="s">
        <v>689</v>
      </c>
      <c r="J4" s="278" t="s">
        <v>690</v>
      </c>
    </row>
    <row r="5" spans="1:23" x14ac:dyDescent="0.2">
      <c r="A5" s="27"/>
      <c r="B5" s="27"/>
      <c r="C5" s="27"/>
      <c r="D5" s="27"/>
      <c r="E5" s="27"/>
      <c r="F5" s="27"/>
      <c r="G5" s="27"/>
      <c r="H5" s="276" t="s">
        <v>691</v>
      </c>
      <c r="I5" s="278" t="s">
        <v>692</v>
      </c>
      <c r="J5" s="278" t="s">
        <v>30</v>
      </c>
      <c r="M5" s="277"/>
    </row>
    <row r="6" spans="1:23" x14ac:dyDescent="0.2">
      <c r="A6" s="27"/>
      <c r="C6" s="27"/>
      <c r="D6" s="27"/>
      <c r="E6" s="27"/>
      <c r="F6" s="27"/>
      <c r="G6" s="27"/>
      <c r="I6" s="275" t="s">
        <v>693</v>
      </c>
      <c r="J6" s="279"/>
    </row>
    <row r="7" spans="1:23" x14ac:dyDescent="0.2">
      <c r="A7" s="123"/>
      <c r="B7" s="280" t="s">
        <v>694</v>
      </c>
      <c r="C7" s="123"/>
      <c r="D7" s="123"/>
      <c r="E7" s="123"/>
      <c r="F7" s="123"/>
      <c r="G7" s="123"/>
      <c r="H7" s="279"/>
      <c r="I7" s="279" t="s">
        <v>695</v>
      </c>
      <c r="J7" s="281"/>
    </row>
    <row r="8" spans="1:23" x14ac:dyDescent="0.2">
      <c r="A8" s="282" t="s">
        <v>358</v>
      </c>
      <c r="B8" s="282">
        <v>252.04245572444495</v>
      </c>
      <c r="C8" s="282">
        <v>79.559046166491015</v>
      </c>
      <c r="D8" s="282">
        <v>79.542118379354605</v>
      </c>
      <c r="E8" s="282">
        <v>25.956667659345008</v>
      </c>
      <c r="F8" s="283">
        <v>3.3661078437610601</v>
      </c>
      <c r="G8" s="283"/>
      <c r="H8" s="284">
        <v>53.860703523889178</v>
      </c>
      <c r="I8" s="284">
        <v>55.235799383864112</v>
      </c>
      <c r="J8" s="284">
        <v>109.10694176386392</v>
      </c>
    </row>
    <row r="9" spans="1:23" ht="25.5" x14ac:dyDescent="0.2">
      <c r="A9" s="285" t="s">
        <v>696</v>
      </c>
      <c r="B9" s="286">
        <v>704</v>
      </c>
      <c r="C9" s="286">
        <v>282</v>
      </c>
      <c r="D9" s="286">
        <v>0</v>
      </c>
      <c r="E9" s="286">
        <v>0</v>
      </c>
      <c r="F9" s="286">
        <v>0</v>
      </c>
      <c r="G9" s="286"/>
      <c r="H9" s="287">
        <v>0</v>
      </c>
      <c r="I9" s="287">
        <v>0</v>
      </c>
      <c r="J9" s="287">
        <v>0</v>
      </c>
      <c r="M9" s="288"/>
      <c r="N9" s="289"/>
      <c r="O9" s="277"/>
      <c r="P9" s="276"/>
      <c r="S9" s="287"/>
      <c r="T9" s="287"/>
      <c r="U9" s="287"/>
      <c r="V9" s="287"/>
      <c r="W9" s="287"/>
    </row>
    <row r="10" spans="1:23" x14ac:dyDescent="0.2">
      <c r="A10" s="272" t="s">
        <v>361</v>
      </c>
      <c r="B10" s="286">
        <v>185</v>
      </c>
      <c r="C10" s="286">
        <v>0</v>
      </c>
      <c r="D10" s="286">
        <v>652</v>
      </c>
      <c r="E10" s="286">
        <v>361</v>
      </c>
      <c r="F10" s="286">
        <v>94</v>
      </c>
      <c r="G10" s="286"/>
      <c r="H10" s="287">
        <v>0</v>
      </c>
      <c r="I10" s="287">
        <v>0</v>
      </c>
      <c r="J10" s="287">
        <v>0</v>
      </c>
      <c r="M10" s="288"/>
      <c r="N10" s="289"/>
      <c r="O10" s="277"/>
      <c r="P10" s="278"/>
      <c r="S10" s="287"/>
      <c r="T10" s="287"/>
      <c r="U10" s="287"/>
      <c r="V10" s="287"/>
      <c r="W10" s="287"/>
    </row>
    <row r="11" spans="1:23" x14ac:dyDescent="0.2">
      <c r="A11" s="272" t="s">
        <v>362</v>
      </c>
      <c r="B11" s="286">
        <v>0</v>
      </c>
      <c r="C11" s="286">
        <v>0</v>
      </c>
      <c r="D11" s="286">
        <v>508</v>
      </c>
      <c r="E11" s="286">
        <v>217</v>
      </c>
      <c r="F11" s="286">
        <v>0</v>
      </c>
      <c r="G11" s="286"/>
      <c r="H11" s="287">
        <v>0</v>
      </c>
      <c r="I11" s="287">
        <v>0</v>
      </c>
      <c r="J11" s="287">
        <v>0</v>
      </c>
      <c r="M11" s="288"/>
      <c r="N11" s="277"/>
      <c r="O11" s="277"/>
      <c r="P11" s="278"/>
      <c r="S11" s="287"/>
      <c r="T11" s="287"/>
      <c r="U11" s="287"/>
      <c r="V11" s="287"/>
      <c r="W11" s="287"/>
    </row>
    <row r="12" spans="1:23" x14ac:dyDescent="0.2">
      <c r="A12" s="272" t="s">
        <v>363</v>
      </c>
      <c r="B12" s="286">
        <v>0</v>
      </c>
      <c r="C12" s="286">
        <v>0</v>
      </c>
      <c r="D12" s="286">
        <v>0</v>
      </c>
      <c r="E12" s="286">
        <v>0</v>
      </c>
      <c r="F12" s="286">
        <v>0</v>
      </c>
      <c r="G12" s="286"/>
      <c r="H12" s="287">
        <v>0</v>
      </c>
      <c r="I12" s="287">
        <v>0</v>
      </c>
      <c r="J12" s="287">
        <v>0</v>
      </c>
      <c r="M12" s="288"/>
      <c r="N12" s="277"/>
      <c r="O12" s="277"/>
      <c r="P12" s="279"/>
      <c r="S12" s="287"/>
      <c r="T12" s="287"/>
      <c r="U12" s="287"/>
      <c r="V12" s="287"/>
      <c r="W12" s="287"/>
    </row>
    <row r="13" spans="1:23" x14ac:dyDescent="0.2">
      <c r="A13" s="272" t="s">
        <v>364</v>
      </c>
      <c r="B13" s="286">
        <v>745</v>
      </c>
      <c r="C13" s="286">
        <v>323</v>
      </c>
      <c r="D13" s="286">
        <v>11</v>
      </c>
      <c r="E13" s="286">
        <v>0</v>
      </c>
      <c r="F13" s="286">
        <v>0</v>
      </c>
      <c r="G13" s="286"/>
      <c r="H13" s="287">
        <v>0</v>
      </c>
      <c r="I13" s="287">
        <v>0</v>
      </c>
      <c r="J13" s="287">
        <v>0</v>
      </c>
      <c r="M13" s="288"/>
      <c r="N13" s="289"/>
      <c r="O13" s="289"/>
      <c r="P13" s="281"/>
      <c r="S13" s="287"/>
      <c r="T13" s="287"/>
      <c r="U13" s="287"/>
      <c r="V13" s="287"/>
      <c r="W13" s="287"/>
    </row>
    <row r="14" spans="1:23" x14ac:dyDescent="0.2">
      <c r="A14" s="272" t="s">
        <v>365</v>
      </c>
      <c r="B14" s="286">
        <v>1130</v>
      </c>
      <c r="C14" s="286">
        <v>708</v>
      </c>
      <c r="D14" s="286">
        <v>396</v>
      </c>
      <c r="E14" s="286">
        <v>133</v>
      </c>
      <c r="F14" s="286">
        <v>0</v>
      </c>
      <c r="G14" s="286"/>
      <c r="H14" s="287">
        <v>0</v>
      </c>
      <c r="I14" s="287">
        <v>0</v>
      </c>
      <c r="J14" s="287">
        <v>0</v>
      </c>
      <c r="M14" s="288"/>
      <c r="S14" s="287"/>
      <c r="T14" s="287"/>
      <c r="U14" s="287"/>
      <c r="V14" s="287"/>
      <c r="W14" s="287"/>
    </row>
    <row r="15" spans="1:23" x14ac:dyDescent="0.2">
      <c r="A15" s="272" t="s">
        <v>366</v>
      </c>
      <c r="B15" s="286">
        <v>996</v>
      </c>
      <c r="C15" s="286">
        <v>574</v>
      </c>
      <c r="D15" s="286">
        <v>915</v>
      </c>
      <c r="E15" s="286">
        <v>362</v>
      </c>
      <c r="F15" s="286">
        <v>95</v>
      </c>
      <c r="G15" s="286"/>
      <c r="H15" s="287">
        <v>0</v>
      </c>
      <c r="I15" s="287">
        <v>0</v>
      </c>
      <c r="J15" s="287">
        <v>0</v>
      </c>
      <c r="M15" s="288"/>
      <c r="S15" s="287"/>
      <c r="T15" s="287"/>
      <c r="U15" s="287"/>
      <c r="V15" s="287"/>
      <c r="W15" s="287"/>
    </row>
    <row r="16" spans="1:23" x14ac:dyDescent="0.2">
      <c r="A16" s="272" t="s">
        <v>367</v>
      </c>
      <c r="B16" s="286">
        <v>600</v>
      </c>
      <c r="C16" s="286">
        <v>178</v>
      </c>
      <c r="D16" s="286">
        <v>653</v>
      </c>
      <c r="E16" s="286">
        <v>362</v>
      </c>
      <c r="F16" s="286">
        <v>95</v>
      </c>
      <c r="G16" s="286"/>
      <c r="H16" s="287">
        <v>0</v>
      </c>
      <c r="I16" s="287">
        <v>0</v>
      </c>
      <c r="J16" s="287">
        <v>0</v>
      </c>
      <c r="M16" s="288"/>
      <c r="S16" s="287"/>
      <c r="T16" s="287"/>
      <c r="U16" s="287"/>
      <c r="V16" s="287"/>
      <c r="W16" s="287"/>
    </row>
    <row r="17" spans="1:23" x14ac:dyDescent="0.2">
      <c r="A17" s="272" t="s">
        <v>368</v>
      </c>
      <c r="B17" s="286">
        <v>0</v>
      </c>
      <c r="C17" s="286">
        <v>0</v>
      </c>
      <c r="D17" s="286">
        <v>0</v>
      </c>
      <c r="E17" s="286">
        <v>0</v>
      </c>
      <c r="F17" s="286">
        <v>0</v>
      </c>
      <c r="G17" s="286"/>
      <c r="H17" s="287">
        <v>0</v>
      </c>
      <c r="I17" s="287">
        <v>0</v>
      </c>
      <c r="J17" s="287">
        <v>0</v>
      </c>
      <c r="M17" s="288"/>
      <c r="S17" s="287"/>
      <c r="T17" s="287"/>
      <c r="U17" s="287"/>
      <c r="V17" s="287"/>
      <c r="W17" s="287"/>
    </row>
    <row r="18" spans="1:23" x14ac:dyDescent="0.2">
      <c r="A18" s="272" t="s">
        <v>369</v>
      </c>
      <c r="B18" s="286">
        <v>0</v>
      </c>
      <c r="C18" s="286">
        <v>0</v>
      </c>
      <c r="D18" s="286">
        <v>0</v>
      </c>
      <c r="E18" s="286">
        <v>0</v>
      </c>
      <c r="F18" s="286">
        <v>0</v>
      </c>
      <c r="G18" s="286"/>
      <c r="H18" s="287">
        <v>0</v>
      </c>
      <c r="I18" s="287">
        <v>0</v>
      </c>
      <c r="J18" s="287">
        <v>0</v>
      </c>
      <c r="M18" s="288"/>
      <c r="S18" s="287"/>
      <c r="T18" s="287"/>
      <c r="U18" s="287"/>
      <c r="V18" s="287"/>
      <c r="W18" s="287"/>
    </row>
    <row r="19" spans="1:23" x14ac:dyDescent="0.2">
      <c r="A19" s="272" t="s">
        <v>370</v>
      </c>
      <c r="B19" s="286">
        <v>0</v>
      </c>
      <c r="C19" s="286">
        <v>0</v>
      </c>
      <c r="D19" s="286">
        <v>0</v>
      </c>
      <c r="E19" s="286">
        <v>0</v>
      </c>
      <c r="F19" s="286">
        <v>0</v>
      </c>
      <c r="G19" s="286"/>
      <c r="H19" s="287">
        <v>0</v>
      </c>
      <c r="I19" s="287">
        <v>0</v>
      </c>
      <c r="J19" s="287">
        <v>0</v>
      </c>
      <c r="M19" s="288"/>
      <c r="S19" s="287"/>
      <c r="T19" s="287"/>
      <c r="U19" s="287"/>
      <c r="V19" s="287"/>
      <c r="W19" s="287"/>
    </row>
    <row r="20" spans="1:23" x14ac:dyDescent="0.2">
      <c r="A20" s="272" t="s">
        <v>371</v>
      </c>
      <c r="B20" s="286">
        <v>447</v>
      </c>
      <c r="C20" s="286">
        <v>25</v>
      </c>
      <c r="D20" s="286">
        <v>0</v>
      </c>
      <c r="E20" s="286">
        <v>0</v>
      </c>
      <c r="F20" s="286">
        <v>0</v>
      </c>
      <c r="G20" s="286"/>
      <c r="H20" s="287">
        <v>0</v>
      </c>
      <c r="I20" s="287">
        <v>0</v>
      </c>
      <c r="J20" s="287">
        <v>0</v>
      </c>
      <c r="M20" s="288"/>
      <c r="S20" s="287"/>
      <c r="T20" s="287"/>
      <c r="U20" s="287"/>
      <c r="V20" s="287"/>
      <c r="W20" s="287"/>
    </row>
    <row r="21" spans="1:23" x14ac:dyDescent="0.2">
      <c r="A21" s="272" t="s">
        <v>372</v>
      </c>
      <c r="B21" s="286">
        <v>689</v>
      </c>
      <c r="C21" s="286">
        <v>267</v>
      </c>
      <c r="D21" s="286">
        <v>0</v>
      </c>
      <c r="E21" s="286">
        <v>0</v>
      </c>
      <c r="F21" s="286">
        <v>0</v>
      </c>
      <c r="G21" s="286"/>
      <c r="H21" s="287">
        <v>0</v>
      </c>
      <c r="I21" s="287">
        <v>0</v>
      </c>
      <c r="J21" s="287">
        <v>0</v>
      </c>
      <c r="M21" s="288"/>
      <c r="S21" s="287"/>
      <c r="T21" s="287"/>
      <c r="U21" s="287"/>
      <c r="V21" s="287"/>
      <c r="W21" s="287"/>
    </row>
    <row r="22" spans="1:23" x14ac:dyDescent="0.2">
      <c r="A22" s="272" t="s">
        <v>373</v>
      </c>
      <c r="B22" s="286">
        <v>1169</v>
      </c>
      <c r="C22" s="286">
        <v>747</v>
      </c>
      <c r="D22" s="286">
        <v>1088</v>
      </c>
      <c r="E22" s="286">
        <v>534</v>
      </c>
      <c r="F22" s="286">
        <v>95</v>
      </c>
      <c r="G22" s="286"/>
      <c r="H22" s="287">
        <v>0</v>
      </c>
      <c r="I22" s="287">
        <v>0</v>
      </c>
      <c r="J22" s="287">
        <v>0</v>
      </c>
      <c r="M22" s="288"/>
      <c r="S22" s="287"/>
      <c r="T22" s="287"/>
      <c r="U22" s="287"/>
      <c r="V22" s="287"/>
      <c r="W22" s="287"/>
    </row>
    <row r="23" spans="1:23" x14ac:dyDescent="0.2">
      <c r="A23" s="272" t="s">
        <v>374</v>
      </c>
      <c r="B23" s="286">
        <v>474</v>
      </c>
      <c r="C23" s="286">
        <v>52</v>
      </c>
      <c r="D23" s="286">
        <v>234</v>
      </c>
      <c r="E23" s="286">
        <v>0</v>
      </c>
      <c r="F23" s="286">
        <v>0</v>
      </c>
      <c r="G23" s="286"/>
      <c r="H23" s="287">
        <v>0</v>
      </c>
      <c r="I23" s="287">
        <v>0</v>
      </c>
      <c r="J23" s="287">
        <v>0</v>
      </c>
      <c r="M23" s="288"/>
      <c r="S23" s="287"/>
      <c r="T23" s="287"/>
      <c r="U23" s="287"/>
      <c r="V23" s="287"/>
      <c r="W23" s="287"/>
    </row>
    <row r="24" spans="1:23" x14ac:dyDescent="0.2">
      <c r="A24" s="272" t="s">
        <v>375</v>
      </c>
      <c r="B24" s="286">
        <v>620</v>
      </c>
      <c r="C24" s="286">
        <v>198</v>
      </c>
      <c r="D24" s="286">
        <v>373</v>
      </c>
      <c r="E24" s="286">
        <v>82</v>
      </c>
      <c r="F24" s="286">
        <v>0</v>
      </c>
      <c r="G24" s="286"/>
      <c r="H24" s="287">
        <v>0</v>
      </c>
      <c r="I24" s="287">
        <v>0</v>
      </c>
      <c r="J24" s="287">
        <v>0</v>
      </c>
      <c r="M24" s="288"/>
      <c r="S24" s="287"/>
      <c r="T24" s="287"/>
      <c r="U24" s="287"/>
      <c r="V24" s="287"/>
      <c r="W24" s="287"/>
    </row>
    <row r="25" spans="1:23" x14ac:dyDescent="0.2">
      <c r="A25" s="272" t="s">
        <v>376</v>
      </c>
      <c r="B25" s="286">
        <v>912</v>
      </c>
      <c r="C25" s="286">
        <v>490</v>
      </c>
      <c r="D25" s="286">
        <v>178</v>
      </c>
      <c r="E25" s="286">
        <v>0</v>
      </c>
      <c r="F25" s="286">
        <v>0</v>
      </c>
      <c r="G25" s="286"/>
      <c r="H25" s="287">
        <v>0</v>
      </c>
      <c r="I25" s="287">
        <v>0</v>
      </c>
      <c r="J25" s="287">
        <v>0</v>
      </c>
      <c r="M25" s="288"/>
      <c r="S25" s="287"/>
      <c r="T25" s="287"/>
      <c r="U25" s="287"/>
      <c r="V25" s="287"/>
      <c r="W25" s="287"/>
    </row>
    <row r="26" spans="1:23" x14ac:dyDescent="0.2">
      <c r="A26" s="272" t="s">
        <v>377</v>
      </c>
      <c r="B26" s="286">
        <v>0</v>
      </c>
      <c r="C26" s="286">
        <v>0</v>
      </c>
      <c r="D26" s="286">
        <v>0</v>
      </c>
      <c r="E26" s="286">
        <v>0</v>
      </c>
      <c r="F26" s="286">
        <v>0</v>
      </c>
      <c r="G26" s="286"/>
      <c r="H26" s="287">
        <v>0</v>
      </c>
      <c r="I26" s="287">
        <v>0</v>
      </c>
      <c r="J26" s="287">
        <v>0</v>
      </c>
      <c r="M26" s="288"/>
      <c r="S26" s="287"/>
      <c r="T26" s="287"/>
      <c r="U26" s="287"/>
      <c r="V26" s="287"/>
      <c r="W26" s="287"/>
    </row>
    <row r="27" spans="1:23" x14ac:dyDescent="0.2">
      <c r="A27" s="272" t="s">
        <v>378</v>
      </c>
      <c r="B27" s="286">
        <v>341</v>
      </c>
      <c r="C27" s="286">
        <v>0</v>
      </c>
      <c r="D27" s="286">
        <v>0</v>
      </c>
      <c r="E27" s="286">
        <v>0</v>
      </c>
      <c r="F27" s="286">
        <v>0</v>
      </c>
      <c r="G27" s="286"/>
      <c r="H27" s="287">
        <v>0</v>
      </c>
      <c r="I27" s="287">
        <v>0</v>
      </c>
      <c r="J27" s="287">
        <v>0</v>
      </c>
      <c r="M27" s="288"/>
      <c r="S27" s="287"/>
      <c r="T27" s="287"/>
      <c r="U27" s="287"/>
      <c r="V27" s="287"/>
      <c r="W27" s="287"/>
    </row>
    <row r="28" spans="1:23" x14ac:dyDescent="0.2">
      <c r="A28" s="272" t="s">
        <v>379</v>
      </c>
      <c r="B28" s="286">
        <v>418</v>
      </c>
      <c r="C28" s="286">
        <v>0</v>
      </c>
      <c r="D28" s="286">
        <v>653</v>
      </c>
      <c r="E28" s="286">
        <v>362</v>
      </c>
      <c r="F28" s="286">
        <v>95</v>
      </c>
      <c r="G28" s="286"/>
      <c r="H28" s="287">
        <v>0</v>
      </c>
      <c r="I28" s="287">
        <v>0</v>
      </c>
      <c r="J28" s="287">
        <v>0</v>
      </c>
      <c r="M28" s="288"/>
      <c r="S28" s="287"/>
      <c r="T28" s="287"/>
      <c r="U28" s="287"/>
      <c r="V28" s="287"/>
      <c r="W28" s="287"/>
    </row>
    <row r="29" spans="1:23" x14ac:dyDescent="0.2">
      <c r="A29" s="272" t="s">
        <v>380</v>
      </c>
      <c r="B29" s="286">
        <v>743</v>
      </c>
      <c r="C29" s="286">
        <v>321</v>
      </c>
      <c r="D29" s="286">
        <v>9</v>
      </c>
      <c r="E29" s="286">
        <v>0</v>
      </c>
      <c r="F29" s="286">
        <v>0</v>
      </c>
      <c r="G29" s="286"/>
      <c r="H29" s="287">
        <v>0</v>
      </c>
      <c r="I29" s="287">
        <v>0</v>
      </c>
      <c r="J29" s="287">
        <v>0</v>
      </c>
      <c r="S29" s="287"/>
      <c r="T29" s="287"/>
      <c r="U29" s="287"/>
      <c r="V29" s="287"/>
      <c r="W29" s="287"/>
    </row>
    <row r="30" spans="1:23" x14ac:dyDescent="0.2">
      <c r="A30" s="272" t="s">
        <v>381</v>
      </c>
      <c r="B30" s="286">
        <v>0</v>
      </c>
      <c r="C30" s="286">
        <v>0</v>
      </c>
      <c r="D30" s="286">
        <v>0</v>
      </c>
      <c r="E30" s="286">
        <v>0</v>
      </c>
      <c r="F30" s="286">
        <v>0</v>
      </c>
      <c r="G30" s="286"/>
      <c r="H30" s="287">
        <v>0</v>
      </c>
      <c r="I30" s="287">
        <v>0</v>
      </c>
      <c r="J30" s="287">
        <v>0</v>
      </c>
      <c r="S30" s="287"/>
      <c r="T30" s="287"/>
      <c r="U30" s="287"/>
      <c r="V30" s="287"/>
      <c r="W30" s="287"/>
    </row>
    <row r="31" spans="1:23" x14ac:dyDescent="0.2">
      <c r="A31" s="272" t="s">
        <v>382</v>
      </c>
      <c r="B31" s="286">
        <v>0</v>
      </c>
      <c r="C31" s="286">
        <v>0</v>
      </c>
      <c r="D31" s="286">
        <v>0</v>
      </c>
      <c r="E31" s="286">
        <v>0</v>
      </c>
      <c r="F31" s="286">
        <v>0</v>
      </c>
      <c r="G31" s="286"/>
      <c r="H31" s="287">
        <v>0</v>
      </c>
      <c r="I31" s="287">
        <v>0</v>
      </c>
      <c r="J31" s="287">
        <v>0</v>
      </c>
      <c r="S31" s="287"/>
      <c r="T31" s="287"/>
      <c r="U31" s="287"/>
      <c r="V31" s="287"/>
      <c r="W31" s="287"/>
    </row>
    <row r="32" spans="1:23" x14ac:dyDescent="0.2">
      <c r="A32" s="272" t="s">
        <v>383</v>
      </c>
      <c r="B32" s="286">
        <v>0</v>
      </c>
      <c r="C32" s="286">
        <v>0</v>
      </c>
      <c r="D32" s="286">
        <v>652</v>
      </c>
      <c r="E32" s="286">
        <v>361</v>
      </c>
      <c r="F32" s="286">
        <v>94</v>
      </c>
      <c r="G32" s="286"/>
      <c r="H32" s="287">
        <v>0</v>
      </c>
      <c r="I32" s="287">
        <v>0</v>
      </c>
      <c r="J32" s="287">
        <v>0</v>
      </c>
      <c r="S32" s="287"/>
      <c r="T32" s="287"/>
      <c r="U32" s="287"/>
      <c r="V32" s="287"/>
      <c r="W32" s="287"/>
    </row>
    <row r="33" spans="1:23" x14ac:dyDescent="0.2">
      <c r="A33" s="272" t="s">
        <v>384</v>
      </c>
      <c r="B33" s="286">
        <v>0</v>
      </c>
      <c r="C33" s="286">
        <v>0</v>
      </c>
      <c r="D33" s="286">
        <v>0</v>
      </c>
      <c r="E33" s="286">
        <v>0</v>
      </c>
      <c r="F33" s="286">
        <v>0</v>
      </c>
      <c r="G33" s="286"/>
      <c r="H33" s="287">
        <v>0</v>
      </c>
      <c r="I33" s="287">
        <v>0</v>
      </c>
      <c r="J33" s="287">
        <v>0</v>
      </c>
      <c r="S33" s="287"/>
      <c r="T33" s="287"/>
      <c r="U33" s="287"/>
      <c r="V33" s="287"/>
      <c r="W33" s="287"/>
    </row>
    <row r="34" spans="1:23" x14ac:dyDescent="0.2">
      <c r="A34" s="272" t="s">
        <v>385</v>
      </c>
      <c r="B34" s="286">
        <v>0</v>
      </c>
      <c r="C34" s="286">
        <v>0</v>
      </c>
      <c r="D34" s="286">
        <v>0</v>
      </c>
      <c r="E34" s="286">
        <v>0</v>
      </c>
      <c r="F34" s="286">
        <v>0</v>
      </c>
      <c r="G34" s="286"/>
      <c r="H34" s="287">
        <v>0</v>
      </c>
      <c r="I34" s="287">
        <v>0</v>
      </c>
      <c r="J34" s="287">
        <v>0</v>
      </c>
      <c r="S34" s="287"/>
      <c r="T34" s="287"/>
      <c r="U34" s="287"/>
      <c r="V34" s="287"/>
      <c r="W34" s="287"/>
    </row>
    <row r="35" spans="1:23" ht="25.5" x14ac:dyDescent="0.2">
      <c r="A35" s="285" t="s">
        <v>697</v>
      </c>
      <c r="B35" s="286">
        <v>0</v>
      </c>
      <c r="C35" s="286">
        <v>0</v>
      </c>
      <c r="D35" s="286">
        <v>0</v>
      </c>
      <c r="E35" s="286">
        <v>0</v>
      </c>
      <c r="F35" s="286">
        <v>0</v>
      </c>
      <c r="G35" s="286"/>
      <c r="H35" s="287">
        <v>0</v>
      </c>
      <c r="I35" s="287">
        <v>0</v>
      </c>
      <c r="J35" s="287">
        <v>0</v>
      </c>
      <c r="S35" s="287"/>
      <c r="T35" s="287"/>
      <c r="U35" s="287"/>
      <c r="V35" s="287"/>
      <c r="W35" s="287"/>
    </row>
    <row r="36" spans="1:23" x14ac:dyDescent="0.2">
      <c r="A36" s="272" t="s">
        <v>388</v>
      </c>
      <c r="B36" s="286">
        <v>0</v>
      </c>
      <c r="C36" s="286">
        <v>0</v>
      </c>
      <c r="D36" s="286">
        <v>0</v>
      </c>
      <c r="E36" s="286">
        <v>0</v>
      </c>
      <c r="F36" s="286">
        <v>0</v>
      </c>
      <c r="G36" s="286"/>
      <c r="H36" s="287">
        <v>0</v>
      </c>
      <c r="I36" s="287">
        <v>0</v>
      </c>
      <c r="J36" s="287">
        <v>0</v>
      </c>
      <c r="S36" s="287"/>
      <c r="T36" s="287"/>
      <c r="U36" s="287"/>
      <c r="V36" s="287"/>
      <c r="W36" s="287"/>
    </row>
    <row r="37" spans="1:23" x14ac:dyDescent="0.2">
      <c r="A37" s="272" t="s">
        <v>389</v>
      </c>
      <c r="B37" s="286">
        <v>0</v>
      </c>
      <c r="C37" s="286">
        <v>0</v>
      </c>
      <c r="D37" s="286">
        <v>0</v>
      </c>
      <c r="E37" s="286">
        <v>0</v>
      </c>
      <c r="F37" s="286">
        <v>0</v>
      </c>
      <c r="G37" s="286"/>
      <c r="H37" s="287">
        <v>0</v>
      </c>
      <c r="I37" s="287">
        <v>0</v>
      </c>
      <c r="J37" s="287">
        <v>0</v>
      </c>
      <c r="S37" s="287"/>
      <c r="T37" s="287"/>
      <c r="U37" s="287"/>
      <c r="V37" s="287"/>
      <c r="W37" s="287"/>
    </row>
    <row r="38" spans="1:23" x14ac:dyDescent="0.2">
      <c r="A38" s="272" t="s">
        <v>390</v>
      </c>
      <c r="B38" s="286">
        <v>0</v>
      </c>
      <c r="C38" s="286">
        <v>0</v>
      </c>
      <c r="D38" s="286">
        <v>0</v>
      </c>
      <c r="E38" s="286">
        <v>0</v>
      </c>
      <c r="F38" s="286">
        <v>0</v>
      </c>
      <c r="G38" s="286"/>
      <c r="H38" s="287">
        <v>0</v>
      </c>
      <c r="I38" s="287">
        <v>0</v>
      </c>
      <c r="J38" s="287">
        <v>0</v>
      </c>
      <c r="S38" s="287"/>
      <c r="T38" s="287"/>
      <c r="U38" s="287"/>
      <c r="V38" s="287"/>
      <c r="W38" s="287"/>
    </row>
    <row r="39" spans="1:23" x14ac:dyDescent="0.2">
      <c r="A39" s="272" t="s">
        <v>391</v>
      </c>
      <c r="B39" s="286">
        <v>0</v>
      </c>
      <c r="C39" s="286">
        <v>0</v>
      </c>
      <c r="D39" s="286">
        <v>0</v>
      </c>
      <c r="E39" s="286">
        <v>0</v>
      </c>
      <c r="F39" s="286">
        <v>0</v>
      </c>
      <c r="G39" s="286"/>
      <c r="H39" s="287">
        <v>0</v>
      </c>
      <c r="I39" s="287">
        <v>0</v>
      </c>
      <c r="J39" s="287">
        <v>0</v>
      </c>
      <c r="S39" s="287"/>
      <c r="T39" s="287"/>
      <c r="U39" s="287"/>
      <c r="V39" s="287"/>
      <c r="W39" s="287"/>
    </row>
    <row r="40" spans="1:23" x14ac:dyDescent="0.2">
      <c r="A40" s="272" t="s">
        <v>386</v>
      </c>
      <c r="B40" s="286">
        <v>548</v>
      </c>
      <c r="C40" s="286">
        <v>126</v>
      </c>
      <c r="D40" s="286">
        <v>0</v>
      </c>
      <c r="E40" s="286">
        <v>0</v>
      </c>
      <c r="F40" s="286">
        <v>0</v>
      </c>
      <c r="G40" s="286"/>
      <c r="H40" s="287">
        <v>0</v>
      </c>
      <c r="I40" s="287">
        <v>0</v>
      </c>
      <c r="J40" s="287">
        <v>0</v>
      </c>
      <c r="S40" s="287"/>
      <c r="T40" s="287"/>
      <c r="U40" s="287"/>
      <c r="V40" s="287"/>
      <c r="W40" s="287"/>
    </row>
    <row r="41" spans="1:23" x14ac:dyDescent="0.2">
      <c r="A41" s="272" t="s">
        <v>392</v>
      </c>
      <c r="B41" s="286">
        <v>0</v>
      </c>
      <c r="C41" s="286">
        <v>0</v>
      </c>
      <c r="D41" s="286">
        <v>0</v>
      </c>
      <c r="E41" s="286">
        <v>0</v>
      </c>
      <c r="F41" s="286">
        <v>0</v>
      </c>
      <c r="G41" s="286"/>
      <c r="H41" s="287">
        <v>0</v>
      </c>
      <c r="I41" s="287">
        <v>0</v>
      </c>
      <c r="J41" s="287">
        <v>0</v>
      </c>
      <c r="S41" s="287"/>
      <c r="T41" s="287"/>
      <c r="U41" s="287"/>
      <c r="V41" s="287"/>
      <c r="W41" s="287"/>
    </row>
    <row r="42" spans="1:23" x14ac:dyDescent="0.2">
      <c r="A42" s="272" t="s">
        <v>393</v>
      </c>
      <c r="B42" s="286">
        <v>0</v>
      </c>
      <c r="C42" s="286">
        <v>0</v>
      </c>
      <c r="D42" s="286">
        <v>0</v>
      </c>
      <c r="E42" s="286">
        <v>0</v>
      </c>
      <c r="F42" s="286">
        <v>0</v>
      </c>
      <c r="G42" s="286"/>
      <c r="H42" s="287">
        <v>0</v>
      </c>
      <c r="I42" s="287">
        <v>0</v>
      </c>
      <c r="J42" s="287">
        <v>0</v>
      </c>
      <c r="S42" s="287"/>
      <c r="T42" s="287"/>
      <c r="U42" s="287"/>
      <c r="V42" s="287"/>
      <c r="W42" s="287"/>
    </row>
    <row r="43" spans="1:23" ht="25.5" x14ac:dyDescent="0.2">
      <c r="A43" s="285" t="s">
        <v>698</v>
      </c>
      <c r="B43" s="286">
        <v>0</v>
      </c>
      <c r="C43" s="286">
        <v>0</v>
      </c>
      <c r="D43" s="286">
        <v>0</v>
      </c>
      <c r="E43" s="286">
        <v>0</v>
      </c>
      <c r="F43" s="286">
        <v>0</v>
      </c>
      <c r="G43" s="286"/>
      <c r="H43" s="287">
        <v>0</v>
      </c>
      <c r="I43" s="287">
        <v>0</v>
      </c>
      <c r="J43" s="287">
        <v>0</v>
      </c>
      <c r="S43" s="287"/>
      <c r="T43" s="287"/>
      <c r="U43" s="287"/>
      <c r="V43" s="287"/>
      <c r="W43" s="287"/>
    </row>
    <row r="44" spans="1:23" x14ac:dyDescent="0.2">
      <c r="A44" s="272" t="s">
        <v>396</v>
      </c>
      <c r="B44" s="286">
        <v>0</v>
      </c>
      <c r="C44" s="286">
        <v>0</v>
      </c>
      <c r="D44" s="286">
        <v>0</v>
      </c>
      <c r="E44" s="286">
        <v>0</v>
      </c>
      <c r="F44" s="286">
        <v>0</v>
      </c>
      <c r="G44" s="286"/>
      <c r="H44" s="287">
        <v>0</v>
      </c>
      <c r="I44" s="287">
        <v>0</v>
      </c>
      <c r="J44" s="287">
        <v>0</v>
      </c>
      <c r="S44" s="287"/>
      <c r="T44" s="287"/>
      <c r="U44" s="287"/>
      <c r="V44" s="287"/>
      <c r="W44" s="287"/>
    </row>
    <row r="45" spans="1:23" x14ac:dyDescent="0.2">
      <c r="A45" s="272" t="s">
        <v>397</v>
      </c>
      <c r="B45" s="286">
        <v>0</v>
      </c>
      <c r="C45" s="286">
        <v>0</v>
      </c>
      <c r="D45" s="286">
        <v>0</v>
      </c>
      <c r="E45" s="286">
        <v>0</v>
      </c>
      <c r="F45" s="286">
        <v>0</v>
      </c>
      <c r="G45" s="286"/>
      <c r="H45" s="287">
        <v>0</v>
      </c>
      <c r="I45" s="287">
        <v>0</v>
      </c>
      <c r="J45" s="287">
        <v>0</v>
      </c>
      <c r="S45" s="287"/>
      <c r="T45" s="287"/>
      <c r="U45" s="287"/>
      <c r="V45" s="287"/>
      <c r="W45" s="287"/>
    </row>
    <row r="46" spans="1:23" x14ac:dyDescent="0.2">
      <c r="A46" s="272" t="s">
        <v>398</v>
      </c>
      <c r="B46" s="286">
        <v>0</v>
      </c>
      <c r="C46" s="286">
        <v>0</v>
      </c>
      <c r="D46" s="286">
        <v>0</v>
      </c>
      <c r="E46" s="286">
        <v>0</v>
      </c>
      <c r="F46" s="286">
        <v>0</v>
      </c>
      <c r="G46" s="286"/>
      <c r="H46" s="287">
        <v>0</v>
      </c>
      <c r="I46" s="287">
        <v>0</v>
      </c>
      <c r="J46" s="287">
        <v>0</v>
      </c>
      <c r="S46" s="287"/>
      <c r="T46" s="287"/>
      <c r="U46" s="287"/>
      <c r="V46" s="287"/>
      <c r="W46" s="287"/>
    </row>
    <row r="47" spans="1:23" x14ac:dyDescent="0.2">
      <c r="A47" s="272" t="s">
        <v>399</v>
      </c>
      <c r="B47" s="286">
        <v>505</v>
      </c>
      <c r="C47" s="286">
        <v>83</v>
      </c>
      <c r="D47" s="286">
        <v>0</v>
      </c>
      <c r="E47" s="286">
        <v>0</v>
      </c>
      <c r="F47" s="286">
        <v>0</v>
      </c>
      <c r="G47" s="286"/>
      <c r="H47" s="287">
        <v>0</v>
      </c>
      <c r="I47" s="287">
        <v>0</v>
      </c>
      <c r="J47" s="287">
        <v>0</v>
      </c>
      <c r="S47" s="287"/>
      <c r="T47" s="287"/>
      <c r="U47" s="287"/>
      <c r="V47" s="287"/>
      <c r="W47" s="287"/>
    </row>
    <row r="48" spans="1:23" x14ac:dyDescent="0.2">
      <c r="A48" s="272" t="s">
        <v>400</v>
      </c>
      <c r="B48" s="286">
        <v>0</v>
      </c>
      <c r="C48" s="286">
        <v>0</v>
      </c>
      <c r="D48" s="286">
        <v>0</v>
      </c>
      <c r="E48" s="286">
        <v>0</v>
      </c>
      <c r="F48" s="286">
        <v>0</v>
      </c>
      <c r="G48" s="286"/>
      <c r="H48" s="287">
        <v>0</v>
      </c>
      <c r="I48" s="287">
        <v>0</v>
      </c>
      <c r="J48" s="287">
        <v>0</v>
      </c>
      <c r="S48" s="287"/>
      <c r="T48" s="287"/>
      <c r="U48" s="287"/>
      <c r="V48" s="287"/>
      <c r="W48" s="287"/>
    </row>
    <row r="49" spans="1:23" x14ac:dyDescent="0.2">
      <c r="A49" s="272" t="s">
        <v>401</v>
      </c>
      <c r="B49" s="286">
        <v>0</v>
      </c>
      <c r="C49" s="286">
        <v>0</v>
      </c>
      <c r="D49" s="286">
        <v>0</v>
      </c>
      <c r="E49" s="286">
        <v>0</v>
      </c>
      <c r="F49" s="286">
        <v>0</v>
      </c>
      <c r="G49" s="286"/>
      <c r="H49" s="287">
        <v>0</v>
      </c>
      <c r="I49" s="287">
        <v>0</v>
      </c>
      <c r="J49" s="287">
        <v>0</v>
      </c>
      <c r="S49" s="287"/>
      <c r="T49" s="287"/>
      <c r="U49" s="287"/>
      <c r="V49" s="287"/>
      <c r="W49" s="287"/>
    </row>
    <row r="50" spans="1:23" x14ac:dyDescent="0.2">
      <c r="A50" s="272" t="s">
        <v>402</v>
      </c>
      <c r="B50" s="286">
        <v>13</v>
      </c>
      <c r="C50" s="286">
        <v>0</v>
      </c>
      <c r="D50" s="286">
        <v>0</v>
      </c>
      <c r="E50" s="286">
        <v>0</v>
      </c>
      <c r="F50" s="286">
        <v>0</v>
      </c>
      <c r="G50" s="286"/>
      <c r="H50" s="287">
        <v>0</v>
      </c>
      <c r="I50" s="287">
        <v>0</v>
      </c>
      <c r="J50" s="287">
        <v>0</v>
      </c>
      <c r="S50" s="287"/>
      <c r="T50" s="287"/>
      <c r="U50" s="287"/>
      <c r="V50" s="287"/>
      <c r="W50" s="287"/>
    </row>
    <row r="51" spans="1:23" x14ac:dyDescent="0.2">
      <c r="A51" s="272" t="s">
        <v>403</v>
      </c>
      <c r="B51" s="286">
        <v>0</v>
      </c>
      <c r="C51" s="286">
        <v>0</v>
      </c>
      <c r="D51" s="286">
        <v>0</v>
      </c>
      <c r="E51" s="286">
        <v>0</v>
      </c>
      <c r="F51" s="286">
        <v>0</v>
      </c>
      <c r="G51" s="286"/>
      <c r="H51" s="287">
        <v>0</v>
      </c>
      <c r="I51" s="287">
        <v>0</v>
      </c>
      <c r="J51" s="287">
        <v>0</v>
      </c>
      <c r="S51" s="287"/>
      <c r="T51" s="287"/>
      <c r="U51" s="287"/>
      <c r="V51" s="287"/>
      <c r="W51" s="287"/>
    </row>
    <row r="52" spans="1:23" ht="25.5" x14ac:dyDescent="0.2">
      <c r="A52" s="285" t="s">
        <v>699</v>
      </c>
      <c r="B52" s="286">
        <v>0</v>
      </c>
      <c r="C52" s="286">
        <v>0</v>
      </c>
      <c r="D52" s="286">
        <v>0</v>
      </c>
      <c r="E52" s="286">
        <v>0</v>
      </c>
      <c r="F52" s="286">
        <v>0</v>
      </c>
      <c r="G52" s="286"/>
      <c r="H52" s="287">
        <v>0</v>
      </c>
      <c r="I52" s="287">
        <v>0</v>
      </c>
      <c r="J52" s="287">
        <v>0</v>
      </c>
      <c r="S52" s="287"/>
      <c r="T52" s="287"/>
      <c r="U52" s="287"/>
      <c r="V52" s="287"/>
      <c r="W52" s="287"/>
    </row>
    <row r="53" spans="1:23" x14ac:dyDescent="0.2">
      <c r="A53" s="272" t="s">
        <v>406</v>
      </c>
      <c r="B53" s="286">
        <v>0</v>
      </c>
      <c r="C53" s="286">
        <v>0</v>
      </c>
      <c r="D53" s="286">
        <v>0</v>
      </c>
      <c r="E53" s="286">
        <v>0</v>
      </c>
      <c r="F53" s="286">
        <v>0</v>
      </c>
      <c r="G53" s="286"/>
      <c r="H53" s="287">
        <v>0</v>
      </c>
      <c r="I53" s="287">
        <v>0</v>
      </c>
      <c r="J53" s="287">
        <v>0</v>
      </c>
      <c r="S53" s="287"/>
      <c r="T53" s="287"/>
      <c r="U53" s="287"/>
      <c r="V53" s="287"/>
      <c r="W53" s="287"/>
    </row>
    <row r="54" spans="1:23" x14ac:dyDescent="0.2">
      <c r="A54" s="272" t="s">
        <v>407</v>
      </c>
      <c r="B54" s="286">
        <v>0</v>
      </c>
      <c r="C54" s="286">
        <v>0</v>
      </c>
      <c r="D54" s="286">
        <v>0</v>
      </c>
      <c r="E54" s="286">
        <v>0</v>
      </c>
      <c r="F54" s="286">
        <v>0</v>
      </c>
      <c r="G54" s="286"/>
      <c r="H54" s="287">
        <v>0</v>
      </c>
      <c r="I54" s="287">
        <v>0</v>
      </c>
      <c r="J54" s="287">
        <v>0</v>
      </c>
      <c r="S54" s="287"/>
      <c r="T54" s="287"/>
      <c r="U54" s="287"/>
      <c r="V54" s="287"/>
      <c r="W54" s="287"/>
    </row>
    <row r="55" spans="1:23" x14ac:dyDescent="0.2">
      <c r="A55" s="272" t="s">
        <v>408</v>
      </c>
      <c r="B55" s="286">
        <v>535</v>
      </c>
      <c r="C55" s="286">
        <v>113</v>
      </c>
      <c r="D55" s="286">
        <v>0</v>
      </c>
      <c r="E55" s="286">
        <v>0</v>
      </c>
      <c r="F55" s="286">
        <v>0</v>
      </c>
      <c r="G55" s="286"/>
      <c r="H55" s="287">
        <v>0</v>
      </c>
      <c r="I55" s="287">
        <v>0</v>
      </c>
      <c r="J55" s="287">
        <v>0</v>
      </c>
      <c r="S55" s="287"/>
      <c r="T55" s="287"/>
      <c r="U55" s="287"/>
      <c r="V55" s="287"/>
      <c r="W55" s="287"/>
    </row>
    <row r="56" spans="1:23" x14ac:dyDescent="0.2">
      <c r="A56" s="272" t="s">
        <v>409</v>
      </c>
      <c r="B56" s="286">
        <v>0</v>
      </c>
      <c r="C56" s="286">
        <v>0</v>
      </c>
      <c r="D56" s="286">
        <v>0</v>
      </c>
      <c r="E56" s="286">
        <v>0</v>
      </c>
      <c r="F56" s="286">
        <v>0</v>
      </c>
      <c r="G56" s="286"/>
      <c r="H56" s="287">
        <v>0</v>
      </c>
      <c r="I56" s="287">
        <v>0</v>
      </c>
      <c r="J56" s="287">
        <v>0</v>
      </c>
      <c r="S56" s="287"/>
      <c r="T56" s="287"/>
      <c r="U56" s="287"/>
      <c r="V56" s="287"/>
      <c r="W56" s="287"/>
    </row>
    <row r="57" spans="1:23" x14ac:dyDescent="0.2">
      <c r="A57" s="272" t="s">
        <v>410</v>
      </c>
      <c r="B57" s="286">
        <v>0</v>
      </c>
      <c r="C57" s="286">
        <v>0</v>
      </c>
      <c r="D57" s="286">
        <v>0</v>
      </c>
      <c r="E57" s="286">
        <v>0</v>
      </c>
      <c r="F57" s="286">
        <v>0</v>
      </c>
      <c r="G57" s="286"/>
      <c r="H57" s="287">
        <v>0</v>
      </c>
      <c r="I57" s="287">
        <v>0</v>
      </c>
      <c r="J57" s="287">
        <v>0</v>
      </c>
      <c r="S57" s="287"/>
      <c r="T57" s="287"/>
      <c r="U57" s="287"/>
      <c r="V57" s="287"/>
      <c r="W57" s="287"/>
    </row>
    <row r="58" spans="1:23" x14ac:dyDescent="0.2">
      <c r="A58" s="272" t="s">
        <v>411</v>
      </c>
      <c r="B58" s="286">
        <v>0</v>
      </c>
      <c r="C58" s="286">
        <v>0</v>
      </c>
      <c r="D58" s="286">
        <v>0</v>
      </c>
      <c r="E58" s="286">
        <v>0</v>
      </c>
      <c r="F58" s="286">
        <v>0</v>
      </c>
      <c r="G58" s="286"/>
      <c r="H58" s="287">
        <v>0</v>
      </c>
      <c r="I58" s="287">
        <v>0</v>
      </c>
      <c r="J58" s="287">
        <v>0</v>
      </c>
      <c r="S58" s="287"/>
      <c r="T58" s="287"/>
      <c r="U58" s="287"/>
      <c r="V58" s="287"/>
      <c r="W58" s="287"/>
    </row>
    <row r="59" spans="1:23" x14ac:dyDescent="0.2">
      <c r="A59" s="272" t="s">
        <v>412</v>
      </c>
      <c r="B59" s="286">
        <v>0</v>
      </c>
      <c r="C59" s="286">
        <v>0</v>
      </c>
      <c r="D59" s="286">
        <v>0</v>
      </c>
      <c r="E59" s="286">
        <v>0</v>
      </c>
      <c r="F59" s="286">
        <v>0</v>
      </c>
      <c r="G59" s="286"/>
      <c r="H59" s="287">
        <v>0</v>
      </c>
      <c r="I59" s="287">
        <v>0</v>
      </c>
      <c r="J59" s="287">
        <v>0</v>
      </c>
      <c r="S59" s="287"/>
      <c r="T59" s="287"/>
      <c r="U59" s="287"/>
      <c r="V59" s="287"/>
      <c r="W59" s="287"/>
    </row>
    <row r="60" spans="1:23" x14ac:dyDescent="0.2">
      <c r="A60" s="272" t="s">
        <v>413</v>
      </c>
      <c r="B60" s="286">
        <v>0</v>
      </c>
      <c r="C60" s="286">
        <v>0</v>
      </c>
      <c r="D60" s="286">
        <v>0</v>
      </c>
      <c r="E60" s="286">
        <v>0</v>
      </c>
      <c r="F60" s="286">
        <v>0</v>
      </c>
      <c r="G60" s="286"/>
      <c r="H60" s="287">
        <v>0</v>
      </c>
      <c r="I60" s="287">
        <v>0</v>
      </c>
      <c r="J60" s="287">
        <v>0</v>
      </c>
      <c r="S60" s="287"/>
      <c r="T60" s="287"/>
      <c r="U60" s="287"/>
      <c r="V60" s="287"/>
      <c r="W60" s="287"/>
    </row>
    <row r="61" spans="1:23" x14ac:dyDescent="0.2">
      <c r="A61" s="272" t="s">
        <v>414</v>
      </c>
      <c r="B61" s="286">
        <v>0</v>
      </c>
      <c r="C61" s="286">
        <v>0</v>
      </c>
      <c r="D61" s="286">
        <v>0</v>
      </c>
      <c r="E61" s="286">
        <v>0</v>
      </c>
      <c r="F61" s="286">
        <v>0</v>
      </c>
      <c r="G61" s="286"/>
      <c r="H61" s="287">
        <v>0</v>
      </c>
      <c r="I61" s="287">
        <v>0</v>
      </c>
      <c r="J61" s="287">
        <v>0</v>
      </c>
      <c r="S61" s="287"/>
      <c r="T61" s="287"/>
      <c r="U61" s="287"/>
      <c r="V61" s="287"/>
      <c r="W61" s="287"/>
    </row>
    <row r="62" spans="1:23" x14ac:dyDescent="0.2">
      <c r="A62" s="272" t="s">
        <v>415</v>
      </c>
      <c r="B62" s="286">
        <v>0</v>
      </c>
      <c r="C62" s="286">
        <v>0</v>
      </c>
      <c r="D62" s="286">
        <v>0</v>
      </c>
      <c r="E62" s="286">
        <v>0</v>
      </c>
      <c r="F62" s="286">
        <v>0</v>
      </c>
      <c r="G62" s="286"/>
      <c r="H62" s="287">
        <v>0</v>
      </c>
      <c r="I62" s="287">
        <v>0</v>
      </c>
      <c r="J62" s="287">
        <v>0</v>
      </c>
      <c r="S62" s="287"/>
      <c r="T62" s="287"/>
      <c r="U62" s="287"/>
      <c r="V62" s="287"/>
      <c r="W62" s="287"/>
    </row>
    <row r="63" spans="1:23" x14ac:dyDescent="0.2">
      <c r="A63" s="272" t="s">
        <v>416</v>
      </c>
      <c r="B63" s="286">
        <v>0</v>
      </c>
      <c r="C63" s="286">
        <v>0</v>
      </c>
      <c r="D63" s="286">
        <v>0</v>
      </c>
      <c r="E63" s="286">
        <v>0</v>
      </c>
      <c r="F63" s="286">
        <v>0</v>
      </c>
      <c r="G63" s="286"/>
      <c r="H63" s="287">
        <v>0</v>
      </c>
      <c r="I63" s="287">
        <v>0</v>
      </c>
      <c r="J63" s="287">
        <v>0</v>
      </c>
      <c r="S63" s="287"/>
      <c r="T63" s="287"/>
      <c r="U63" s="287"/>
      <c r="V63" s="287"/>
      <c r="W63" s="287"/>
    </row>
    <row r="64" spans="1:23" x14ac:dyDescent="0.2">
      <c r="A64" s="272" t="s">
        <v>417</v>
      </c>
      <c r="B64" s="286">
        <v>0</v>
      </c>
      <c r="C64" s="286">
        <v>0</v>
      </c>
      <c r="D64" s="286">
        <v>0</v>
      </c>
      <c r="E64" s="286">
        <v>0</v>
      </c>
      <c r="F64" s="286">
        <v>0</v>
      </c>
      <c r="G64" s="286"/>
      <c r="H64" s="287">
        <v>0</v>
      </c>
      <c r="I64" s="287">
        <v>0</v>
      </c>
      <c r="J64" s="287">
        <v>0</v>
      </c>
      <c r="S64" s="287"/>
      <c r="T64" s="287"/>
      <c r="U64" s="287"/>
      <c r="V64" s="287"/>
      <c r="W64" s="287"/>
    </row>
    <row r="65" spans="1:23" ht="25.5" x14ac:dyDescent="0.2">
      <c r="A65" s="285" t="s">
        <v>700</v>
      </c>
      <c r="B65" s="286">
        <v>0</v>
      </c>
      <c r="C65" s="286">
        <v>0</v>
      </c>
      <c r="D65" s="286">
        <v>0</v>
      </c>
      <c r="E65" s="286">
        <v>0</v>
      </c>
      <c r="F65" s="286">
        <v>0</v>
      </c>
      <c r="G65" s="286"/>
      <c r="H65" s="287">
        <v>0</v>
      </c>
      <c r="I65" s="287">
        <v>0</v>
      </c>
      <c r="J65" s="287">
        <v>0</v>
      </c>
      <c r="S65" s="287"/>
      <c r="T65" s="287"/>
      <c r="U65" s="287"/>
      <c r="V65" s="287"/>
      <c r="W65" s="287"/>
    </row>
    <row r="66" spans="1:23" x14ac:dyDescent="0.2">
      <c r="A66" s="272" t="s">
        <v>420</v>
      </c>
      <c r="B66" s="286">
        <v>0</v>
      </c>
      <c r="C66" s="286">
        <v>0</v>
      </c>
      <c r="D66" s="286">
        <v>0</v>
      </c>
      <c r="E66" s="286">
        <v>0</v>
      </c>
      <c r="F66" s="286">
        <v>0</v>
      </c>
      <c r="G66" s="286"/>
      <c r="H66" s="287">
        <v>0</v>
      </c>
      <c r="I66" s="287">
        <v>0</v>
      </c>
      <c r="J66" s="287">
        <v>0</v>
      </c>
      <c r="S66" s="287"/>
      <c r="T66" s="287"/>
      <c r="U66" s="287"/>
      <c r="V66" s="287"/>
      <c r="W66" s="287"/>
    </row>
    <row r="67" spans="1:23" x14ac:dyDescent="0.2">
      <c r="A67" s="272" t="s">
        <v>421</v>
      </c>
      <c r="B67" s="286">
        <v>143</v>
      </c>
      <c r="C67" s="286">
        <v>0</v>
      </c>
      <c r="D67" s="286">
        <v>0</v>
      </c>
      <c r="E67" s="286">
        <v>0</v>
      </c>
      <c r="F67" s="286">
        <v>0</v>
      </c>
      <c r="G67" s="286"/>
      <c r="H67" s="287">
        <v>0</v>
      </c>
      <c r="I67" s="287">
        <v>0</v>
      </c>
      <c r="J67" s="287">
        <v>0</v>
      </c>
      <c r="S67" s="287"/>
      <c r="T67" s="287"/>
      <c r="U67" s="287"/>
      <c r="V67" s="287"/>
      <c r="W67" s="287"/>
    </row>
    <row r="68" spans="1:23" x14ac:dyDescent="0.2">
      <c r="A68" s="272" t="s">
        <v>422</v>
      </c>
      <c r="B68" s="286">
        <v>0</v>
      </c>
      <c r="C68" s="286">
        <v>0</v>
      </c>
      <c r="D68" s="286">
        <v>0</v>
      </c>
      <c r="E68" s="286">
        <v>0</v>
      </c>
      <c r="F68" s="286">
        <v>0</v>
      </c>
      <c r="G68" s="286"/>
      <c r="H68" s="287">
        <v>0</v>
      </c>
      <c r="I68" s="287">
        <v>0</v>
      </c>
      <c r="J68" s="287">
        <v>0</v>
      </c>
      <c r="S68" s="287"/>
      <c r="T68" s="287"/>
      <c r="U68" s="287"/>
      <c r="V68" s="287"/>
      <c r="W68" s="287"/>
    </row>
    <row r="69" spans="1:23" x14ac:dyDescent="0.2">
      <c r="A69" s="272" t="s">
        <v>423</v>
      </c>
      <c r="B69" s="286">
        <v>0</v>
      </c>
      <c r="C69" s="286">
        <v>0</v>
      </c>
      <c r="D69" s="286">
        <v>0</v>
      </c>
      <c r="E69" s="286">
        <v>0</v>
      </c>
      <c r="F69" s="286">
        <v>0</v>
      </c>
      <c r="G69" s="286"/>
      <c r="H69" s="287">
        <v>0</v>
      </c>
      <c r="I69" s="287">
        <v>0</v>
      </c>
      <c r="J69" s="287">
        <v>0</v>
      </c>
      <c r="S69" s="287"/>
      <c r="T69" s="287"/>
      <c r="U69" s="287"/>
      <c r="V69" s="287"/>
      <c r="W69" s="287"/>
    </row>
    <row r="70" spans="1:23" x14ac:dyDescent="0.2">
      <c r="A70" s="272" t="s">
        <v>424</v>
      </c>
      <c r="B70" s="286">
        <v>393</v>
      </c>
      <c r="C70" s="286">
        <v>0</v>
      </c>
      <c r="D70" s="286">
        <v>0</v>
      </c>
      <c r="E70" s="286">
        <v>0</v>
      </c>
      <c r="F70" s="286">
        <v>0</v>
      </c>
      <c r="G70" s="286"/>
      <c r="H70" s="287">
        <v>0</v>
      </c>
      <c r="I70" s="287">
        <v>0</v>
      </c>
      <c r="J70" s="287">
        <v>0</v>
      </c>
      <c r="S70" s="287"/>
      <c r="T70" s="287"/>
      <c r="U70" s="287"/>
      <c r="V70" s="287"/>
      <c r="W70" s="287"/>
    </row>
    <row r="71" spans="1:23" x14ac:dyDescent="0.2">
      <c r="A71" s="272" t="s">
        <v>425</v>
      </c>
      <c r="B71" s="286">
        <v>0</v>
      </c>
      <c r="C71" s="286">
        <v>0</v>
      </c>
      <c r="D71" s="286">
        <v>0</v>
      </c>
      <c r="E71" s="286">
        <v>0</v>
      </c>
      <c r="F71" s="286">
        <v>0</v>
      </c>
      <c r="G71" s="286"/>
      <c r="H71" s="287">
        <v>0</v>
      </c>
      <c r="I71" s="287">
        <v>0</v>
      </c>
      <c r="J71" s="287">
        <v>0</v>
      </c>
      <c r="S71" s="287"/>
      <c r="T71" s="287"/>
      <c r="U71" s="287"/>
      <c r="V71" s="287"/>
      <c r="W71" s="287"/>
    </row>
    <row r="72" spans="1:23" x14ac:dyDescent="0.2">
      <c r="A72" s="272" t="s">
        <v>426</v>
      </c>
      <c r="B72" s="286">
        <v>0</v>
      </c>
      <c r="C72" s="286">
        <v>0</v>
      </c>
      <c r="D72" s="286">
        <v>0</v>
      </c>
      <c r="E72" s="286">
        <v>0</v>
      </c>
      <c r="F72" s="286">
        <v>0</v>
      </c>
      <c r="G72" s="286"/>
      <c r="H72" s="287">
        <v>0</v>
      </c>
      <c r="I72" s="287">
        <v>0</v>
      </c>
      <c r="J72" s="287">
        <v>0</v>
      </c>
      <c r="S72" s="287"/>
      <c r="T72" s="287"/>
      <c r="U72" s="287"/>
      <c r="V72" s="287"/>
      <c r="W72" s="287"/>
    </row>
    <row r="73" spans="1:23" x14ac:dyDescent="0.2">
      <c r="A73" s="272" t="s">
        <v>427</v>
      </c>
      <c r="B73" s="286">
        <v>0</v>
      </c>
      <c r="C73" s="286">
        <v>0</v>
      </c>
      <c r="D73" s="286">
        <v>0</v>
      </c>
      <c r="E73" s="286">
        <v>0</v>
      </c>
      <c r="F73" s="286">
        <v>0</v>
      </c>
      <c r="G73" s="286"/>
      <c r="H73" s="287">
        <v>0</v>
      </c>
      <c r="I73" s="287">
        <v>0</v>
      </c>
      <c r="J73" s="287">
        <v>0</v>
      </c>
      <c r="S73" s="287"/>
      <c r="T73" s="287"/>
      <c r="U73" s="287"/>
      <c r="V73" s="287"/>
      <c r="W73" s="287"/>
    </row>
    <row r="74" spans="1:23" x14ac:dyDescent="0.2">
      <c r="A74" s="272" t="s">
        <v>428</v>
      </c>
      <c r="B74" s="286">
        <v>0</v>
      </c>
      <c r="C74" s="286">
        <v>0</v>
      </c>
      <c r="D74" s="286">
        <v>0</v>
      </c>
      <c r="E74" s="286">
        <v>0</v>
      </c>
      <c r="F74" s="286">
        <v>0</v>
      </c>
      <c r="G74" s="286"/>
      <c r="H74" s="287">
        <v>0</v>
      </c>
      <c r="I74" s="287">
        <v>0</v>
      </c>
      <c r="J74" s="287">
        <v>0</v>
      </c>
      <c r="S74" s="287"/>
      <c r="T74" s="287"/>
      <c r="U74" s="287"/>
      <c r="V74" s="287"/>
      <c r="W74" s="287"/>
    </row>
    <row r="75" spans="1:23" x14ac:dyDescent="0.2">
      <c r="A75" s="272" t="s">
        <v>429</v>
      </c>
      <c r="B75" s="286">
        <v>0</v>
      </c>
      <c r="C75" s="286">
        <v>0</v>
      </c>
      <c r="D75" s="286">
        <v>0</v>
      </c>
      <c r="E75" s="286">
        <v>0</v>
      </c>
      <c r="F75" s="286">
        <v>0</v>
      </c>
      <c r="G75" s="286"/>
      <c r="H75" s="287">
        <v>0</v>
      </c>
      <c r="I75" s="287">
        <v>0</v>
      </c>
      <c r="J75" s="287">
        <v>0</v>
      </c>
      <c r="S75" s="287"/>
      <c r="T75" s="287"/>
      <c r="U75" s="287"/>
      <c r="V75" s="287"/>
      <c r="W75" s="287"/>
    </row>
    <row r="76" spans="1:23" x14ac:dyDescent="0.2">
      <c r="A76" s="272" t="s">
        <v>430</v>
      </c>
      <c r="B76" s="286">
        <v>0</v>
      </c>
      <c r="C76" s="286">
        <v>0</v>
      </c>
      <c r="D76" s="286">
        <v>0</v>
      </c>
      <c r="E76" s="286">
        <v>0</v>
      </c>
      <c r="F76" s="286">
        <v>0</v>
      </c>
      <c r="G76" s="286"/>
      <c r="H76" s="287">
        <v>0</v>
      </c>
      <c r="I76" s="287">
        <v>0</v>
      </c>
      <c r="J76" s="287">
        <v>0</v>
      </c>
      <c r="S76" s="287"/>
      <c r="T76" s="287"/>
      <c r="U76" s="287"/>
      <c r="V76" s="287"/>
      <c r="W76" s="287"/>
    </row>
    <row r="77" spans="1:23" x14ac:dyDescent="0.2">
      <c r="A77" s="272" t="s">
        <v>431</v>
      </c>
      <c r="B77" s="286">
        <v>401</v>
      </c>
      <c r="C77" s="286">
        <v>0</v>
      </c>
      <c r="D77" s="286">
        <v>0</v>
      </c>
      <c r="E77" s="286">
        <v>0</v>
      </c>
      <c r="F77" s="286">
        <v>0</v>
      </c>
      <c r="G77" s="286"/>
      <c r="H77" s="287">
        <v>0</v>
      </c>
      <c r="I77" s="287">
        <v>0</v>
      </c>
      <c r="J77" s="287">
        <v>0</v>
      </c>
      <c r="S77" s="287"/>
      <c r="T77" s="287"/>
      <c r="U77" s="287"/>
      <c r="V77" s="287"/>
      <c r="W77" s="287"/>
    </row>
    <row r="78" spans="1:23" ht="25.5" x14ac:dyDescent="0.2">
      <c r="A78" s="285" t="s">
        <v>701</v>
      </c>
      <c r="B78" s="286">
        <v>0</v>
      </c>
      <c r="C78" s="286">
        <v>0</v>
      </c>
      <c r="D78" s="286">
        <v>0</v>
      </c>
      <c r="E78" s="286">
        <v>0</v>
      </c>
      <c r="F78" s="286">
        <v>0</v>
      </c>
      <c r="G78" s="286"/>
      <c r="H78" s="287">
        <v>0</v>
      </c>
      <c r="I78" s="287">
        <v>0</v>
      </c>
      <c r="J78" s="287">
        <v>0</v>
      </c>
      <c r="S78" s="287"/>
      <c r="T78" s="287"/>
      <c r="U78" s="287"/>
      <c r="V78" s="287"/>
      <c r="W78" s="287"/>
    </row>
    <row r="79" spans="1:23" x14ac:dyDescent="0.2">
      <c r="A79" s="272" t="s">
        <v>434</v>
      </c>
      <c r="B79" s="286">
        <v>0</v>
      </c>
      <c r="C79" s="286">
        <v>0</v>
      </c>
      <c r="D79" s="286">
        <v>0</v>
      </c>
      <c r="E79" s="286">
        <v>0</v>
      </c>
      <c r="F79" s="286">
        <v>0</v>
      </c>
      <c r="G79" s="286"/>
      <c r="H79" s="287">
        <v>0</v>
      </c>
      <c r="I79" s="287">
        <v>0</v>
      </c>
      <c r="J79" s="287">
        <v>0</v>
      </c>
      <c r="S79" s="287"/>
      <c r="T79" s="287"/>
      <c r="U79" s="287"/>
      <c r="V79" s="287"/>
      <c r="W79" s="287"/>
    </row>
    <row r="80" spans="1:23" x14ac:dyDescent="0.2">
      <c r="A80" s="272" t="s">
        <v>435</v>
      </c>
      <c r="B80" s="286">
        <v>0</v>
      </c>
      <c r="C80" s="286">
        <v>0</v>
      </c>
      <c r="D80" s="286">
        <v>0</v>
      </c>
      <c r="E80" s="286">
        <v>0</v>
      </c>
      <c r="F80" s="286">
        <v>0</v>
      </c>
      <c r="G80" s="286"/>
      <c r="H80" s="287">
        <v>0</v>
      </c>
      <c r="I80" s="287">
        <v>0</v>
      </c>
      <c r="J80" s="287">
        <v>0</v>
      </c>
      <c r="S80" s="287"/>
      <c r="T80" s="287"/>
      <c r="U80" s="287"/>
      <c r="V80" s="287"/>
      <c r="W80" s="287"/>
    </row>
    <row r="81" spans="1:23" x14ac:dyDescent="0.2">
      <c r="A81" s="272" t="s">
        <v>436</v>
      </c>
      <c r="B81" s="286">
        <v>0</v>
      </c>
      <c r="C81" s="286">
        <v>0</v>
      </c>
      <c r="D81" s="286">
        <v>0</v>
      </c>
      <c r="E81" s="286">
        <v>0</v>
      </c>
      <c r="F81" s="286">
        <v>0</v>
      </c>
      <c r="G81" s="286"/>
      <c r="H81" s="287">
        <v>0</v>
      </c>
      <c r="I81" s="287">
        <v>0</v>
      </c>
      <c r="J81" s="287">
        <v>0</v>
      </c>
      <c r="S81" s="287"/>
      <c r="T81" s="287"/>
      <c r="U81" s="287"/>
      <c r="V81" s="287"/>
      <c r="W81" s="287"/>
    </row>
    <row r="82" spans="1:23" x14ac:dyDescent="0.2">
      <c r="A82" s="272" t="s">
        <v>437</v>
      </c>
      <c r="B82" s="286">
        <v>0</v>
      </c>
      <c r="C82" s="286">
        <v>0</v>
      </c>
      <c r="D82" s="286">
        <v>0</v>
      </c>
      <c r="E82" s="286">
        <v>0</v>
      </c>
      <c r="F82" s="286">
        <v>0</v>
      </c>
      <c r="G82" s="286"/>
      <c r="H82" s="287">
        <v>0</v>
      </c>
      <c r="I82" s="287">
        <v>0</v>
      </c>
      <c r="J82" s="287">
        <v>0</v>
      </c>
      <c r="S82" s="287"/>
      <c r="T82" s="287"/>
      <c r="U82" s="287"/>
      <c r="V82" s="287"/>
      <c r="W82" s="287"/>
    </row>
    <row r="83" spans="1:23" x14ac:dyDescent="0.2">
      <c r="A83" s="272" t="s">
        <v>438</v>
      </c>
      <c r="B83" s="286">
        <v>50</v>
      </c>
      <c r="C83" s="286">
        <v>0</v>
      </c>
      <c r="D83" s="286">
        <v>0</v>
      </c>
      <c r="E83" s="286">
        <v>0</v>
      </c>
      <c r="F83" s="286">
        <v>0</v>
      </c>
      <c r="G83" s="286"/>
      <c r="H83" s="287">
        <v>0</v>
      </c>
      <c r="I83" s="287">
        <v>0</v>
      </c>
      <c r="J83" s="287">
        <v>0</v>
      </c>
      <c r="S83" s="287"/>
      <c r="T83" s="287"/>
      <c r="U83" s="287"/>
      <c r="V83" s="287"/>
      <c r="W83" s="287"/>
    </row>
    <row r="84" spans="1:23" x14ac:dyDescent="0.2">
      <c r="A84" s="272" t="s">
        <v>439</v>
      </c>
      <c r="B84" s="286">
        <v>795</v>
      </c>
      <c r="C84" s="286">
        <v>373</v>
      </c>
      <c r="D84" s="286">
        <v>61</v>
      </c>
      <c r="E84" s="286">
        <v>0</v>
      </c>
      <c r="F84" s="286">
        <v>0</v>
      </c>
      <c r="G84" s="286"/>
      <c r="H84" s="287">
        <v>0</v>
      </c>
      <c r="I84" s="287">
        <v>0</v>
      </c>
      <c r="J84" s="287">
        <v>0</v>
      </c>
      <c r="S84" s="287"/>
      <c r="T84" s="287"/>
      <c r="U84" s="287"/>
      <c r="V84" s="287"/>
      <c r="W84" s="287"/>
    </row>
    <row r="85" spans="1:23" x14ac:dyDescent="0.2">
      <c r="A85" s="272" t="s">
        <v>440</v>
      </c>
      <c r="B85" s="286">
        <v>0</v>
      </c>
      <c r="C85" s="286">
        <v>0</v>
      </c>
      <c r="D85" s="286">
        <v>0</v>
      </c>
      <c r="E85" s="286">
        <v>0</v>
      </c>
      <c r="F85" s="286">
        <v>0</v>
      </c>
      <c r="G85" s="286"/>
      <c r="H85" s="287">
        <v>0</v>
      </c>
      <c r="I85" s="287">
        <v>0</v>
      </c>
      <c r="J85" s="287">
        <v>0</v>
      </c>
      <c r="S85" s="287"/>
      <c r="T85" s="287"/>
      <c r="U85" s="287"/>
      <c r="V85" s="287"/>
      <c r="W85" s="287"/>
    </row>
    <row r="86" spans="1:23" ht="25.5" x14ac:dyDescent="0.2">
      <c r="A86" s="285" t="s">
        <v>702</v>
      </c>
      <c r="B86" s="286">
        <v>0</v>
      </c>
      <c r="C86" s="286">
        <v>0</v>
      </c>
      <c r="D86" s="286">
        <v>0</v>
      </c>
      <c r="E86" s="286">
        <v>0</v>
      </c>
      <c r="F86" s="286">
        <v>0</v>
      </c>
      <c r="G86" s="286"/>
      <c r="H86" s="287">
        <v>308</v>
      </c>
      <c r="I86" s="287">
        <v>0</v>
      </c>
      <c r="J86" s="287">
        <v>308</v>
      </c>
      <c r="S86" s="287"/>
      <c r="T86" s="287"/>
      <c r="U86" s="287"/>
      <c r="V86" s="287"/>
      <c r="W86" s="287"/>
    </row>
    <row r="87" spans="1:23" x14ac:dyDescent="0.2">
      <c r="A87" s="272" t="s">
        <v>443</v>
      </c>
      <c r="B87" s="286">
        <v>71</v>
      </c>
      <c r="C87" s="286">
        <v>0</v>
      </c>
      <c r="D87" s="286">
        <v>0</v>
      </c>
      <c r="E87" s="286">
        <v>0</v>
      </c>
      <c r="F87" s="286">
        <v>0</v>
      </c>
      <c r="G87" s="286"/>
      <c r="H87" s="287">
        <v>0</v>
      </c>
      <c r="I87" s="287">
        <v>0</v>
      </c>
      <c r="J87" s="287">
        <v>0</v>
      </c>
      <c r="S87" s="287"/>
      <c r="T87" s="287"/>
      <c r="U87" s="287"/>
      <c r="V87" s="287"/>
      <c r="W87" s="287"/>
    </row>
    <row r="88" spans="1:23" x14ac:dyDescent="0.2">
      <c r="A88" s="272" t="s">
        <v>444</v>
      </c>
      <c r="B88" s="286">
        <v>0</v>
      </c>
      <c r="C88" s="286">
        <v>0</v>
      </c>
      <c r="D88" s="286">
        <v>0</v>
      </c>
      <c r="E88" s="286">
        <v>0</v>
      </c>
      <c r="F88" s="286">
        <v>0</v>
      </c>
      <c r="G88" s="286"/>
      <c r="H88" s="287">
        <v>0</v>
      </c>
      <c r="I88" s="287">
        <v>0</v>
      </c>
      <c r="J88" s="287">
        <v>0</v>
      </c>
      <c r="S88" s="287"/>
      <c r="T88" s="287"/>
      <c r="U88" s="287"/>
      <c r="V88" s="287"/>
      <c r="W88" s="287"/>
    </row>
    <row r="89" spans="1:23" x14ac:dyDescent="0.2">
      <c r="A89" s="272" t="s">
        <v>445</v>
      </c>
      <c r="B89" s="286">
        <v>0</v>
      </c>
      <c r="C89" s="286">
        <v>0</v>
      </c>
      <c r="D89" s="286">
        <v>0</v>
      </c>
      <c r="E89" s="286">
        <v>0</v>
      </c>
      <c r="F89" s="286">
        <v>0</v>
      </c>
      <c r="G89" s="286"/>
      <c r="H89" s="287">
        <v>0</v>
      </c>
      <c r="I89" s="287">
        <v>0</v>
      </c>
      <c r="J89" s="287">
        <v>0</v>
      </c>
      <c r="S89" s="287"/>
      <c r="T89" s="287"/>
      <c r="U89" s="287"/>
      <c r="V89" s="287"/>
      <c r="W89" s="287"/>
    </row>
    <row r="90" spans="1:23" x14ac:dyDescent="0.2">
      <c r="A90" s="272" t="s">
        <v>441</v>
      </c>
      <c r="B90" s="286">
        <v>0</v>
      </c>
      <c r="C90" s="286">
        <v>0</v>
      </c>
      <c r="D90" s="286">
        <v>0</v>
      </c>
      <c r="E90" s="286">
        <v>0</v>
      </c>
      <c r="F90" s="286">
        <v>0</v>
      </c>
      <c r="G90" s="286"/>
      <c r="H90" s="287">
        <v>0</v>
      </c>
      <c r="I90" s="287">
        <v>0</v>
      </c>
      <c r="J90" s="287">
        <v>0</v>
      </c>
      <c r="S90" s="287"/>
      <c r="T90" s="287"/>
      <c r="U90" s="287"/>
      <c r="V90" s="287"/>
      <c r="W90" s="287"/>
    </row>
    <row r="91" spans="1:23" x14ac:dyDescent="0.2">
      <c r="A91" s="272" t="s">
        <v>703</v>
      </c>
      <c r="B91" s="286">
        <v>0</v>
      </c>
      <c r="C91" s="286">
        <v>0</v>
      </c>
      <c r="D91" s="286">
        <v>0</v>
      </c>
      <c r="E91" s="286">
        <v>0</v>
      </c>
      <c r="F91" s="286">
        <v>0</v>
      </c>
      <c r="G91" s="286"/>
      <c r="H91" s="287">
        <v>0</v>
      </c>
      <c r="I91" s="287">
        <v>0</v>
      </c>
      <c r="J91" s="287">
        <v>0</v>
      </c>
      <c r="S91" s="287"/>
      <c r="T91" s="287"/>
      <c r="U91" s="287"/>
      <c r="V91" s="287"/>
      <c r="W91" s="287"/>
    </row>
    <row r="92" spans="1:23" x14ac:dyDescent="0.2">
      <c r="A92" s="272" t="s">
        <v>447</v>
      </c>
      <c r="B92" s="286">
        <v>0</v>
      </c>
      <c r="C92" s="286">
        <v>0</v>
      </c>
      <c r="D92" s="286">
        <v>0</v>
      </c>
      <c r="E92" s="286">
        <v>0</v>
      </c>
      <c r="F92" s="286">
        <v>0</v>
      </c>
      <c r="G92" s="286"/>
      <c r="H92" s="287">
        <v>0</v>
      </c>
      <c r="I92" s="287">
        <v>0</v>
      </c>
      <c r="J92" s="287">
        <v>0</v>
      </c>
      <c r="S92" s="287"/>
      <c r="T92" s="287"/>
      <c r="U92" s="287"/>
      <c r="V92" s="287"/>
      <c r="W92" s="287"/>
    </row>
    <row r="93" spans="1:23" x14ac:dyDescent="0.2">
      <c r="A93" s="272" t="s">
        <v>448</v>
      </c>
      <c r="B93" s="286">
        <v>0</v>
      </c>
      <c r="C93" s="286">
        <v>0</v>
      </c>
      <c r="D93" s="286">
        <v>0</v>
      </c>
      <c r="E93" s="286">
        <v>0</v>
      </c>
      <c r="F93" s="286">
        <v>0</v>
      </c>
      <c r="G93" s="286"/>
      <c r="H93" s="287">
        <v>0</v>
      </c>
      <c r="I93" s="287">
        <v>0</v>
      </c>
      <c r="J93" s="287">
        <v>0</v>
      </c>
      <c r="S93" s="287"/>
      <c r="T93" s="287"/>
      <c r="U93" s="287"/>
      <c r="V93" s="287"/>
      <c r="W93" s="287"/>
    </row>
    <row r="94" spans="1:23" x14ac:dyDescent="0.2">
      <c r="A94" s="272" t="s">
        <v>449</v>
      </c>
      <c r="B94" s="286">
        <v>0</v>
      </c>
      <c r="C94" s="286">
        <v>0</v>
      </c>
      <c r="D94" s="286">
        <v>0</v>
      </c>
      <c r="E94" s="286">
        <v>0</v>
      </c>
      <c r="F94" s="286">
        <v>0</v>
      </c>
      <c r="G94" s="286"/>
      <c r="H94" s="287">
        <v>0</v>
      </c>
      <c r="I94" s="287">
        <v>0</v>
      </c>
      <c r="J94" s="287">
        <v>0</v>
      </c>
      <c r="S94" s="287"/>
      <c r="T94" s="287"/>
      <c r="U94" s="287"/>
      <c r="V94" s="287"/>
      <c r="W94" s="287"/>
    </row>
    <row r="95" spans="1:23" x14ac:dyDescent="0.2">
      <c r="A95" s="272" t="s">
        <v>450</v>
      </c>
      <c r="B95" s="286">
        <v>0</v>
      </c>
      <c r="C95" s="286">
        <v>0</v>
      </c>
      <c r="D95" s="286">
        <v>0</v>
      </c>
      <c r="E95" s="286">
        <v>0</v>
      </c>
      <c r="F95" s="286">
        <v>0</v>
      </c>
      <c r="G95" s="286"/>
      <c r="H95" s="287">
        <v>0</v>
      </c>
      <c r="I95" s="287">
        <v>0</v>
      </c>
      <c r="J95" s="287">
        <v>0</v>
      </c>
      <c r="S95" s="287"/>
      <c r="T95" s="287"/>
      <c r="U95" s="287"/>
      <c r="V95" s="287"/>
      <c r="W95" s="287"/>
    </row>
    <row r="96" spans="1:23" x14ac:dyDescent="0.2">
      <c r="A96" s="272" t="s">
        <v>451</v>
      </c>
      <c r="B96" s="286">
        <v>0</v>
      </c>
      <c r="C96" s="286">
        <v>0</v>
      </c>
      <c r="D96" s="286">
        <v>0</v>
      </c>
      <c r="E96" s="286">
        <v>0</v>
      </c>
      <c r="F96" s="286">
        <v>0</v>
      </c>
      <c r="G96" s="286"/>
      <c r="H96" s="287">
        <v>0</v>
      </c>
      <c r="I96" s="287">
        <v>0</v>
      </c>
      <c r="J96" s="287">
        <v>0</v>
      </c>
      <c r="S96" s="287"/>
      <c r="T96" s="287"/>
      <c r="U96" s="287"/>
      <c r="V96" s="287"/>
      <c r="W96" s="287"/>
    </row>
    <row r="97" spans="1:23" x14ac:dyDescent="0.2">
      <c r="A97" s="272" t="s">
        <v>452</v>
      </c>
      <c r="B97" s="286">
        <v>0</v>
      </c>
      <c r="C97" s="286">
        <v>0</v>
      </c>
      <c r="D97" s="286">
        <v>0</v>
      </c>
      <c r="E97" s="286">
        <v>0</v>
      </c>
      <c r="F97" s="286">
        <v>0</v>
      </c>
      <c r="G97" s="286"/>
      <c r="H97" s="287">
        <v>0</v>
      </c>
      <c r="I97" s="287">
        <v>0</v>
      </c>
      <c r="J97" s="287">
        <v>0</v>
      </c>
      <c r="S97" s="287"/>
      <c r="T97" s="287"/>
      <c r="U97" s="287"/>
      <c r="V97" s="287"/>
      <c r="W97" s="287"/>
    </row>
    <row r="98" spans="1:23" ht="25.5" x14ac:dyDescent="0.2">
      <c r="A98" s="285" t="s">
        <v>704</v>
      </c>
      <c r="B98" s="286">
        <v>0</v>
      </c>
      <c r="C98" s="286">
        <v>0</v>
      </c>
      <c r="D98" s="286">
        <v>0</v>
      </c>
      <c r="E98" s="286">
        <v>0</v>
      </c>
      <c r="F98" s="286">
        <v>0</v>
      </c>
      <c r="G98" s="286"/>
      <c r="H98" s="287">
        <v>1316</v>
      </c>
      <c r="I98" s="287">
        <v>0</v>
      </c>
      <c r="J98" s="287">
        <v>1316</v>
      </c>
      <c r="S98" s="287"/>
      <c r="T98" s="287"/>
      <c r="U98" s="287"/>
      <c r="V98" s="287"/>
      <c r="W98" s="287"/>
    </row>
    <row r="99" spans="1:23" ht="25.5" x14ac:dyDescent="0.2">
      <c r="A99" s="285" t="s">
        <v>705</v>
      </c>
      <c r="B99" s="286">
        <v>340</v>
      </c>
      <c r="C99" s="286">
        <v>0</v>
      </c>
      <c r="D99" s="286">
        <v>0</v>
      </c>
      <c r="E99" s="286">
        <v>0</v>
      </c>
      <c r="F99" s="286">
        <v>0</v>
      </c>
      <c r="G99" s="286"/>
      <c r="H99" s="287">
        <v>0</v>
      </c>
      <c r="I99" s="287">
        <v>0</v>
      </c>
      <c r="J99" s="287">
        <v>0</v>
      </c>
      <c r="S99" s="287"/>
      <c r="T99" s="287"/>
      <c r="U99" s="287"/>
      <c r="V99" s="287"/>
      <c r="W99" s="287"/>
    </row>
    <row r="100" spans="1:23" x14ac:dyDescent="0.2">
      <c r="A100" s="272" t="s">
        <v>457</v>
      </c>
      <c r="B100" s="286">
        <v>0</v>
      </c>
      <c r="C100" s="286">
        <v>0</v>
      </c>
      <c r="D100" s="286">
        <v>0</v>
      </c>
      <c r="E100" s="286">
        <v>0</v>
      </c>
      <c r="F100" s="286">
        <v>0</v>
      </c>
      <c r="G100" s="286"/>
      <c r="H100" s="287">
        <v>0</v>
      </c>
      <c r="I100" s="287">
        <v>0</v>
      </c>
      <c r="J100" s="287">
        <v>0</v>
      </c>
      <c r="S100" s="287"/>
      <c r="T100" s="287"/>
      <c r="U100" s="287"/>
      <c r="V100" s="287"/>
      <c r="W100" s="287"/>
    </row>
    <row r="101" spans="1:23" x14ac:dyDescent="0.2">
      <c r="A101" s="272" t="s">
        <v>458</v>
      </c>
      <c r="B101" s="286">
        <v>583</v>
      </c>
      <c r="C101" s="286">
        <v>161</v>
      </c>
      <c r="D101" s="286">
        <v>0</v>
      </c>
      <c r="E101" s="286">
        <v>0</v>
      </c>
      <c r="F101" s="286">
        <v>0</v>
      </c>
      <c r="G101" s="286"/>
      <c r="H101" s="287">
        <v>0</v>
      </c>
      <c r="I101" s="287">
        <v>0</v>
      </c>
      <c r="J101" s="287">
        <v>0</v>
      </c>
      <c r="S101" s="287"/>
      <c r="T101" s="287"/>
      <c r="U101" s="287"/>
      <c r="V101" s="287"/>
      <c r="W101" s="287"/>
    </row>
    <row r="102" spans="1:23" x14ac:dyDescent="0.2">
      <c r="A102" s="272" t="s">
        <v>459</v>
      </c>
      <c r="B102" s="286">
        <v>0</v>
      </c>
      <c r="C102" s="286">
        <v>0</v>
      </c>
      <c r="D102" s="286">
        <v>0</v>
      </c>
      <c r="E102" s="286">
        <v>0</v>
      </c>
      <c r="F102" s="286">
        <v>0</v>
      </c>
      <c r="G102" s="286"/>
      <c r="H102" s="287">
        <v>0</v>
      </c>
      <c r="I102" s="287">
        <v>0</v>
      </c>
      <c r="J102" s="287">
        <v>0</v>
      </c>
      <c r="S102" s="287"/>
      <c r="T102" s="287"/>
      <c r="U102" s="287"/>
      <c r="V102" s="287"/>
      <c r="W102" s="287"/>
    </row>
    <row r="103" spans="1:23" x14ac:dyDescent="0.2">
      <c r="A103" s="272" t="s">
        <v>460</v>
      </c>
      <c r="B103" s="286">
        <v>0</v>
      </c>
      <c r="C103" s="286">
        <v>0</v>
      </c>
      <c r="D103" s="286">
        <v>0</v>
      </c>
      <c r="E103" s="286">
        <v>0</v>
      </c>
      <c r="F103" s="286">
        <v>0</v>
      </c>
      <c r="G103" s="286"/>
      <c r="H103" s="287">
        <v>0</v>
      </c>
      <c r="I103" s="287">
        <v>0</v>
      </c>
      <c r="J103" s="287">
        <v>0</v>
      </c>
      <c r="S103" s="287"/>
      <c r="T103" s="287"/>
      <c r="U103" s="287"/>
      <c r="V103" s="287"/>
      <c r="W103" s="287"/>
    </row>
    <row r="104" spans="1:23" ht="25.5" x14ac:dyDescent="0.2">
      <c r="A104" s="285" t="s">
        <v>706</v>
      </c>
      <c r="B104" s="286">
        <v>0</v>
      </c>
      <c r="C104" s="286">
        <v>0</v>
      </c>
      <c r="D104" s="286">
        <v>0</v>
      </c>
      <c r="E104" s="286">
        <v>0</v>
      </c>
      <c r="F104" s="286">
        <v>0</v>
      </c>
      <c r="G104" s="286"/>
      <c r="H104" s="287">
        <v>0</v>
      </c>
      <c r="I104" s="287">
        <v>0</v>
      </c>
      <c r="J104" s="287">
        <v>0</v>
      </c>
      <c r="S104" s="287"/>
      <c r="T104" s="287"/>
      <c r="U104" s="287"/>
      <c r="V104" s="287"/>
      <c r="W104" s="287"/>
    </row>
    <row r="105" spans="1:23" x14ac:dyDescent="0.2">
      <c r="A105" s="272" t="s">
        <v>463</v>
      </c>
      <c r="B105" s="286">
        <v>0</v>
      </c>
      <c r="C105" s="286">
        <v>0</v>
      </c>
      <c r="D105" s="286">
        <v>0</v>
      </c>
      <c r="E105" s="286">
        <v>0</v>
      </c>
      <c r="F105" s="286">
        <v>0</v>
      </c>
      <c r="G105" s="286"/>
      <c r="H105" s="287">
        <v>0</v>
      </c>
      <c r="I105" s="287">
        <v>0</v>
      </c>
      <c r="J105" s="287">
        <v>0</v>
      </c>
      <c r="S105" s="287"/>
      <c r="T105" s="287"/>
      <c r="U105" s="287"/>
      <c r="V105" s="287"/>
      <c r="W105" s="287"/>
    </row>
    <row r="106" spans="1:23" x14ac:dyDescent="0.2">
      <c r="A106" s="272" t="s">
        <v>464</v>
      </c>
      <c r="B106" s="286">
        <v>0</v>
      </c>
      <c r="C106" s="286">
        <v>0</v>
      </c>
      <c r="D106" s="286">
        <v>0</v>
      </c>
      <c r="E106" s="286">
        <v>0</v>
      </c>
      <c r="F106" s="286">
        <v>0</v>
      </c>
      <c r="G106" s="286"/>
      <c r="H106" s="287">
        <v>0</v>
      </c>
      <c r="I106" s="287">
        <v>0</v>
      </c>
      <c r="J106" s="287">
        <v>0</v>
      </c>
      <c r="S106" s="287"/>
      <c r="T106" s="287"/>
      <c r="U106" s="287"/>
      <c r="V106" s="287"/>
      <c r="W106" s="287"/>
    </row>
    <row r="107" spans="1:23" x14ac:dyDescent="0.2">
      <c r="A107" s="272" t="s">
        <v>465</v>
      </c>
      <c r="B107" s="286">
        <v>0</v>
      </c>
      <c r="C107" s="286">
        <v>0</v>
      </c>
      <c r="D107" s="286">
        <v>0</v>
      </c>
      <c r="E107" s="286">
        <v>0</v>
      </c>
      <c r="F107" s="286">
        <v>0</v>
      </c>
      <c r="G107" s="286"/>
      <c r="H107" s="287">
        <v>0</v>
      </c>
      <c r="I107" s="287">
        <v>0</v>
      </c>
      <c r="J107" s="287">
        <v>0</v>
      </c>
      <c r="S107" s="287"/>
      <c r="T107" s="287"/>
      <c r="U107" s="287"/>
      <c r="V107" s="287"/>
      <c r="W107" s="287"/>
    </row>
    <row r="108" spans="1:23" x14ac:dyDescent="0.2">
      <c r="A108" s="272" t="s">
        <v>466</v>
      </c>
      <c r="B108" s="286">
        <v>183</v>
      </c>
      <c r="C108" s="286">
        <v>0</v>
      </c>
      <c r="D108" s="286">
        <v>0</v>
      </c>
      <c r="E108" s="286">
        <v>0</v>
      </c>
      <c r="F108" s="286">
        <v>0</v>
      </c>
      <c r="G108" s="286"/>
      <c r="H108" s="287">
        <v>0</v>
      </c>
      <c r="I108" s="287">
        <v>0</v>
      </c>
      <c r="J108" s="287">
        <v>0</v>
      </c>
      <c r="S108" s="287"/>
      <c r="T108" s="287"/>
      <c r="U108" s="287"/>
      <c r="V108" s="287"/>
      <c r="W108" s="287"/>
    </row>
    <row r="109" spans="1:23" x14ac:dyDescent="0.2">
      <c r="A109" s="272" t="s">
        <v>467</v>
      </c>
      <c r="B109" s="286">
        <v>333</v>
      </c>
      <c r="C109" s="286">
        <v>0</v>
      </c>
      <c r="D109" s="286">
        <v>0</v>
      </c>
      <c r="E109" s="286">
        <v>0</v>
      </c>
      <c r="F109" s="286">
        <v>0</v>
      </c>
      <c r="G109" s="286"/>
      <c r="H109" s="287">
        <v>0</v>
      </c>
      <c r="I109" s="287">
        <v>0</v>
      </c>
      <c r="J109" s="287">
        <v>0</v>
      </c>
      <c r="S109" s="287"/>
      <c r="T109" s="287"/>
      <c r="U109" s="287"/>
      <c r="V109" s="287"/>
      <c r="W109" s="287"/>
    </row>
    <row r="110" spans="1:23" x14ac:dyDescent="0.2">
      <c r="A110" s="272" t="s">
        <v>468</v>
      </c>
      <c r="B110" s="286">
        <v>77</v>
      </c>
      <c r="C110" s="286">
        <v>0</v>
      </c>
      <c r="D110" s="286">
        <v>0</v>
      </c>
      <c r="E110" s="286">
        <v>0</v>
      </c>
      <c r="F110" s="286">
        <v>0</v>
      </c>
      <c r="G110" s="286"/>
      <c r="H110" s="287">
        <v>0</v>
      </c>
      <c r="I110" s="287">
        <v>0</v>
      </c>
      <c r="J110" s="287">
        <v>0</v>
      </c>
      <c r="S110" s="287"/>
      <c r="T110" s="287"/>
      <c r="U110" s="287"/>
      <c r="V110" s="287"/>
      <c r="W110" s="287"/>
    </row>
    <row r="111" spans="1:23" x14ac:dyDescent="0.2">
      <c r="A111" s="272" t="s">
        <v>707</v>
      </c>
      <c r="B111" s="286">
        <v>614</v>
      </c>
      <c r="C111" s="286">
        <v>192</v>
      </c>
      <c r="D111" s="286">
        <v>0</v>
      </c>
      <c r="E111" s="286">
        <v>0</v>
      </c>
      <c r="F111" s="286">
        <v>0</v>
      </c>
      <c r="G111" s="286"/>
      <c r="H111" s="287">
        <v>0</v>
      </c>
      <c r="I111" s="287">
        <v>0</v>
      </c>
      <c r="J111" s="287">
        <v>0</v>
      </c>
      <c r="S111" s="287"/>
      <c r="T111" s="287"/>
      <c r="U111" s="287"/>
      <c r="V111" s="287"/>
      <c r="W111" s="287"/>
    </row>
    <row r="112" spans="1:23" x14ac:dyDescent="0.2">
      <c r="A112" s="272" t="s">
        <v>470</v>
      </c>
      <c r="B112" s="286">
        <v>0</v>
      </c>
      <c r="C112" s="286">
        <v>0</v>
      </c>
      <c r="D112" s="286">
        <v>0</v>
      </c>
      <c r="E112" s="286">
        <v>0</v>
      </c>
      <c r="F112" s="286">
        <v>0</v>
      </c>
      <c r="G112" s="286"/>
      <c r="H112" s="287">
        <v>0</v>
      </c>
      <c r="I112" s="287">
        <v>0</v>
      </c>
      <c r="J112" s="287">
        <v>0</v>
      </c>
      <c r="S112" s="287"/>
      <c r="T112" s="287"/>
      <c r="U112" s="287"/>
      <c r="V112" s="287"/>
      <c r="W112" s="287"/>
    </row>
    <row r="113" spans="1:23" x14ac:dyDescent="0.2">
      <c r="A113" s="272" t="s">
        <v>471</v>
      </c>
      <c r="B113" s="286">
        <v>0</v>
      </c>
      <c r="C113" s="286">
        <v>0</v>
      </c>
      <c r="D113" s="286">
        <v>0</v>
      </c>
      <c r="E113" s="286">
        <v>0</v>
      </c>
      <c r="F113" s="286">
        <v>0</v>
      </c>
      <c r="G113" s="286"/>
      <c r="H113" s="287">
        <v>0</v>
      </c>
      <c r="I113" s="287">
        <v>0</v>
      </c>
      <c r="J113" s="287">
        <v>0</v>
      </c>
      <c r="S113" s="287"/>
      <c r="T113" s="287"/>
      <c r="U113" s="287"/>
      <c r="V113" s="287"/>
      <c r="W113" s="287"/>
    </row>
    <row r="114" spans="1:23" x14ac:dyDescent="0.2">
      <c r="A114" s="272" t="s">
        <v>472</v>
      </c>
      <c r="B114" s="286">
        <v>0</v>
      </c>
      <c r="C114" s="286">
        <v>0</v>
      </c>
      <c r="D114" s="286">
        <v>0</v>
      </c>
      <c r="E114" s="286">
        <v>0</v>
      </c>
      <c r="F114" s="286">
        <v>0</v>
      </c>
      <c r="G114" s="286"/>
      <c r="H114" s="287">
        <v>0</v>
      </c>
      <c r="I114" s="287">
        <v>0</v>
      </c>
      <c r="J114" s="287">
        <v>0</v>
      </c>
      <c r="S114" s="287"/>
      <c r="T114" s="287"/>
      <c r="U114" s="287"/>
      <c r="V114" s="287"/>
      <c r="W114" s="287"/>
    </row>
    <row r="115" spans="1:23" x14ac:dyDescent="0.2">
      <c r="A115" s="272" t="s">
        <v>473</v>
      </c>
      <c r="B115" s="286">
        <v>112</v>
      </c>
      <c r="C115" s="286">
        <v>0</v>
      </c>
      <c r="D115" s="286">
        <v>0</v>
      </c>
      <c r="E115" s="286">
        <v>0</v>
      </c>
      <c r="F115" s="286">
        <v>0</v>
      </c>
      <c r="G115" s="286"/>
      <c r="H115" s="287">
        <v>0</v>
      </c>
      <c r="I115" s="287">
        <v>0</v>
      </c>
      <c r="J115" s="287">
        <v>0</v>
      </c>
      <c r="S115" s="287"/>
      <c r="T115" s="287"/>
      <c r="U115" s="287"/>
      <c r="V115" s="287"/>
      <c r="W115" s="287"/>
    </row>
    <row r="116" spans="1:23" x14ac:dyDescent="0.2">
      <c r="A116" s="272" t="s">
        <v>474</v>
      </c>
      <c r="B116" s="286">
        <v>988</v>
      </c>
      <c r="C116" s="286">
        <v>566</v>
      </c>
      <c r="D116" s="286">
        <v>254</v>
      </c>
      <c r="E116" s="286">
        <v>0</v>
      </c>
      <c r="F116" s="286">
        <v>0</v>
      </c>
      <c r="G116" s="286"/>
      <c r="H116" s="287">
        <v>0</v>
      </c>
      <c r="I116" s="287">
        <v>0</v>
      </c>
      <c r="J116" s="287">
        <v>0</v>
      </c>
      <c r="S116" s="287"/>
      <c r="T116" s="287"/>
      <c r="U116" s="287"/>
      <c r="V116" s="287"/>
      <c r="W116" s="287"/>
    </row>
    <row r="117" spans="1:23" x14ac:dyDescent="0.2">
      <c r="A117" s="272" t="s">
        <v>475</v>
      </c>
      <c r="B117" s="286">
        <v>387</v>
      </c>
      <c r="C117" s="286">
        <v>0</v>
      </c>
      <c r="D117" s="286">
        <v>0</v>
      </c>
      <c r="E117" s="286">
        <v>0</v>
      </c>
      <c r="F117" s="286">
        <v>0</v>
      </c>
      <c r="G117" s="286"/>
      <c r="H117" s="287">
        <v>0</v>
      </c>
      <c r="I117" s="287">
        <v>0</v>
      </c>
      <c r="J117" s="287">
        <v>0</v>
      </c>
      <c r="S117" s="287"/>
      <c r="T117" s="287"/>
      <c r="U117" s="287"/>
      <c r="V117" s="287"/>
      <c r="W117" s="287"/>
    </row>
    <row r="118" spans="1:23" x14ac:dyDescent="0.2">
      <c r="A118" s="272" t="s">
        <v>476</v>
      </c>
      <c r="B118" s="286">
        <v>1076</v>
      </c>
      <c r="C118" s="286">
        <v>654</v>
      </c>
      <c r="D118" s="286">
        <v>994</v>
      </c>
      <c r="E118" s="286">
        <v>440</v>
      </c>
      <c r="F118" s="286">
        <v>94</v>
      </c>
      <c r="G118" s="286"/>
      <c r="H118" s="287">
        <v>0</v>
      </c>
      <c r="I118" s="287">
        <v>342.24219999999991</v>
      </c>
      <c r="J118" s="287">
        <v>342</v>
      </c>
      <c r="S118" s="287"/>
      <c r="T118" s="287"/>
      <c r="U118" s="287"/>
      <c r="V118" s="287"/>
      <c r="W118" s="287"/>
    </row>
    <row r="119" spans="1:23" x14ac:dyDescent="0.2">
      <c r="A119" s="272" t="s">
        <v>477</v>
      </c>
      <c r="B119" s="286">
        <v>1189</v>
      </c>
      <c r="C119" s="286">
        <v>767</v>
      </c>
      <c r="D119" s="286">
        <v>455</v>
      </c>
      <c r="E119" s="286">
        <v>192</v>
      </c>
      <c r="F119" s="286">
        <v>0</v>
      </c>
      <c r="G119" s="286"/>
      <c r="H119" s="287">
        <v>0</v>
      </c>
      <c r="I119" s="287">
        <v>0</v>
      </c>
      <c r="J119" s="287">
        <v>0</v>
      </c>
      <c r="S119" s="287"/>
      <c r="T119" s="287"/>
      <c r="U119" s="287"/>
      <c r="V119" s="287"/>
      <c r="W119" s="287"/>
    </row>
    <row r="120" spans="1:23" x14ac:dyDescent="0.2">
      <c r="A120" s="272" t="s">
        <v>478</v>
      </c>
      <c r="B120" s="286">
        <v>182</v>
      </c>
      <c r="C120" s="286">
        <v>0</v>
      </c>
      <c r="D120" s="286">
        <v>0</v>
      </c>
      <c r="E120" s="286">
        <v>0</v>
      </c>
      <c r="F120" s="286">
        <v>0</v>
      </c>
      <c r="G120" s="286"/>
      <c r="H120" s="287">
        <v>0</v>
      </c>
      <c r="I120" s="287">
        <v>31.644599999999969</v>
      </c>
      <c r="J120" s="287">
        <v>32</v>
      </c>
      <c r="S120" s="287"/>
      <c r="T120" s="287"/>
      <c r="U120" s="287"/>
      <c r="V120" s="287"/>
      <c r="W120" s="287"/>
    </row>
    <row r="121" spans="1:23" x14ac:dyDescent="0.2">
      <c r="A121" s="272" t="s">
        <v>479</v>
      </c>
      <c r="B121" s="286">
        <v>0</v>
      </c>
      <c r="C121" s="286">
        <v>0</v>
      </c>
      <c r="D121" s="286">
        <v>0</v>
      </c>
      <c r="E121" s="286">
        <v>0</v>
      </c>
      <c r="F121" s="286">
        <v>0</v>
      </c>
      <c r="G121" s="286"/>
      <c r="H121" s="287">
        <v>0</v>
      </c>
      <c r="I121" s="287">
        <v>0</v>
      </c>
      <c r="J121" s="287">
        <v>0</v>
      </c>
      <c r="S121" s="287"/>
      <c r="T121" s="287"/>
      <c r="U121" s="287"/>
      <c r="V121" s="287"/>
      <c r="W121" s="287"/>
    </row>
    <row r="122" spans="1:23" x14ac:dyDescent="0.2">
      <c r="A122" s="272" t="s">
        <v>480</v>
      </c>
      <c r="B122" s="286">
        <v>0</v>
      </c>
      <c r="C122" s="286">
        <v>0</v>
      </c>
      <c r="D122" s="286">
        <v>0</v>
      </c>
      <c r="E122" s="286">
        <v>0</v>
      </c>
      <c r="F122" s="286">
        <v>0</v>
      </c>
      <c r="G122" s="286"/>
      <c r="H122" s="287">
        <v>0</v>
      </c>
      <c r="I122" s="287">
        <v>0</v>
      </c>
      <c r="J122" s="287">
        <v>0</v>
      </c>
      <c r="S122" s="287"/>
      <c r="T122" s="287"/>
      <c r="U122" s="287"/>
      <c r="V122" s="287"/>
      <c r="W122" s="287"/>
    </row>
    <row r="123" spans="1:23" x14ac:dyDescent="0.2">
      <c r="A123" s="272" t="s">
        <v>481</v>
      </c>
      <c r="B123" s="286">
        <v>90</v>
      </c>
      <c r="C123" s="286">
        <v>0</v>
      </c>
      <c r="D123" s="286">
        <v>0</v>
      </c>
      <c r="E123" s="286">
        <v>0</v>
      </c>
      <c r="F123" s="286">
        <v>0</v>
      </c>
      <c r="G123" s="286"/>
      <c r="H123" s="287">
        <v>0</v>
      </c>
      <c r="I123" s="287">
        <v>0</v>
      </c>
      <c r="J123" s="287">
        <v>0</v>
      </c>
      <c r="S123" s="287"/>
      <c r="T123" s="287"/>
      <c r="U123" s="287"/>
      <c r="V123" s="287"/>
      <c r="W123" s="287"/>
    </row>
    <row r="124" spans="1:23" x14ac:dyDescent="0.2">
      <c r="A124" s="272" t="s">
        <v>482</v>
      </c>
      <c r="B124" s="286">
        <v>0</v>
      </c>
      <c r="C124" s="286">
        <v>0</v>
      </c>
      <c r="D124" s="286">
        <v>0</v>
      </c>
      <c r="E124" s="286">
        <v>0</v>
      </c>
      <c r="F124" s="286">
        <v>0</v>
      </c>
      <c r="G124" s="286"/>
      <c r="H124" s="287">
        <v>0</v>
      </c>
      <c r="I124" s="287">
        <v>0</v>
      </c>
      <c r="J124" s="287">
        <v>0</v>
      </c>
      <c r="S124" s="287"/>
      <c r="T124" s="287"/>
      <c r="U124" s="287"/>
      <c r="V124" s="287"/>
      <c r="W124" s="287"/>
    </row>
    <row r="125" spans="1:23" x14ac:dyDescent="0.2">
      <c r="A125" s="272" t="s">
        <v>483</v>
      </c>
      <c r="B125" s="286">
        <v>0</v>
      </c>
      <c r="C125" s="286">
        <v>0</v>
      </c>
      <c r="D125" s="286">
        <v>0</v>
      </c>
      <c r="E125" s="286">
        <v>0</v>
      </c>
      <c r="F125" s="286">
        <v>0</v>
      </c>
      <c r="G125" s="286"/>
      <c r="H125" s="287">
        <v>0</v>
      </c>
      <c r="I125" s="287">
        <v>0</v>
      </c>
      <c r="J125" s="287">
        <v>0</v>
      </c>
      <c r="S125" s="287"/>
      <c r="T125" s="287"/>
      <c r="U125" s="287"/>
      <c r="V125" s="287"/>
      <c r="W125" s="287"/>
    </row>
    <row r="126" spans="1:23" x14ac:dyDescent="0.2">
      <c r="A126" s="272" t="s">
        <v>484</v>
      </c>
      <c r="B126" s="286">
        <v>931</v>
      </c>
      <c r="C126" s="286">
        <v>509</v>
      </c>
      <c r="D126" s="286">
        <v>197</v>
      </c>
      <c r="E126" s="286">
        <v>0</v>
      </c>
      <c r="F126" s="286">
        <v>0</v>
      </c>
      <c r="G126" s="286"/>
      <c r="H126" s="287">
        <v>0</v>
      </c>
      <c r="I126" s="287">
        <v>0</v>
      </c>
      <c r="J126" s="287">
        <v>0</v>
      </c>
      <c r="S126" s="287"/>
      <c r="T126" s="287"/>
      <c r="U126" s="287"/>
      <c r="V126" s="287"/>
      <c r="W126" s="287"/>
    </row>
    <row r="127" spans="1:23" x14ac:dyDescent="0.2">
      <c r="A127" s="272" t="s">
        <v>485</v>
      </c>
      <c r="B127" s="286">
        <v>0</v>
      </c>
      <c r="C127" s="286">
        <v>0</v>
      </c>
      <c r="D127" s="286">
        <v>0</v>
      </c>
      <c r="E127" s="286">
        <v>0</v>
      </c>
      <c r="F127" s="286">
        <v>0</v>
      </c>
      <c r="G127" s="286"/>
      <c r="H127" s="287">
        <v>0</v>
      </c>
      <c r="I127" s="287">
        <v>0</v>
      </c>
      <c r="J127" s="287">
        <v>0</v>
      </c>
      <c r="S127" s="287"/>
      <c r="T127" s="287"/>
      <c r="U127" s="287"/>
      <c r="V127" s="287"/>
      <c r="W127" s="287"/>
    </row>
    <row r="128" spans="1:23" x14ac:dyDescent="0.2">
      <c r="A128" s="272" t="s">
        <v>486</v>
      </c>
      <c r="B128" s="286">
        <v>0</v>
      </c>
      <c r="C128" s="286">
        <v>0</v>
      </c>
      <c r="D128" s="286">
        <v>0</v>
      </c>
      <c r="E128" s="286">
        <v>0</v>
      </c>
      <c r="F128" s="286">
        <v>0</v>
      </c>
      <c r="G128" s="286"/>
      <c r="H128" s="287">
        <v>0</v>
      </c>
      <c r="I128" s="287">
        <v>0</v>
      </c>
      <c r="J128" s="287">
        <v>0</v>
      </c>
      <c r="S128" s="287"/>
      <c r="T128" s="287"/>
      <c r="U128" s="287"/>
      <c r="V128" s="287"/>
      <c r="W128" s="287"/>
    </row>
    <row r="129" spans="1:23" x14ac:dyDescent="0.2">
      <c r="A129" s="272" t="s">
        <v>487</v>
      </c>
      <c r="B129" s="286">
        <v>0</v>
      </c>
      <c r="C129" s="286">
        <v>0</v>
      </c>
      <c r="D129" s="286">
        <v>0</v>
      </c>
      <c r="E129" s="286">
        <v>0</v>
      </c>
      <c r="F129" s="286">
        <v>0</v>
      </c>
      <c r="G129" s="286"/>
      <c r="H129" s="287">
        <v>0</v>
      </c>
      <c r="I129" s="287">
        <v>0</v>
      </c>
      <c r="J129" s="287">
        <v>0</v>
      </c>
      <c r="S129" s="287"/>
      <c r="T129" s="287"/>
      <c r="U129" s="287"/>
      <c r="V129" s="287"/>
      <c r="W129" s="287"/>
    </row>
    <row r="130" spans="1:23" x14ac:dyDescent="0.2">
      <c r="A130" s="272" t="s">
        <v>488</v>
      </c>
      <c r="B130" s="286">
        <v>478</v>
      </c>
      <c r="C130" s="286">
        <v>56</v>
      </c>
      <c r="D130" s="286">
        <v>0</v>
      </c>
      <c r="E130" s="286">
        <v>0</v>
      </c>
      <c r="F130" s="286">
        <v>0</v>
      </c>
      <c r="G130" s="286"/>
      <c r="H130" s="287">
        <v>0</v>
      </c>
      <c r="I130" s="287">
        <v>0</v>
      </c>
      <c r="J130" s="287">
        <v>0</v>
      </c>
      <c r="S130" s="287"/>
      <c r="T130" s="287"/>
      <c r="U130" s="287"/>
      <c r="V130" s="287"/>
      <c r="W130" s="287"/>
    </row>
    <row r="131" spans="1:23" x14ac:dyDescent="0.2">
      <c r="A131" s="272" t="s">
        <v>489</v>
      </c>
      <c r="B131" s="286">
        <v>0</v>
      </c>
      <c r="C131" s="286">
        <v>0</v>
      </c>
      <c r="D131" s="286">
        <v>203</v>
      </c>
      <c r="E131" s="286">
        <v>0</v>
      </c>
      <c r="F131" s="286">
        <v>0</v>
      </c>
      <c r="G131" s="286"/>
      <c r="H131" s="287">
        <v>0</v>
      </c>
      <c r="I131" s="287">
        <v>0</v>
      </c>
      <c r="J131" s="287">
        <v>0</v>
      </c>
      <c r="S131" s="287"/>
      <c r="T131" s="287"/>
      <c r="U131" s="287"/>
      <c r="V131" s="287"/>
      <c r="W131" s="287"/>
    </row>
    <row r="132" spans="1:23" x14ac:dyDescent="0.2">
      <c r="A132" s="272" t="s">
        <v>490</v>
      </c>
      <c r="B132" s="286">
        <v>101</v>
      </c>
      <c r="C132" s="286">
        <v>0</v>
      </c>
      <c r="D132" s="286">
        <v>0</v>
      </c>
      <c r="E132" s="286">
        <v>0</v>
      </c>
      <c r="F132" s="286">
        <v>0</v>
      </c>
      <c r="G132" s="286"/>
      <c r="H132" s="287">
        <v>0</v>
      </c>
      <c r="I132" s="287">
        <v>0</v>
      </c>
      <c r="J132" s="287">
        <v>0</v>
      </c>
      <c r="S132" s="287"/>
      <c r="T132" s="287"/>
      <c r="U132" s="287"/>
      <c r="V132" s="287"/>
      <c r="W132" s="287"/>
    </row>
    <row r="133" spans="1:23" x14ac:dyDescent="0.2">
      <c r="A133" s="272" t="s">
        <v>491</v>
      </c>
      <c r="B133" s="286">
        <v>510</v>
      </c>
      <c r="C133" s="286">
        <v>88</v>
      </c>
      <c r="D133" s="286">
        <v>0</v>
      </c>
      <c r="E133" s="286">
        <v>0</v>
      </c>
      <c r="F133" s="286">
        <v>0</v>
      </c>
      <c r="G133" s="286"/>
      <c r="H133" s="287">
        <v>0</v>
      </c>
      <c r="I133" s="287">
        <v>0</v>
      </c>
      <c r="J133" s="287">
        <v>0</v>
      </c>
      <c r="S133" s="287"/>
      <c r="T133" s="287"/>
      <c r="U133" s="287"/>
      <c r="V133" s="287"/>
      <c r="W133" s="287"/>
    </row>
    <row r="134" spans="1:23" x14ac:dyDescent="0.2">
      <c r="A134" s="272" t="s">
        <v>492</v>
      </c>
      <c r="B134" s="286">
        <v>764</v>
      </c>
      <c r="C134" s="286">
        <v>342</v>
      </c>
      <c r="D134" s="286">
        <v>30</v>
      </c>
      <c r="E134" s="286">
        <v>0</v>
      </c>
      <c r="F134" s="286">
        <v>0</v>
      </c>
      <c r="G134" s="286"/>
      <c r="H134" s="287">
        <v>0</v>
      </c>
      <c r="I134" s="287">
        <v>0</v>
      </c>
      <c r="J134" s="287">
        <v>0</v>
      </c>
      <c r="S134" s="287"/>
      <c r="T134" s="287"/>
      <c r="U134" s="287"/>
      <c r="V134" s="287"/>
      <c r="W134" s="287"/>
    </row>
    <row r="135" spans="1:23" x14ac:dyDescent="0.2">
      <c r="A135" s="272" t="s">
        <v>493</v>
      </c>
      <c r="B135" s="286">
        <v>0</v>
      </c>
      <c r="C135" s="286">
        <v>0</v>
      </c>
      <c r="D135" s="286">
        <v>0</v>
      </c>
      <c r="E135" s="286">
        <v>0</v>
      </c>
      <c r="F135" s="286">
        <v>0</v>
      </c>
      <c r="G135" s="286"/>
      <c r="H135" s="287">
        <v>0</v>
      </c>
      <c r="I135" s="287">
        <v>0</v>
      </c>
      <c r="J135" s="287">
        <v>0</v>
      </c>
      <c r="S135" s="287"/>
      <c r="T135" s="287"/>
      <c r="U135" s="287"/>
      <c r="V135" s="287"/>
      <c r="W135" s="287"/>
    </row>
    <row r="136" spans="1:23" x14ac:dyDescent="0.2">
      <c r="A136" s="272" t="s">
        <v>494</v>
      </c>
      <c r="B136" s="286">
        <v>0</v>
      </c>
      <c r="C136" s="286">
        <v>0</v>
      </c>
      <c r="D136" s="286">
        <v>0</v>
      </c>
      <c r="E136" s="286">
        <v>0</v>
      </c>
      <c r="F136" s="286">
        <v>0</v>
      </c>
      <c r="G136" s="286"/>
      <c r="H136" s="287">
        <v>0</v>
      </c>
      <c r="I136" s="287">
        <v>0</v>
      </c>
      <c r="J136" s="287">
        <v>0</v>
      </c>
      <c r="S136" s="287"/>
      <c r="T136" s="287"/>
      <c r="U136" s="287"/>
      <c r="V136" s="287"/>
      <c r="W136" s="287"/>
    </row>
    <row r="137" spans="1:23" ht="25.5" x14ac:dyDescent="0.2">
      <c r="A137" s="285" t="s">
        <v>708</v>
      </c>
      <c r="B137" s="286">
        <v>0</v>
      </c>
      <c r="C137" s="286">
        <v>0</v>
      </c>
      <c r="D137" s="286">
        <v>0</v>
      </c>
      <c r="E137" s="286">
        <v>0</v>
      </c>
      <c r="F137" s="286">
        <v>0</v>
      </c>
      <c r="G137" s="286"/>
      <c r="H137" s="287">
        <v>0</v>
      </c>
      <c r="I137" s="287">
        <v>0</v>
      </c>
      <c r="J137" s="287">
        <v>0</v>
      </c>
      <c r="S137" s="287"/>
      <c r="T137" s="287"/>
      <c r="U137" s="287"/>
      <c r="V137" s="287"/>
      <c r="W137" s="287"/>
    </row>
    <row r="138" spans="1:23" x14ac:dyDescent="0.2">
      <c r="A138" s="272" t="s">
        <v>497</v>
      </c>
      <c r="B138" s="286">
        <v>455</v>
      </c>
      <c r="C138" s="286">
        <v>33</v>
      </c>
      <c r="D138" s="286">
        <v>0</v>
      </c>
      <c r="E138" s="286">
        <v>0</v>
      </c>
      <c r="F138" s="286">
        <v>0</v>
      </c>
      <c r="G138" s="286"/>
      <c r="H138" s="287">
        <v>0</v>
      </c>
      <c r="I138" s="287">
        <v>0</v>
      </c>
      <c r="J138" s="287">
        <v>0</v>
      </c>
      <c r="S138" s="287"/>
      <c r="T138" s="287"/>
      <c r="U138" s="287"/>
      <c r="V138" s="287"/>
      <c r="W138" s="287"/>
    </row>
    <row r="139" spans="1:23" x14ac:dyDescent="0.2">
      <c r="A139" s="272" t="s">
        <v>498</v>
      </c>
      <c r="B139" s="286">
        <v>0</v>
      </c>
      <c r="C139" s="286">
        <v>0</v>
      </c>
      <c r="D139" s="286">
        <v>0</v>
      </c>
      <c r="E139" s="286">
        <v>0</v>
      </c>
      <c r="F139" s="286">
        <v>0</v>
      </c>
      <c r="G139" s="286"/>
      <c r="H139" s="287">
        <v>0</v>
      </c>
      <c r="I139" s="287">
        <v>0</v>
      </c>
      <c r="J139" s="287">
        <v>0</v>
      </c>
      <c r="S139" s="287"/>
      <c r="T139" s="287"/>
      <c r="U139" s="287"/>
      <c r="V139" s="287"/>
      <c r="W139" s="287"/>
    </row>
    <row r="140" spans="1:23" x14ac:dyDescent="0.2">
      <c r="A140" s="272" t="s">
        <v>499</v>
      </c>
      <c r="B140" s="286">
        <v>0</v>
      </c>
      <c r="C140" s="286">
        <v>0</v>
      </c>
      <c r="D140" s="286">
        <v>0</v>
      </c>
      <c r="E140" s="286">
        <v>0</v>
      </c>
      <c r="F140" s="286">
        <v>0</v>
      </c>
      <c r="G140" s="286"/>
      <c r="H140" s="287">
        <v>0</v>
      </c>
      <c r="I140" s="287">
        <v>0</v>
      </c>
      <c r="J140" s="287">
        <v>0</v>
      </c>
      <c r="S140" s="287"/>
      <c r="T140" s="287"/>
      <c r="U140" s="287"/>
      <c r="V140" s="287"/>
      <c r="W140" s="287"/>
    </row>
    <row r="141" spans="1:23" x14ac:dyDescent="0.2">
      <c r="A141" s="272" t="s">
        <v>500</v>
      </c>
      <c r="B141" s="286">
        <v>0</v>
      </c>
      <c r="C141" s="286">
        <v>0</v>
      </c>
      <c r="D141" s="286">
        <v>0</v>
      </c>
      <c r="E141" s="286">
        <v>0</v>
      </c>
      <c r="F141" s="286">
        <v>0</v>
      </c>
      <c r="G141" s="286"/>
      <c r="H141" s="287">
        <v>0</v>
      </c>
      <c r="I141" s="287">
        <v>0</v>
      </c>
      <c r="J141" s="287">
        <v>0</v>
      </c>
      <c r="S141" s="287"/>
      <c r="T141" s="287"/>
      <c r="U141" s="287"/>
      <c r="V141" s="287"/>
      <c r="W141" s="287"/>
    </row>
    <row r="142" spans="1:23" x14ac:dyDescent="0.2">
      <c r="A142" s="272" t="s">
        <v>501</v>
      </c>
      <c r="B142" s="286">
        <v>0</v>
      </c>
      <c r="C142" s="286">
        <v>0</v>
      </c>
      <c r="D142" s="286">
        <v>0</v>
      </c>
      <c r="E142" s="286">
        <v>0</v>
      </c>
      <c r="F142" s="286">
        <v>0</v>
      </c>
      <c r="G142" s="286"/>
      <c r="H142" s="287">
        <v>0</v>
      </c>
      <c r="I142" s="287">
        <v>0</v>
      </c>
      <c r="J142" s="287">
        <v>0</v>
      </c>
      <c r="S142" s="287"/>
      <c r="T142" s="287"/>
      <c r="U142" s="287"/>
      <c r="V142" s="287"/>
      <c r="W142" s="287"/>
    </row>
    <row r="143" spans="1:23" ht="25.5" x14ac:dyDescent="0.2">
      <c r="A143" s="290" t="s">
        <v>709</v>
      </c>
      <c r="B143" s="286">
        <v>0</v>
      </c>
      <c r="C143" s="286">
        <v>0</v>
      </c>
      <c r="D143" s="286">
        <v>0</v>
      </c>
      <c r="E143" s="286">
        <v>0</v>
      </c>
      <c r="F143" s="286">
        <v>0</v>
      </c>
      <c r="G143" s="286"/>
      <c r="H143" s="287">
        <v>0</v>
      </c>
      <c r="I143" s="287">
        <v>0</v>
      </c>
      <c r="J143" s="287">
        <v>0</v>
      </c>
      <c r="S143" s="287"/>
      <c r="T143" s="287"/>
      <c r="U143" s="287"/>
      <c r="V143" s="287"/>
      <c r="W143" s="287"/>
    </row>
    <row r="144" spans="1:23" x14ac:dyDescent="0.2">
      <c r="A144" s="272" t="s">
        <v>504</v>
      </c>
      <c r="B144" s="286">
        <v>168</v>
      </c>
      <c r="C144" s="286">
        <v>0</v>
      </c>
      <c r="D144" s="286">
        <v>0</v>
      </c>
      <c r="E144" s="286">
        <v>0</v>
      </c>
      <c r="F144" s="286">
        <v>0</v>
      </c>
      <c r="G144" s="286"/>
      <c r="H144" s="287">
        <v>0</v>
      </c>
      <c r="I144" s="287">
        <v>0</v>
      </c>
      <c r="J144" s="287">
        <v>0</v>
      </c>
      <c r="S144" s="287"/>
      <c r="T144" s="287"/>
      <c r="U144" s="287"/>
      <c r="V144" s="287"/>
      <c r="W144" s="287"/>
    </row>
    <row r="145" spans="1:23" x14ac:dyDescent="0.2">
      <c r="A145" s="272" t="s">
        <v>505</v>
      </c>
      <c r="B145" s="286">
        <v>0</v>
      </c>
      <c r="C145" s="286">
        <v>0</v>
      </c>
      <c r="D145" s="286">
        <v>0</v>
      </c>
      <c r="E145" s="286">
        <v>0</v>
      </c>
      <c r="F145" s="286">
        <v>0</v>
      </c>
      <c r="G145" s="286"/>
      <c r="H145" s="287">
        <v>0</v>
      </c>
      <c r="I145" s="287">
        <v>0</v>
      </c>
      <c r="J145" s="287">
        <v>0</v>
      </c>
      <c r="S145" s="287"/>
      <c r="T145" s="287"/>
      <c r="U145" s="287"/>
      <c r="V145" s="287"/>
      <c r="W145" s="287"/>
    </row>
    <row r="146" spans="1:23" x14ac:dyDescent="0.2">
      <c r="A146" s="272" t="s">
        <v>506</v>
      </c>
      <c r="B146" s="286">
        <v>0</v>
      </c>
      <c r="C146" s="286">
        <v>0</v>
      </c>
      <c r="D146" s="286">
        <v>0</v>
      </c>
      <c r="E146" s="286">
        <v>0</v>
      </c>
      <c r="F146" s="286">
        <v>0</v>
      </c>
      <c r="G146" s="286"/>
      <c r="H146" s="287">
        <v>0</v>
      </c>
      <c r="I146" s="287">
        <v>0</v>
      </c>
      <c r="J146" s="287">
        <v>0</v>
      </c>
      <c r="S146" s="287"/>
      <c r="T146" s="287"/>
      <c r="U146" s="287"/>
      <c r="V146" s="287"/>
      <c r="W146" s="287"/>
    </row>
    <row r="147" spans="1:23" x14ac:dyDescent="0.2">
      <c r="A147" s="272" t="s">
        <v>507</v>
      </c>
      <c r="B147" s="286">
        <v>503</v>
      </c>
      <c r="C147" s="286">
        <v>81</v>
      </c>
      <c r="D147" s="286">
        <v>0</v>
      </c>
      <c r="E147" s="286">
        <v>0</v>
      </c>
      <c r="F147" s="286">
        <v>0</v>
      </c>
      <c r="G147" s="286"/>
      <c r="H147" s="287">
        <v>0</v>
      </c>
      <c r="I147" s="287">
        <v>0</v>
      </c>
      <c r="J147" s="287">
        <v>0</v>
      </c>
      <c r="S147" s="287"/>
      <c r="T147" s="287"/>
      <c r="U147" s="287"/>
      <c r="V147" s="287"/>
      <c r="W147" s="287"/>
    </row>
    <row r="148" spans="1:23" x14ac:dyDescent="0.2">
      <c r="A148" s="272" t="s">
        <v>508</v>
      </c>
      <c r="B148" s="286">
        <v>0</v>
      </c>
      <c r="C148" s="286">
        <v>0</v>
      </c>
      <c r="D148" s="286">
        <v>0</v>
      </c>
      <c r="E148" s="286">
        <v>0</v>
      </c>
      <c r="F148" s="286">
        <v>0</v>
      </c>
      <c r="G148" s="286"/>
      <c r="H148" s="287">
        <v>0</v>
      </c>
      <c r="I148" s="287">
        <v>0</v>
      </c>
      <c r="J148" s="287">
        <v>0</v>
      </c>
      <c r="S148" s="287"/>
      <c r="T148" s="287"/>
      <c r="U148" s="287"/>
      <c r="V148" s="287"/>
      <c r="W148" s="287"/>
    </row>
    <row r="149" spans="1:23" x14ac:dyDescent="0.2">
      <c r="A149" s="272" t="s">
        <v>509</v>
      </c>
      <c r="B149" s="286">
        <v>0</v>
      </c>
      <c r="C149" s="286">
        <v>0</v>
      </c>
      <c r="D149" s="286">
        <v>0</v>
      </c>
      <c r="E149" s="286">
        <v>0</v>
      </c>
      <c r="F149" s="286">
        <v>0</v>
      </c>
      <c r="G149" s="286"/>
      <c r="H149" s="287">
        <v>0</v>
      </c>
      <c r="I149" s="287">
        <v>0</v>
      </c>
      <c r="J149" s="287">
        <v>0</v>
      </c>
      <c r="S149" s="287"/>
      <c r="T149" s="287"/>
      <c r="U149" s="287"/>
      <c r="V149" s="287"/>
      <c r="W149" s="287"/>
    </row>
    <row r="150" spans="1:23" x14ac:dyDescent="0.2">
      <c r="A150" s="272" t="s">
        <v>510</v>
      </c>
      <c r="B150" s="286">
        <v>59</v>
      </c>
      <c r="C150" s="286">
        <v>0</v>
      </c>
      <c r="D150" s="286">
        <v>0</v>
      </c>
      <c r="E150" s="286">
        <v>0</v>
      </c>
      <c r="F150" s="286">
        <v>0</v>
      </c>
      <c r="G150" s="286"/>
      <c r="H150" s="287">
        <v>0</v>
      </c>
      <c r="I150" s="287">
        <v>0</v>
      </c>
      <c r="J150" s="287">
        <v>0</v>
      </c>
      <c r="S150" s="287"/>
      <c r="T150" s="287"/>
      <c r="U150" s="287"/>
      <c r="V150" s="287"/>
      <c r="W150" s="287"/>
    </row>
    <row r="151" spans="1:23" x14ac:dyDescent="0.2">
      <c r="A151" s="272" t="s">
        <v>511</v>
      </c>
      <c r="B151" s="286">
        <v>0</v>
      </c>
      <c r="C151" s="286">
        <v>0</v>
      </c>
      <c r="D151" s="286">
        <v>0</v>
      </c>
      <c r="E151" s="286">
        <v>0</v>
      </c>
      <c r="F151" s="286">
        <v>0</v>
      </c>
      <c r="G151" s="286"/>
      <c r="H151" s="287">
        <v>0</v>
      </c>
      <c r="I151" s="287">
        <v>0</v>
      </c>
      <c r="J151" s="287">
        <v>0</v>
      </c>
      <c r="S151" s="287"/>
      <c r="T151" s="287"/>
      <c r="U151" s="287"/>
      <c r="V151" s="287"/>
      <c r="W151" s="287"/>
    </row>
    <row r="152" spans="1:23" x14ac:dyDescent="0.2">
      <c r="A152" s="272" t="s">
        <v>512</v>
      </c>
      <c r="B152" s="286">
        <v>0</v>
      </c>
      <c r="C152" s="286">
        <v>0</v>
      </c>
      <c r="D152" s="286">
        <v>0</v>
      </c>
      <c r="E152" s="286">
        <v>0</v>
      </c>
      <c r="F152" s="286">
        <v>0</v>
      </c>
      <c r="G152" s="286"/>
      <c r="H152" s="287">
        <v>0</v>
      </c>
      <c r="I152" s="287">
        <v>0</v>
      </c>
      <c r="J152" s="287">
        <v>0</v>
      </c>
      <c r="S152" s="287"/>
      <c r="T152" s="287"/>
      <c r="U152" s="287"/>
      <c r="V152" s="287"/>
      <c r="W152" s="287"/>
    </row>
    <row r="153" spans="1:23" x14ac:dyDescent="0.2">
      <c r="A153" s="272" t="s">
        <v>513</v>
      </c>
      <c r="B153" s="286">
        <v>0</v>
      </c>
      <c r="C153" s="286">
        <v>0</v>
      </c>
      <c r="D153" s="286">
        <v>0</v>
      </c>
      <c r="E153" s="286">
        <v>0</v>
      </c>
      <c r="F153" s="286">
        <v>0</v>
      </c>
      <c r="G153" s="286"/>
      <c r="H153" s="287">
        <v>0</v>
      </c>
      <c r="I153" s="287">
        <v>0</v>
      </c>
      <c r="J153" s="287">
        <v>0</v>
      </c>
      <c r="S153" s="287"/>
      <c r="T153" s="287"/>
      <c r="U153" s="287"/>
      <c r="V153" s="287"/>
      <c r="W153" s="287"/>
    </row>
    <row r="154" spans="1:23" x14ac:dyDescent="0.2">
      <c r="A154" s="272" t="s">
        <v>514</v>
      </c>
      <c r="B154" s="286">
        <v>0</v>
      </c>
      <c r="C154" s="286">
        <v>0</v>
      </c>
      <c r="D154" s="286">
        <v>0</v>
      </c>
      <c r="E154" s="286">
        <v>0</v>
      </c>
      <c r="F154" s="286">
        <v>0</v>
      </c>
      <c r="G154" s="286"/>
      <c r="H154" s="287">
        <v>0</v>
      </c>
      <c r="I154" s="287">
        <v>0</v>
      </c>
      <c r="J154" s="287">
        <v>0</v>
      </c>
      <c r="S154" s="287"/>
      <c r="T154" s="287"/>
      <c r="U154" s="287"/>
      <c r="V154" s="287"/>
      <c r="W154" s="287"/>
    </row>
    <row r="155" spans="1:23" x14ac:dyDescent="0.2">
      <c r="A155" s="272" t="s">
        <v>515</v>
      </c>
      <c r="B155" s="286">
        <v>0</v>
      </c>
      <c r="C155" s="286">
        <v>0</v>
      </c>
      <c r="D155" s="286">
        <v>0</v>
      </c>
      <c r="E155" s="286">
        <v>0</v>
      </c>
      <c r="F155" s="286">
        <v>0</v>
      </c>
      <c r="G155" s="286"/>
      <c r="H155" s="287">
        <v>0</v>
      </c>
      <c r="I155" s="287">
        <v>0</v>
      </c>
      <c r="J155" s="287">
        <v>0</v>
      </c>
      <c r="S155" s="287"/>
      <c r="T155" s="287"/>
      <c r="U155" s="287"/>
      <c r="V155" s="287"/>
      <c r="W155" s="287"/>
    </row>
    <row r="156" spans="1:23" x14ac:dyDescent="0.2">
      <c r="A156" s="272" t="s">
        <v>516</v>
      </c>
      <c r="B156" s="286">
        <v>0</v>
      </c>
      <c r="C156" s="286">
        <v>0</v>
      </c>
      <c r="D156" s="286">
        <v>0</v>
      </c>
      <c r="E156" s="286">
        <v>0</v>
      </c>
      <c r="F156" s="286">
        <v>0</v>
      </c>
      <c r="G156" s="286"/>
      <c r="H156" s="287">
        <v>0</v>
      </c>
      <c r="I156" s="287">
        <v>0</v>
      </c>
      <c r="J156" s="287">
        <v>0</v>
      </c>
      <c r="S156" s="287"/>
      <c r="T156" s="287"/>
      <c r="U156" s="287"/>
      <c r="V156" s="287"/>
      <c r="W156" s="287"/>
    </row>
    <row r="157" spans="1:23" x14ac:dyDescent="0.2">
      <c r="A157" s="272" t="s">
        <v>517</v>
      </c>
      <c r="B157" s="286">
        <v>0</v>
      </c>
      <c r="C157" s="286">
        <v>0</v>
      </c>
      <c r="D157" s="286">
        <v>0</v>
      </c>
      <c r="E157" s="286">
        <v>0</v>
      </c>
      <c r="F157" s="286">
        <v>0</v>
      </c>
      <c r="G157" s="286"/>
      <c r="H157" s="287">
        <v>0</v>
      </c>
      <c r="I157" s="287">
        <v>0</v>
      </c>
      <c r="J157" s="287">
        <v>0</v>
      </c>
      <c r="S157" s="287"/>
      <c r="T157" s="287"/>
      <c r="U157" s="287"/>
      <c r="V157" s="287"/>
      <c r="W157" s="287"/>
    </row>
    <row r="158" spans="1:23" x14ac:dyDescent="0.2">
      <c r="A158" s="272" t="s">
        <v>518</v>
      </c>
      <c r="B158" s="286">
        <v>36</v>
      </c>
      <c r="C158" s="286">
        <v>0</v>
      </c>
      <c r="D158" s="286">
        <v>0</v>
      </c>
      <c r="E158" s="286">
        <v>0</v>
      </c>
      <c r="F158" s="286">
        <v>0</v>
      </c>
      <c r="G158" s="286"/>
      <c r="H158" s="287">
        <v>0</v>
      </c>
      <c r="I158" s="287">
        <v>0</v>
      </c>
      <c r="J158" s="287">
        <v>0</v>
      </c>
      <c r="S158" s="287"/>
      <c r="T158" s="287"/>
      <c r="U158" s="287"/>
      <c r="V158" s="287"/>
      <c r="W158" s="287"/>
    </row>
    <row r="159" spans="1:23" x14ac:dyDescent="0.2">
      <c r="A159" s="272" t="s">
        <v>519</v>
      </c>
      <c r="B159" s="286">
        <v>0</v>
      </c>
      <c r="C159" s="286">
        <v>0</v>
      </c>
      <c r="D159" s="286">
        <v>0</v>
      </c>
      <c r="E159" s="286">
        <v>0</v>
      </c>
      <c r="F159" s="286">
        <v>0</v>
      </c>
      <c r="G159" s="286"/>
      <c r="H159" s="287">
        <v>0</v>
      </c>
      <c r="I159" s="287">
        <v>0</v>
      </c>
      <c r="J159" s="287">
        <v>0</v>
      </c>
      <c r="S159" s="287"/>
      <c r="T159" s="287"/>
      <c r="U159" s="287"/>
      <c r="V159" s="287"/>
      <c r="W159" s="287"/>
    </row>
    <row r="160" spans="1:23" x14ac:dyDescent="0.2">
      <c r="A160" s="272" t="s">
        <v>520</v>
      </c>
      <c r="B160" s="286">
        <v>0</v>
      </c>
      <c r="C160" s="286">
        <v>0</v>
      </c>
      <c r="D160" s="286">
        <v>0</v>
      </c>
      <c r="E160" s="286">
        <v>0</v>
      </c>
      <c r="F160" s="286">
        <v>0</v>
      </c>
      <c r="G160" s="286"/>
      <c r="H160" s="287">
        <v>0</v>
      </c>
      <c r="I160" s="287">
        <v>0</v>
      </c>
      <c r="J160" s="287">
        <v>0</v>
      </c>
      <c r="S160" s="287"/>
      <c r="T160" s="287"/>
      <c r="U160" s="287"/>
      <c r="V160" s="287"/>
      <c r="W160" s="287"/>
    </row>
    <row r="161" spans="1:23" x14ac:dyDescent="0.2">
      <c r="A161" s="272" t="s">
        <v>521</v>
      </c>
      <c r="B161" s="286">
        <v>0</v>
      </c>
      <c r="C161" s="286">
        <v>0</v>
      </c>
      <c r="D161" s="286">
        <v>0</v>
      </c>
      <c r="E161" s="286">
        <v>0</v>
      </c>
      <c r="F161" s="286">
        <v>0</v>
      </c>
      <c r="G161" s="286"/>
      <c r="H161" s="287">
        <v>0</v>
      </c>
      <c r="I161" s="287">
        <v>0</v>
      </c>
      <c r="J161" s="287">
        <v>0</v>
      </c>
      <c r="S161" s="287"/>
      <c r="T161" s="287"/>
      <c r="U161" s="287"/>
      <c r="V161" s="287"/>
      <c r="W161" s="287"/>
    </row>
    <row r="162" spans="1:23" x14ac:dyDescent="0.2">
      <c r="A162" s="272" t="s">
        <v>522</v>
      </c>
      <c r="B162" s="286">
        <v>0</v>
      </c>
      <c r="C162" s="286">
        <v>0</v>
      </c>
      <c r="D162" s="286">
        <v>0</v>
      </c>
      <c r="E162" s="286">
        <v>0</v>
      </c>
      <c r="F162" s="286">
        <v>0</v>
      </c>
      <c r="G162" s="286"/>
      <c r="H162" s="287">
        <v>0</v>
      </c>
      <c r="I162" s="287">
        <v>0</v>
      </c>
      <c r="J162" s="287">
        <v>0</v>
      </c>
      <c r="S162" s="287"/>
      <c r="T162" s="287"/>
      <c r="U162" s="287"/>
      <c r="V162" s="287"/>
      <c r="W162" s="287"/>
    </row>
    <row r="163" spans="1:23" x14ac:dyDescent="0.2">
      <c r="A163" s="272" t="s">
        <v>523</v>
      </c>
      <c r="B163" s="286">
        <v>0</v>
      </c>
      <c r="C163" s="286">
        <v>0</v>
      </c>
      <c r="D163" s="286">
        <v>0</v>
      </c>
      <c r="E163" s="286">
        <v>0</v>
      </c>
      <c r="F163" s="286">
        <v>0</v>
      </c>
      <c r="G163" s="286"/>
      <c r="H163" s="287">
        <v>0</v>
      </c>
      <c r="I163" s="287">
        <v>0</v>
      </c>
      <c r="J163" s="287">
        <v>0</v>
      </c>
      <c r="S163" s="287"/>
      <c r="T163" s="287"/>
      <c r="U163" s="287"/>
      <c r="V163" s="287"/>
      <c r="W163" s="287"/>
    </row>
    <row r="164" spans="1:23" x14ac:dyDescent="0.2">
      <c r="A164" s="272" t="s">
        <v>524</v>
      </c>
      <c r="B164" s="286">
        <v>0</v>
      </c>
      <c r="C164" s="286">
        <v>0</v>
      </c>
      <c r="D164" s="286">
        <v>0</v>
      </c>
      <c r="E164" s="286">
        <v>0</v>
      </c>
      <c r="F164" s="286">
        <v>0</v>
      </c>
      <c r="G164" s="286"/>
      <c r="H164" s="287">
        <v>0</v>
      </c>
      <c r="I164" s="287">
        <v>0</v>
      </c>
      <c r="J164" s="287">
        <v>0</v>
      </c>
      <c r="S164" s="287"/>
      <c r="T164" s="287"/>
      <c r="U164" s="287"/>
      <c r="V164" s="287"/>
      <c r="W164" s="287"/>
    </row>
    <row r="165" spans="1:23" x14ac:dyDescent="0.2">
      <c r="A165" s="272" t="s">
        <v>525</v>
      </c>
      <c r="B165" s="286">
        <v>0</v>
      </c>
      <c r="C165" s="286">
        <v>0</v>
      </c>
      <c r="D165" s="286">
        <v>0</v>
      </c>
      <c r="E165" s="286">
        <v>0</v>
      </c>
      <c r="F165" s="286">
        <v>0</v>
      </c>
      <c r="G165" s="286"/>
      <c r="H165" s="287">
        <v>0</v>
      </c>
      <c r="I165" s="287">
        <v>0</v>
      </c>
      <c r="J165" s="287">
        <v>0</v>
      </c>
      <c r="S165" s="287"/>
      <c r="T165" s="287"/>
      <c r="U165" s="287"/>
      <c r="V165" s="287"/>
      <c r="W165" s="287"/>
    </row>
    <row r="166" spans="1:23" x14ac:dyDescent="0.2">
      <c r="A166" s="272" t="s">
        <v>526</v>
      </c>
      <c r="B166" s="286">
        <v>0</v>
      </c>
      <c r="C166" s="286">
        <v>0</v>
      </c>
      <c r="D166" s="286">
        <v>0</v>
      </c>
      <c r="E166" s="286">
        <v>0</v>
      </c>
      <c r="F166" s="286">
        <v>0</v>
      </c>
      <c r="G166" s="286"/>
      <c r="H166" s="287">
        <v>0</v>
      </c>
      <c r="I166" s="287">
        <v>0</v>
      </c>
      <c r="J166" s="287">
        <v>0</v>
      </c>
      <c r="S166" s="287"/>
      <c r="T166" s="287"/>
      <c r="U166" s="287"/>
      <c r="V166" s="287"/>
      <c r="W166" s="287"/>
    </row>
    <row r="167" spans="1:23" x14ac:dyDescent="0.2">
      <c r="A167" s="272" t="s">
        <v>527</v>
      </c>
      <c r="B167" s="286">
        <v>0</v>
      </c>
      <c r="C167" s="286">
        <v>0</v>
      </c>
      <c r="D167" s="286">
        <v>0</v>
      </c>
      <c r="E167" s="286">
        <v>0</v>
      </c>
      <c r="F167" s="286">
        <v>0</v>
      </c>
      <c r="G167" s="286"/>
      <c r="H167" s="287">
        <v>0</v>
      </c>
      <c r="I167" s="287">
        <v>0</v>
      </c>
      <c r="J167" s="287">
        <v>0</v>
      </c>
      <c r="S167" s="287"/>
      <c r="T167" s="287"/>
      <c r="U167" s="287"/>
      <c r="V167" s="287"/>
      <c r="W167" s="287"/>
    </row>
    <row r="168" spans="1:23" x14ac:dyDescent="0.2">
      <c r="A168" s="272" t="s">
        <v>528</v>
      </c>
      <c r="B168" s="286">
        <v>0</v>
      </c>
      <c r="C168" s="286">
        <v>0</v>
      </c>
      <c r="D168" s="286">
        <v>0</v>
      </c>
      <c r="E168" s="286">
        <v>0</v>
      </c>
      <c r="F168" s="286">
        <v>0</v>
      </c>
      <c r="G168" s="286"/>
      <c r="H168" s="287">
        <v>0</v>
      </c>
      <c r="I168" s="287">
        <v>0</v>
      </c>
      <c r="J168" s="287">
        <v>0</v>
      </c>
      <c r="S168" s="287"/>
      <c r="T168" s="287"/>
      <c r="U168" s="287"/>
      <c r="V168" s="287"/>
      <c r="W168" s="287"/>
    </row>
    <row r="169" spans="1:23" x14ac:dyDescent="0.2">
      <c r="A169" s="272" t="s">
        <v>529</v>
      </c>
      <c r="B169" s="286">
        <v>607</v>
      </c>
      <c r="C169" s="286">
        <v>185</v>
      </c>
      <c r="D169" s="286">
        <v>0</v>
      </c>
      <c r="E169" s="286">
        <v>0</v>
      </c>
      <c r="F169" s="286">
        <v>0</v>
      </c>
      <c r="G169" s="286"/>
      <c r="H169" s="287">
        <v>0</v>
      </c>
      <c r="I169" s="287">
        <v>0</v>
      </c>
      <c r="J169" s="287">
        <v>0</v>
      </c>
      <c r="S169" s="287"/>
      <c r="T169" s="287"/>
      <c r="U169" s="287"/>
      <c r="V169" s="287"/>
      <c r="W169" s="287"/>
    </row>
    <row r="170" spans="1:23" x14ac:dyDescent="0.2">
      <c r="A170" s="272" t="s">
        <v>530</v>
      </c>
      <c r="B170" s="286">
        <v>0</v>
      </c>
      <c r="C170" s="286">
        <v>0</v>
      </c>
      <c r="D170" s="286">
        <v>0</v>
      </c>
      <c r="E170" s="286">
        <v>0</v>
      </c>
      <c r="F170" s="286">
        <v>0</v>
      </c>
      <c r="G170" s="286"/>
      <c r="H170" s="287">
        <v>0</v>
      </c>
      <c r="I170" s="287">
        <v>0</v>
      </c>
      <c r="J170" s="287">
        <v>0</v>
      </c>
      <c r="S170" s="287"/>
      <c r="T170" s="287"/>
      <c r="U170" s="287"/>
      <c r="V170" s="287"/>
      <c r="W170" s="287"/>
    </row>
    <row r="171" spans="1:23" x14ac:dyDescent="0.2">
      <c r="A171" s="272" t="s">
        <v>531</v>
      </c>
      <c r="B171" s="286">
        <v>874</v>
      </c>
      <c r="C171" s="286">
        <v>452</v>
      </c>
      <c r="D171" s="286">
        <v>140</v>
      </c>
      <c r="E171" s="286">
        <v>0</v>
      </c>
      <c r="F171" s="286">
        <v>0</v>
      </c>
      <c r="G171" s="286"/>
      <c r="H171" s="287">
        <v>0</v>
      </c>
      <c r="I171" s="287">
        <v>0</v>
      </c>
      <c r="J171" s="287">
        <v>0</v>
      </c>
      <c r="S171" s="287"/>
      <c r="T171" s="287"/>
      <c r="U171" s="287"/>
      <c r="V171" s="287"/>
      <c r="W171" s="287"/>
    </row>
    <row r="172" spans="1:23" x14ac:dyDescent="0.2">
      <c r="A172" s="272" t="s">
        <v>532</v>
      </c>
      <c r="B172" s="286">
        <v>0</v>
      </c>
      <c r="C172" s="286">
        <v>0</v>
      </c>
      <c r="D172" s="286">
        <v>0</v>
      </c>
      <c r="E172" s="286">
        <v>0</v>
      </c>
      <c r="F172" s="286">
        <v>0</v>
      </c>
      <c r="G172" s="286"/>
      <c r="H172" s="287">
        <v>0</v>
      </c>
      <c r="I172" s="287">
        <v>0</v>
      </c>
      <c r="J172" s="287">
        <v>0</v>
      </c>
      <c r="S172" s="287"/>
      <c r="T172" s="287"/>
      <c r="U172" s="287"/>
      <c r="V172" s="287"/>
      <c r="W172" s="287"/>
    </row>
    <row r="173" spans="1:23" x14ac:dyDescent="0.2">
      <c r="A173" s="272" t="s">
        <v>533</v>
      </c>
      <c r="B173" s="286">
        <v>82</v>
      </c>
      <c r="C173" s="286">
        <v>0</v>
      </c>
      <c r="D173" s="286">
        <v>0</v>
      </c>
      <c r="E173" s="286">
        <v>0</v>
      </c>
      <c r="F173" s="286">
        <v>0</v>
      </c>
      <c r="G173" s="286"/>
      <c r="H173" s="287">
        <v>0</v>
      </c>
      <c r="I173" s="287">
        <v>0</v>
      </c>
      <c r="J173" s="287">
        <v>0</v>
      </c>
      <c r="S173" s="287"/>
      <c r="T173" s="287"/>
      <c r="U173" s="287"/>
      <c r="V173" s="287"/>
      <c r="W173" s="287"/>
    </row>
    <row r="174" spans="1:23" x14ac:dyDescent="0.2">
      <c r="A174" s="272" t="s">
        <v>534</v>
      </c>
      <c r="B174" s="286">
        <v>0</v>
      </c>
      <c r="C174" s="286">
        <v>0</v>
      </c>
      <c r="D174" s="286">
        <v>0</v>
      </c>
      <c r="E174" s="286">
        <v>0</v>
      </c>
      <c r="F174" s="286">
        <v>0</v>
      </c>
      <c r="G174" s="286"/>
      <c r="H174" s="287">
        <v>0</v>
      </c>
      <c r="I174" s="287">
        <v>0</v>
      </c>
      <c r="J174" s="287">
        <v>0</v>
      </c>
      <c r="S174" s="287"/>
      <c r="T174" s="287"/>
      <c r="U174" s="287"/>
      <c r="V174" s="287"/>
      <c r="W174" s="287"/>
    </row>
    <row r="175" spans="1:23" x14ac:dyDescent="0.2">
      <c r="A175" s="272" t="s">
        <v>535</v>
      </c>
      <c r="B175" s="286">
        <v>0</v>
      </c>
      <c r="C175" s="286">
        <v>0</v>
      </c>
      <c r="D175" s="286">
        <v>0</v>
      </c>
      <c r="E175" s="286">
        <v>0</v>
      </c>
      <c r="F175" s="286">
        <v>0</v>
      </c>
      <c r="G175" s="286"/>
      <c r="H175" s="287">
        <v>0</v>
      </c>
      <c r="I175" s="287">
        <v>0</v>
      </c>
      <c r="J175" s="287">
        <v>0</v>
      </c>
      <c r="S175" s="287"/>
      <c r="T175" s="287"/>
      <c r="U175" s="287"/>
      <c r="V175" s="287"/>
      <c r="W175" s="287"/>
    </row>
    <row r="176" spans="1:23" x14ac:dyDescent="0.2">
      <c r="A176" s="272" t="s">
        <v>536</v>
      </c>
      <c r="B176" s="286">
        <v>0</v>
      </c>
      <c r="C176" s="286">
        <v>0</v>
      </c>
      <c r="D176" s="286">
        <v>0</v>
      </c>
      <c r="E176" s="286">
        <v>0</v>
      </c>
      <c r="F176" s="286">
        <v>0</v>
      </c>
      <c r="G176" s="286"/>
      <c r="H176" s="287">
        <v>783</v>
      </c>
      <c r="I176" s="287">
        <v>0</v>
      </c>
      <c r="J176" s="287">
        <v>783</v>
      </c>
      <c r="S176" s="287"/>
      <c r="T176" s="287"/>
      <c r="U176" s="287"/>
      <c r="V176" s="287"/>
      <c r="W176" s="287"/>
    </row>
    <row r="177" spans="1:23" x14ac:dyDescent="0.2">
      <c r="A177" s="272" t="s">
        <v>537</v>
      </c>
      <c r="B177" s="286">
        <v>0</v>
      </c>
      <c r="C177" s="286">
        <v>0</v>
      </c>
      <c r="D177" s="286">
        <v>0</v>
      </c>
      <c r="E177" s="286">
        <v>0</v>
      </c>
      <c r="F177" s="286">
        <v>0</v>
      </c>
      <c r="G177" s="286"/>
      <c r="H177" s="287">
        <v>0</v>
      </c>
      <c r="I177" s="287">
        <v>0</v>
      </c>
      <c r="J177" s="287">
        <v>0</v>
      </c>
      <c r="S177" s="287"/>
      <c r="T177" s="287"/>
      <c r="U177" s="287"/>
      <c r="V177" s="287"/>
      <c r="W177" s="287"/>
    </row>
    <row r="178" spans="1:23" x14ac:dyDescent="0.2">
      <c r="A178" s="272" t="s">
        <v>538</v>
      </c>
      <c r="B178" s="286">
        <v>0</v>
      </c>
      <c r="C178" s="286">
        <v>0</v>
      </c>
      <c r="D178" s="286">
        <v>0</v>
      </c>
      <c r="E178" s="286">
        <v>0</v>
      </c>
      <c r="F178" s="286">
        <v>0</v>
      </c>
      <c r="G178" s="286"/>
      <c r="H178" s="287">
        <v>0</v>
      </c>
      <c r="I178" s="287">
        <v>0</v>
      </c>
      <c r="J178" s="287">
        <v>0</v>
      </c>
      <c r="S178" s="287"/>
      <c r="T178" s="287"/>
      <c r="U178" s="287"/>
      <c r="V178" s="287"/>
      <c r="W178" s="287"/>
    </row>
    <row r="179" spans="1:23" x14ac:dyDescent="0.2">
      <c r="A179" s="272" t="s">
        <v>539</v>
      </c>
      <c r="B179" s="286">
        <v>0</v>
      </c>
      <c r="C179" s="286">
        <v>0</v>
      </c>
      <c r="D179" s="286">
        <v>0</v>
      </c>
      <c r="E179" s="286">
        <v>0</v>
      </c>
      <c r="F179" s="286">
        <v>0</v>
      </c>
      <c r="G179" s="286"/>
      <c r="H179" s="287">
        <v>0</v>
      </c>
      <c r="I179" s="287">
        <v>0</v>
      </c>
      <c r="J179" s="287">
        <v>0</v>
      </c>
      <c r="S179" s="287"/>
      <c r="T179" s="287"/>
      <c r="U179" s="287"/>
      <c r="V179" s="287"/>
      <c r="W179" s="287"/>
    </row>
    <row r="180" spans="1:23" x14ac:dyDescent="0.2">
      <c r="A180" s="272" t="s">
        <v>540</v>
      </c>
      <c r="B180" s="286">
        <v>0</v>
      </c>
      <c r="C180" s="286">
        <v>0</v>
      </c>
      <c r="D180" s="286">
        <v>0</v>
      </c>
      <c r="E180" s="286">
        <v>0</v>
      </c>
      <c r="F180" s="286">
        <v>0</v>
      </c>
      <c r="G180" s="286"/>
      <c r="H180" s="287">
        <v>0</v>
      </c>
      <c r="I180" s="287">
        <v>0</v>
      </c>
      <c r="J180" s="287">
        <v>0</v>
      </c>
      <c r="S180" s="287"/>
      <c r="T180" s="287"/>
      <c r="U180" s="287"/>
      <c r="V180" s="287"/>
      <c r="W180" s="287"/>
    </row>
    <row r="181" spans="1:23" x14ac:dyDescent="0.2">
      <c r="A181" s="272" t="s">
        <v>541</v>
      </c>
      <c r="B181" s="286">
        <v>0</v>
      </c>
      <c r="C181" s="286">
        <v>0</v>
      </c>
      <c r="D181" s="286">
        <v>0</v>
      </c>
      <c r="E181" s="286">
        <v>0</v>
      </c>
      <c r="F181" s="286">
        <v>0</v>
      </c>
      <c r="G181" s="286"/>
      <c r="H181" s="287">
        <v>0</v>
      </c>
      <c r="I181" s="287">
        <v>0</v>
      </c>
      <c r="J181" s="287">
        <v>0</v>
      </c>
      <c r="S181" s="287"/>
      <c r="T181" s="287"/>
      <c r="U181" s="287"/>
      <c r="V181" s="287"/>
      <c r="W181" s="287"/>
    </row>
    <row r="182" spans="1:23" x14ac:dyDescent="0.2">
      <c r="A182" s="272" t="s">
        <v>542</v>
      </c>
      <c r="B182" s="286">
        <v>0</v>
      </c>
      <c r="C182" s="286">
        <v>0</v>
      </c>
      <c r="D182" s="286">
        <v>0</v>
      </c>
      <c r="E182" s="286">
        <v>0</v>
      </c>
      <c r="F182" s="286">
        <v>0</v>
      </c>
      <c r="G182" s="286"/>
      <c r="H182" s="287">
        <v>0</v>
      </c>
      <c r="I182" s="287">
        <v>0</v>
      </c>
      <c r="J182" s="287">
        <v>0</v>
      </c>
      <c r="S182" s="287"/>
      <c r="T182" s="287"/>
      <c r="U182" s="287"/>
      <c r="V182" s="287"/>
      <c r="W182" s="287"/>
    </row>
    <row r="183" spans="1:23" x14ac:dyDescent="0.2">
      <c r="A183" s="272" t="s">
        <v>543</v>
      </c>
      <c r="B183" s="286">
        <v>78</v>
      </c>
      <c r="C183" s="286">
        <v>0</v>
      </c>
      <c r="D183" s="286">
        <v>0</v>
      </c>
      <c r="E183" s="286">
        <v>0</v>
      </c>
      <c r="F183" s="286">
        <v>0</v>
      </c>
      <c r="G183" s="286"/>
      <c r="H183" s="287">
        <v>0</v>
      </c>
      <c r="I183" s="287">
        <v>0</v>
      </c>
      <c r="J183" s="287">
        <v>0</v>
      </c>
      <c r="S183" s="287"/>
      <c r="T183" s="287"/>
      <c r="U183" s="287"/>
      <c r="V183" s="287"/>
      <c r="W183" s="287"/>
    </row>
    <row r="184" spans="1:23" x14ac:dyDescent="0.2">
      <c r="A184" s="272" t="s">
        <v>544</v>
      </c>
      <c r="B184" s="286">
        <v>0</v>
      </c>
      <c r="C184" s="286">
        <v>0</v>
      </c>
      <c r="D184" s="286">
        <v>0</v>
      </c>
      <c r="E184" s="286">
        <v>0</v>
      </c>
      <c r="F184" s="286">
        <v>0</v>
      </c>
      <c r="G184" s="286"/>
      <c r="H184" s="287">
        <v>0</v>
      </c>
      <c r="I184" s="287">
        <v>0</v>
      </c>
      <c r="J184" s="287">
        <v>0</v>
      </c>
      <c r="S184" s="287"/>
      <c r="T184" s="287"/>
      <c r="U184" s="287"/>
      <c r="V184" s="287"/>
      <c r="W184" s="287"/>
    </row>
    <row r="185" spans="1:23" x14ac:dyDescent="0.2">
      <c r="A185" s="272" t="s">
        <v>545</v>
      </c>
      <c r="B185" s="286">
        <v>0</v>
      </c>
      <c r="C185" s="286">
        <v>0</v>
      </c>
      <c r="D185" s="286">
        <v>0</v>
      </c>
      <c r="E185" s="286">
        <v>0</v>
      </c>
      <c r="F185" s="286">
        <v>0</v>
      </c>
      <c r="G185" s="286"/>
      <c r="H185" s="287">
        <v>0</v>
      </c>
      <c r="I185" s="287">
        <v>0</v>
      </c>
      <c r="J185" s="287">
        <v>0</v>
      </c>
      <c r="S185" s="287"/>
      <c r="T185" s="287"/>
      <c r="U185" s="287"/>
      <c r="V185" s="287"/>
      <c r="W185" s="287"/>
    </row>
    <row r="186" spans="1:23" x14ac:dyDescent="0.2">
      <c r="A186" s="272" t="s">
        <v>546</v>
      </c>
      <c r="B186" s="286">
        <v>0</v>
      </c>
      <c r="C186" s="286">
        <v>0</v>
      </c>
      <c r="D186" s="286">
        <v>0</v>
      </c>
      <c r="E186" s="286">
        <v>0</v>
      </c>
      <c r="F186" s="286">
        <v>0</v>
      </c>
      <c r="G186" s="286"/>
      <c r="H186" s="287">
        <v>0</v>
      </c>
      <c r="I186" s="287">
        <v>0</v>
      </c>
      <c r="J186" s="287">
        <v>0</v>
      </c>
      <c r="S186" s="287"/>
      <c r="T186" s="287"/>
      <c r="U186" s="287"/>
      <c r="V186" s="287"/>
      <c r="W186" s="287"/>
    </row>
    <row r="187" spans="1:23" x14ac:dyDescent="0.2">
      <c r="A187" s="272" t="s">
        <v>547</v>
      </c>
      <c r="B187" s="286">
        <v>0</v>
      </c>
      <c r="C187" s="286">
        <v>0</v>
      </c>
      <c r="D187" s="286">
        <v>0</v>
      </c>
      <c r="E187" s="286">
        <v>0</v>
      </c>
      <c r="F187" s="286">
        <v>0</v>
      </c>
      <c r="G187" s="286"/>
      <c r="H187" s="287">
        <v>0</v>
      </c>
      <c r="I187" s="287">
        <v>0</v>
      </c>
      <c r="J187" s="287">
        <v>0</v>
      </c>
      <c r="S187" s="287"/>
      <c r="T187" s="287"/>
      <c r="U187" s="287"/>
      <c r="V187" s="287"/>
      <c r="W187" s="287"/>
    </row>
    <row r="188" spans="1:23" x14ac:dyDescent="0.2">
      <c r="A188" s="272" t="s">
        <v>548</v>
      </c>
      <c r="B188" s="286">
        <v>0</v>
      </c>
      <c r="C188" s="286">
        <v>0</v>
      </c>
      <c r="D188" s="286">
        <v>0</v>
      </c>
      <c r="E188" s="286">
        <v>0</v>
      </c>
      <c r="F188" s="286">
        <v>0</v>
      </c>
      <c r="G188" s="286"/>
      <c r="H188" s="287">
        <v>0</v>
      </c>
      <c r="I188" s="287">
        <v>0</v>
      </c>
      <c r="J188" s="287">
        <v>0</v>
      </c>
      <c r="S188" s="287"/>
      <c r="T188" s="287"/>
      <c r="U188" s="287"/>
      <c r="V188" s="287"/>
      <c r="W188" s="287"/>
    </row>
    <row r="189" spans="1:23" x14ac:dyDescent="0.2">
      <c r="A189" s="272" t="s">
        <v>549</v>
      </c>
      <c r="B189" s="286">
        <v>0</v>
      </c>
      <c r="C189" s="286">
        <v>0</v>
      </c>
      <c r="D189" s="286">
        <v>0</v>
      </c>
      <c r="E189" s="286">
        <v>0</v>
      </c>
      <c r="F189" s="286">
        <v>0</v>
      </c>
      <c r="G189" s="286"/>
      <c r="H189" s="287">
        <v>0</v>
      </c>
      <c r="I189" s="287">
        <v>0</v>
      </c>
      <c r="J189" s="287">
        <v>0</v>
      </c>
      <c r="S189" s="287"/>
      <c r="T189" s="287"/>
      <c r="U189" s="287"/>
      <c r="V189" s="287"/>
      <c r="W189" s="287"/>
    </row>
    <row r="190" spans="1:23" x14ac:dyDescent="0.2">
      <c r="A190" s="272" t="s">
        <v>550</v>
      </c>
      <c r="B190" s="286">
        <v>0</v>
      </c>
      <c r="C190" s="286">
        <v>0</v>
      </c>
      <c r="D190" s="286">
        <v>0</v>
      </c>
      <c r="E190" s="286">
        <v>0</v>
      </c>
      <c r="F190" s="286">
        <v>0</v>
      </c>
      <c r="G190" s="286"/>
      <c r="H190" s="287">
        <v>0</v>
      </c>
      <c r="I190" s="287">
        <v>0</v>
      </c>
      <c r="J190" s="287">
        <v>0</v>
      </c>
      <c r="S190" s="287"/>
      <c r="T190" s="287"/>
      <c r="U190" s="287"/>
      <c r="V190" s="287"/>
      <c r="W190" s="287"/>
    </row>
    <row r="191" spans="1:23" x14ac:dyDescent="0.2">
      <c r="A191" s="272" t="s">
        <v>551</v>
      </c>
      <c r="B191" s="286">
        <v>0</v>
      </c>
      <c r="C191" s="286">
        <v>0</v>
      </c>
      <c r="D191" s="286">
        <v>0</v>
      </c>
      <c r="E191" s="286">
        <v>0</v>
      </c>
      <c r="F191" s="286">
        <v>0</v>
      </c>
      <c r="G191" s="286"/>
      <c r="H191" s="287">
        <v>0</v>
      </c>
      <c r="I191" s="287">
        <v>0</v>
      </c>
      <c r="J191" s="287">
        <v>0</v>
      </c>
      <c r="S191" s="287"/>
      <c r="T191" s="287"/>
      <c r="U191" s="287"/>
      <c r="V191" s="287"/>
      <c r="W191" s="287"/>
    </row>
    <row r="192" spans="1:23" ht="25.5" x14ac:dyDescent="0.2">
      <c r="A192" s="285" t="s">
        <v>710</v>
      </c>
      <c r="B192" s="286">
        <v>0</v>
      </c>
      <c r="C192" s="286">
        <v>0</v>
      </c>
      <c r="D192" s="286">
        <v>0</v>
      </c>
      <c r="E192" s="286">
        <v>0</v>
      </c>
      <c r="F192" s="286">
        <v>0</v>
      </c>
      <c r="G192" s="286"/>
      <c r="H192" s="287">
        <v>0</v>
      </c>
      <c r="I192" s="287">
        <v>0</v>
      </c>
      <c r="J192" s="287">
        <v>0</v>
      </c>
      <c r="S192" s="287"/>
      <c r="T192" s="287"/>
      <c r="U192" s="287"/>
      <c r="V192" s="287"/>
      <c r="W192" s="287"/>
    </row>
    <row r="193" spans="1:23" x14ac:dyDescent="0.2">
      <c r="A193" s="272" t="s">
        <v>554</v>
      </c>
      <c r="B193" s="286">
        <v>0</v>
      </c>
      <c r="C193" s="286">
        <v>0</v>
      </c>
      <c r="D193" s="286">
        <v>0</v>
      </c>
      <c r="E193" s="286">
        <v>0</v>
      </c>
      <c r="F193" s="286">
        <v>0</v>
      </c>
      <c r="G193" s="286"/>
      <c r="H193" s="287">
        <v>294</v>
      </c>
      <c r="I193" s="287">
        <v>0</v>
      </c>
      <c r="J193" s="287">
        <v>294</v>
      </c>
      <c r="S193" s="287"/>
      <c r="T193" s="287"/>
      <c r="U193" s="287"/>
      <c r="V193" s="287"/>
      <c r="W193" s="287"/>
    </row>
    <row r="194" spans="1:23" x14ac:dyDescent="0.2">
      <c r="A194" s="272" t="s">
        <v>555</v>
      </c>
      <c r="B194" s="286">
        <v>0</v>
      </c>
      <c r="C194" s="286">
        <v>0</v>
      </c>
      <c r="D194" s="286">
        <v>0</v>
      </c>
      <c r="E194" s="286">
        <v>0</v>
      </c>
      <c r="F194" s="286">
        <v>0</v>
      </c>
      <c r="G194" s="286"/>
      <c r="H194" s="287">
        <v>0</v>
      </c>
      <c r="I194" s="287">
        <v>0</v>
      </c>
      <c r="J194" s="287">
        <v>0</v>
      </c>
      <c r="S194" s="287"/>
      <c r="T194" s="287"/>
      <c r="U194" s="287"/>
      <c r="V194" s="287"/>
      <c r="W194" s="287"/>
    </row>
    <row r="195" spans="1:23" x14ac:dyDescent="0.2">
      <c r="A195" s="272" t="s">
        <v>556</v>
      </c>
      <c r="B195" s="286">
        <v>0</v>
      </c>
      <c r="C195" s="286">
        <v>0</v>
      </c>
      <c r="D195" s="286">
        <v>0</v>
      </c>
      <c r="E195" s="286">
        <v>0</v>
      </c>
      <c r="F195" s="286">
        <v>0</v>
      </c>
      <c r="G195" s="286"/>
      <c r="H195" s="287">
        <v>0</v>
      </c>
      <c r="I195" s="287">
        <v>0</v>
      </c>
      <c r="J195" s="287">
        <v>0</v>
      </c>
      <c r="S195" s="287"/>
      <c r="T195" s="287"/>
      <c r="U195" s="287"/>
      <c r="V195" s="287"/>
      <c r="W195" s="287"/>
    </row>
    <row r="196" spans="1:23" x14ac:dyDescent="0.2">
      <c r="A196" s="272" t="s">
        <v>557</v>
      </c>
      <c r="B196" s="286">
        <v>0</v>
      </c>
      <c r="C196" s="286">
        <v>0</v>
      </c>
      <c r="D196" s="286">
        <v>0</v>
      </c>
      <c r="E196" s="286">
        <v>0</v>
      </c>
      <c r="F196" s="286">
        <v>0</v>
      </c>
      <c r="G196" s="286"/>
      <c r="H196" s="287">
        <v>0</v>
      </c>
      <c r="I196" s="287">
        <v>0</v>
      </c>
      <c r="J196" s="287">
        <v>0</v>
      </c>
      <c r="S196" s="287"/>
      <c r="T196" s="287"/>
      <c r="U196" s="287"/>
      <c r="V196" s="287"/>
      <c r="W196" s="287"/>
    </row>
    <row r="197" spans="1:23" x14ac:dyDescent="0.2">
      <c r="A197" s="272" t="s">
        <v>558</v>
      </c>
      <c r="B197" s="286">
        <v>0</v>
      </c>
      <c r="C197" s="286">
        <v>0</v>
      </c>
      <c r="D197" s="286">
        <v>0</v>
      </c>
      <c r="E197" s="286">
        <v>0</v>
      </c>
      <c r="F197" s="286">
        <v>0</v>
      </c>
      <c r="G197" s="286"/>
      <c r="H197" s="287">
        <v>0</v>
      </c>
      <c r="I197" s="287">
        <v>262.93819999999999</v>
      </c>
      <c r="J197" s="287">
        <v>263</v>
      </c>
      <c r="S197" s="287"/>
      <c r="T197" s="287"/>
      <c r="U197" s="287"/>
      <c r="V197" s="287"/>
      <c r="W197" s="287"/>
    </row>
    <row r="198" spans="1:23" x14ac:dyDescent="0.2">
      <c r="A198" s="272" t="s">
        <v>559</v>
      </c>
      <c r="B198" s="286">
        <v>53</v>
      </c>
      <c r="C198" s="286">
        <v>0</v>
      </c>
      <c r="D198" s="286">
        <v>0</v>
      </c>
      <c r="E198" s="286">
        <v>0</v>
      </c>
      <c r="F198" s="286">
        <v>0</v>
      </c>
      <c r="G198" s="286"/>
      <c r="H198" s="287">
        <v>0</v>
      </c>
      <c r="I198" s="287">
        <v>0</v>
      </c>
      <c r="J198" s="287">
        <v>0</v>
      </c>
      <c r="S198" s="287"/>
      <c r="T198" s="287"/>
      <c r="U198" s="287"/>
      <c r="V198" s="287"/>
      <c r="W198" s="287"/>
    </row>
    <row r="199" spans="1:23" x14ac:dyDescent="0.2">
      <c r="A199" s="272" t="s">
        <v>560</v>
      </c>
      <c r="B199" s="286">
        <v>49</v>
      </c>
      <c r="C199" s="286">
        <v>0</v>
      </c>
      <c r="D199" s="286">
        <v>0</v>
      </c>
      <c r="E199" s="286">
        <v>0</v>
      </c>
      <c r="F199" s="286">
        <v>0</v>
      </c>
      <c r="G199" s="286"/>
      <c r="H199" s="287">
        <v>0</v>
      </c>
      <c r="I199" s="287">
        <v>0</v>
      </c>
      <c r="J199" s="287">
        <v>0</v>
      </c>
      <c r="S199" s="287"/>
      <c r="T199" s="287"/>
      <c r="U199" s="287"/>
      <c r="V199" s="287"/>
      <c r="W199" s="287"/>
    </row>
    <row r="200" spans="1:23" x14ac:dyDescent="0.2">
      <c r="A200" s="272" t="s">
        <v>561</v>
      </c>
      <c r="B200" s="286">
        <v>0</v>
      </c>
      <c r="C200" s="286">
        <v>0</v>
      </c>
      <c r="D200" s="286">
        <v>0</v>
      </c>
      <c r="E200" s="286">
        <v>0</v>
      </c>
      <c r="F200" s="286">
        <v>0</v>
      </c>
      <c r="G200" s="286"/>
      <c r="H200" s="287">
        <v>0</v>
      </c>
      <c r="I200" s="287">
        <v>0</v>
      </c>
      <c r="J200" s="287">
        <v>0</v>
      </c>
      <c r="S200" s="287"/>
      <c r="T200" s="287"/>
      <c r="U200" s="287"/>
      <c r="V200" s="287"/>
      <c r="W200" s="287"/>
    </row>
    <row r="201" spans="1:23" x14ac:dyDescent="0.2">
      <c r="A201" s="272" t="s">
        <v>562</v>
      </c>
      <c r="B201" s="286">
        <v>0</v>
      </c>
      <c r="C201" s="286">
        <v>0</v>
      </c>
      <c r="D201" s="286">
        <v>0</v>
      </c>
      <c r="E201" s="286">
        <v>0</v>
      </c>
      <c r="F201" s="286">
        <v>0</v>
      </c>
      <c r="G201" s="286"/>
      <c r="H201" s="287">
        <v>0</v>
      </c>
      <c r="I201" s="287">
        <v>0</v>
      </c>
      <c r="J201" s="287">
        <v>0</v>
      </c>
      <c r="S201" s="287"/>
      <c r="T201" s="287"/>
      <c r="U201" s="287"/>
      <c r="V201" s="287"/>
      <c r="W201" s="287"/>
    </row>
    <row r="202" spans="1:23" x14ac:dyDescent="0.2">
      <c r="A202" s="272" t="s">
        <v>563</v>
      </c>
      <c r="B202" s="286">
        <v>0</v>
      </c>
      <c r="C202" s="286">
        <v>0</v>
      </c>
      <c r="D202" s="286">
        <v>0</v>
      </c>
      <c r="E202" s="286">
        <v>0</v>
      </c>
      <c r="F202" s="286">
        <v>0</v>
      </c>
      <c r="G202" s="286"/>
      <c r="H202" s="287">
        <v>0</v>
      </c>
      <c r="I202" s="287">
        <v>315.62179999999995</v>
      </c>
      <c r="J202" s="287">
        <v>316</v>
      </c>
      <c r="S202" s="287"/>
      <c r="T202" s="287"/>
      <c r="U202" s="287"/>
      <c r="V202" s="287"/>
      <c r="W202" s="287"/>
    </row>
    <row r="203" spans="1:23" x14ac:dyDescent="0.2">
      <c r="A203" s="272" t="s">
        <v>564</v>
      </c>
      <c r="B203" s="286">
        <v>0</v>
      </c>
      <c r="C203" s="286">
        <v>0</v>
      </c>
      <c r="D203" s="286">
        <v>0</v>
      </c>
      <c r="E203" s="286">
        <v>0</v>
      </c>
      <c r="F203" s="286">
        <v>0</v>
      </c>
      <c r="G203" s="286"/>
      <c r="H203" s="287">
        <v>0</v>
      </c>
      <c r="I203" s="287">
        <v>0</v>
      </c>
      <c r="J203" s="287">
        <v>0</v>
      </c>
      <c r="S203" s="287"/>
      <c r="T203" s="287"/>
      <c r="U203" s="287"/>
      <c r="V203" s="287"/>
      <c r="W203" s="287"/>
    </row>
    <row r="204" spans="1:23" x14ac:dyDescent="0.2">
      <c r="A204" s="272" t="s">
        <v>565</v>
      </c>
      <c r="B204" s="286">
        <v>0</v>
      </c>
      <c r="C204" s="286">
        <v>0</v>
      </c>
      <c r="D204" s="286">
        <v>0</v>
      </c>
      <c r="E204" s="286">
        <v>0</v>
      </c>
      <c r="F204" s="286">
        <v>0</v>
      </c>
      <c r="G204" s="286"/>
      <c r="H204" s="287">
        <v>0</v>
      </c>
      <c r="I204" s="287">
        <v>0</v>
      </c>
      <c r="J204" s="287">
        <v>0</v>
      </c>
      <c r="S204" s="287"/>
      <c r="T204" s="287"/>
      <c r="U204" s="287"/>
      <c r="V204" s="287"/>
      <c r="W204" s="287"/>
    </row>
    <row r="205" spans="1:23" x14ac:dyDescent="0.2">
      <c r="A205" s="272" t="s">
        <v>566</v>
      </c>
      <c r="B205" s="286">
        <v>0</v>
      </c>
      <c r="C205" s="286">
        <v>0</v>
      </c>
      <c r="D205" s="286">
        <v>0</v>
      </c>
      <c r="E205" s="286">
        <v>0</v>
      </c>
      <c r="F205" s="286">
        <v>0</v>
      </c>
      <c r="G205" s="286"/>
      <c r="H205" s="287">
        <v>0</v>
      </c>
      <c r="I205" s="287">
        <v>0</v>
      </c>
      <c r="J205" s="287">
        <v>0</v>
      </c>
      <c r="S205" s="287"/>
      <c r="T205" s="287"/>
      <c r="U205" s="287"/>
      <c r="V205" s="287"/>
      <c r="W205" s="287"/>
    </row>
    <row r="206" spans="1:23" x14ac:dyDescent="0.2">
      <c r="A206" s="272" t="s">
        <v>567</v>
      </c>
      <c r="B206" s="286">
        <v>0</v>
      </c>
      <c r="C206" s="286">
        <v>0</v>
      </c>
      <c r="D206" s="286">
        <v>0</v>
      </c>
      <c r="E206" s="286">
        <v>0</v>
      </c>
      <c r="F206" s="286">
        <v>0</v>
      </c>
      <c r="G206" s="286"/>
      <c r="H206" s="287">
        <v>13</v>
      </c>
      <c r="I206" s="287">
        <v>0</v>
      </c>
      <c r="J206" s="287">
        <v>13</v>
      </c>
      <c r="S206" s="287"/>
      <c r="T206" s="287"/>
      <c r="U206" s="287"/>
      <c r="V206" s="287"/>
      <c r="W206" s="287"/>
    </row>
    <row r="207" spans="1:23" x14ac:dyDescent="0.2">
      <c r="A207" s="272" t="s">
        <v>568</v>
      </c>
      <c r="B207" s="286">
        <v>0</v>
      </c>
      <c r="C207" s="286">
        <v>0</v>
      </c>
      <c r="D207" s="286">
        <v>0</v>
      </c>
      <c r="E207" s="286">
        <v>0</v>
      </c>
      <c r="F207" s="286">
        <v>0</v>
      </c>
      <c r="G207" s="286"/>
      <c r="H207" s="287">
        <v>4</v>
      </c>
      <c r="I207" s="287">
        <v>0</v>
      </c>
      <c r="J207" s="287">
        <v>4</v>
      </c>
      <c r="S207" s="287"/>
      <c r="T207" s="287"/>
      <c r="U207" s="287"/>
      <c r="V207" s="287"/>
      <c r="W207" s="287"/>
    </row>
    <row r="208" spans="1:23" ht="25.5" x14ac:dyDescent="0.2">
      <c r="A208" s="285" t="s">
        <v>711</v>
      </c>
      <c r="B208" s="286">
        <v>0</v>
      </c>
      <c r="C208" s="286">
        <v>0</v>
      </c>
      <c r="D208" s="286">
        <v>0</v>
      </c>
      <c r="E208" s="286">
        <v>0</v>
      </c>
      <c r="F208" s="286">
        <v>0</v>
      </c>
      <c r="G208" s="286"/>
      <c r="H208" s="287">
        <v>0</v>
      </c>
      <c r="I208" s="287">
        <v>0</v>
      </c>
      <c r="J208" s="287">
        <v>0</v>
      </c>
      <c r="S208" s="287"/>
      <c r="T208" s="287"/>
      <c r="U208" s="287"/>
      <c r="V208" s="287"/>
      <c r="W208" s="287"/>
    </row>
    <row r="209" spans="1:23" x14ac:dyDescent="0.2">
      <c r="A209" s="272" t="s">
        <v>571</v>
      </c>
      <c r="B209" s="286">
        <v>0</v>
      </c>
      <c r="C209" s="286">
        <v>0</v>
      </c>
      <c r="D209" s="286">
        <v>0</v>
      </c>
      <c r="E209" s="286">
        <v>0</v>
      </c>
      <c r="F209" s="286">
        <v>0</v>
      </c>
      <c r="G209" s="286"/>
      <c r="H209" s="287">
        <v>0</v>
      </c>
      <c r="I209" s="287">
        <v>0</v>
      </c>
      <c r="J209" s="287">
        <v>0</v>
      </c>
      <c r="S209" s="287"/>
      <c r="T209" s="287"/>
      <c r="U209" s="287"/>
      <c r="V209" s="287"/>
      <c r="W209" s="287"/>
    </row>
    <row r="210" spans="1:23" x14ac:dyDescent="0.2">
      <c r="A210" s="272" t="s">
        <v>572</v>
      </c>
      <c r="B210" s="286">
        <v>0</v>
      </c>
      <c r="C210" s="286">
        <v>0</v>
      </c>
      <c r="D210" s="286">
        <v>0</v>
      </c>
      <c r="E210" s="286">
        <v>0</v>
      </c>
      <c r="F210" s="286">
        <v>0</v>
      </c>
      <c r="G210" s="286"/>
      <c r="H210" s="287">
        <v>0</v>
      </c>
      <c r="I210" s="287">
        <v>0</v>
      </c>
      <c r="J210" s="287">
        <v>0</v>
      </c>
      <c r="S210" s="287"/>
      <c r="T210" s="287"/>
      <c r="U210" s="287"/>
      <c r="V210" s="287"/>
      <c r="W210" s="287"/>
    </row>
    <row r="211" spans="1:23" x14ac:dyDescent="0.2">
      <c r="A211" s="272" t="s">
        <v>573</v>
      </c>
      <c r="B211" s="286">
        <v>0</v>
      </c>
      <c r="C211" s="286">
        <v>0</v>
      </c>
      <c r="D211" s="286">
        <v>0</v>
      </c>
      <c r="E211" s="286">
        <v>0</v>
      </c>
      <c r="F211" s="286">
        <v>0</v>
      </c>
      <c r="G211" s="286"/>
      <c r="H211" s="287">
        <v>0</v>
      </c>
      <c r="I211" s="287">
        <v>476.9502</v>
      </c>
      <c r="J211" s="287">
        <v>477</v>
      </c>
      <c r="S211" s="287"/>
      <c r="T211" s="287"/>
      <c r="U211" s="287"/>
      <c r="V211" s="287"/>
      <c r="W211" s="287"/>
    </row>
    <row r="212" spans="1:23" x14ac:dyDescent="0.2">
      <c r="A212" s="272" t="s">
        <v>574</v>
      </c>
      <c r="B212" s="286">
        <v>0</v>
      </c>
      <c r="C212" s="286">
        <v>0</v>
      </c>
      <c r="D212" s="286">
        <v>0</v>
      </c>
      <c r="E212" s="286">
        <v>0</v>
      </c>
      <c r="F212" s="286">
        <v>0</v>
      </c>
      <c r="G212" s="286"/>
      <c r="H212" s="287">
        <v>0</v>
      </c>
      <c r="I212" s="287">
        <v>0</v>
      </c>
      <c r="J212" s="287">
        <v>0</v>
      </c>
      <c r="S212" s="287"/>
      <c r="T212" s="287"/>
      <c r="U212" s="287"/>
      <c r="V212" s="287"/>
      <c r="W212" s="287"/>
    </row>
    <row r="213" spans="1:23" x14ac:dyDescent="0.2">
      <c r="A213" s="272" t="s">
        <v>575</v>
      </c>
      <c r="B213" s="286">
        <v>0</v>
      </c>
      <c r="C213" s="286">
        <v>0</v>
      </c>
      <c r="D213" s="286">
        <v>0</v>
      </c>
      <c r="E213" s="286">
        <v>0</v>
      </c>
      <c r="F213" s="286">
        <v>0</v>
      </c>
      <c r="G213" s="286"/>
      <c r="H213" s="287">
        <v>0</v>
      </c>
      <c r="I213" s="287">
        <v>0</v>
      </c>
      <c r="J213" s="287">
        <v>0</v>
      </c>
      <c r="S213" s="287"/>
      <c r="T213" s="287"/>
      <c r="U213" s="287"/>
      <c r="V213" s="287"/>
      <c r="W213" s="287"/>
    </row>
    <row r="214" spans="1:23" x14ac:dyDescent="0.2">
      <c r="A214" s="272" t="s">
        <v>576</v>
      </c>
      <c r="B214" s="286">
        <v>0</v>
      </c>
      <c r="C214" s="286">
        <v>0</v>
      </c>
      <c r="D214" s="286">
        <v>0</v>
      </c>
      <c r="E214" s="286">
        <v>0</v>
      </c>
      <c r="F214" s="286">
        <v>0</v>
      </c>
      <c r="G214" s="286"/>
      <c r="H214" s="287">
        <v>0</v>
      </c>
      <c r="I214" s="287">
        <v>0</v>
      </c>
      <c r="J214" s="287">
        <v>0</v>
      </c>
      <c r="S214" s="287"/>
      <c r="T214" s="287"/>
      <c r="U214" s="287"/>
      <c r="V214" s="287"/>
      <c r="W214" s="287"/>
    </row>
    <row r="215" spans="1:23" x14ac:dyDescent="0.2">
      <c r="A215" s="272" t="s">
        <v>577</v>
      </c>
      <c r="B215" s="286">
        <v>0</v>
      </c>
      <c r="C215" s="286">
        <v>0</v>
      </c>
      <c r="D215" s="286">
        <v>0</v>
      </c>
      <c r="E215" s="286">
        <v>0</v>
      </c>
      <c r="F215" s="286">
        <v>0</v>
      </c>
      <c r="G215" s="286"/>
      <c r="H215" s="287">
        <v>0</v>
      </c>
      <c r="I215" s="287">
        <v>0</v>
      </c>
      <c r="J215" s="287">
        <v>0</v>
      </c>
      <c r="S215" s="287"/>
      <c r="T215" s="287"/>
      <c r="U215" s="287"/>
      <c r="V215" s="287"/>
      <c r="W215" s="287"/>
    </row>
    <row r="216" spans="1:23" x14ac:dyDescent="0.2">
      <c r="A216" s="272" t="s">
        <v>578</v>
      </c>
      <c r="B216" s="286">
        <v>0</v>
      </c>
      <c r="C216" s="286">
        <v>0</v>
      </c>
      <c r="D216" s="286">
        <v>0</v>
      </c>
      <c r="E216" s="286">
        <v>0</v>
      </c>
      <c r="F216" s="286">
        <v>0</v>
      </c>
      <c r="G216" s="286"/>
      <c r="H216" s="287">
        <v>0</v>
      </c>
      <c r="I216" s="287">
        <v>0</v>
      </c>
      <c r="J216" s="287">
        <v>0</v>
      </c>
      <c r="S216" s="287"/>
      <c r="T216" s="287"/>
      <c r="U216" s="287"/>
      <c r="V216" s="287"/>
      <c r="W216" s="287"/>
    </row>
    <row r="217" spans="1:23" x14ac:dyDescent="0.2">
      <c r="A217" s="272" t="s">
        <v>579</v>
      </c>
      <c r="B217" s="286">
        <v>0</v>
      </c>
      <c r="C217" s="286">
        <v>0</v>
      </c>
      <c r="D217" s="286">
        <v>0</v>
      </c>
      <c r="E217" s="286">
        <v>0</v>
      </c>
      <c r="F217" s="286">
        <v>0</v>
      </c>
      <c r="G217" s="286"/>
      <c r="H217" s="287">
        <v>0</v>
      </c>
      <c r="I217" s="287">
        <v>352.59339999999997</v>
      </c>
      <c r="J217" s="287">
        <v>353</v>
      </c>
      <c r="S217" s="287"/>
      <c r="T217" s="287"/>
      <c r="U217" s="287"/>
      <c r="V217" s="287"/>
      <c r="W217" s="287"/>
    </row>
    <row r="218" spans="1:23" x14ac:dyDescent="0.2">
      <c r="A218" s="272" t="s">
        <v>580</v>
      </c>
      <c r="B218" s="286">
        <v>0</v>
      </c>
      <c r="C218" s="286">
        <v>0</v>
      </c>
      <c r="D218" s="286">
        <v>0</v>
      </c>
      <c r="E218" s="286">
        <v>0</v>
      </c>
      <c r="F218" s="286">
        <v>0</v>
      </c>
      <c r="G218" s="286"/>
      <c r="H218" s="287">
        <v>0</v>
      </c>
      <c r="I218" s="287">
        <v>0</v>
      </c>
      <c r="J218" s="287">
        <v>0</v>
      </c>
      <c r="S218" s="287"/>
      <c r="T218" s="287"/>
      <c r="U218" s="287"/>
      <c r="V218" s="287"/>
      <c r="W218" s="287"/>
    </row>
    <row r="219" spans="1:23" x14ac:dyDescent="0.2">
      <c r="A219" s="272" t="s">
        <v>569</v>
      </c>
      <c r="B219" s="286">
        <v>209</v>
      </c>
      <c r="C219" s="286">
        <v>0</v>
      </c>
      <c r="D219" s="286">
        <v>0</v>
      </c>
      <c r="E219" s="286">
        <v>0</v>
      </c>
      <c r="F219" s="286">
        <v>0</v>
      </c>
      <c r="G219" s="286"/>
      <c r="H219" s="287">
        <v>0</v>
      </c>
      <c r="I219" s="287">
        <v>0</v>
      </c>
      <c r="J219" s="287">
        <v>0</v>
      </c>
      <c r="S219" s="287"/>
      <c r="T219" s="287"/>
      <c r="U219" s="287"/>
      <c r="V219" s="287"/>
      <c r="W219" s="287"/>
    </row>
    <row r="220" spans="1:23" ht="25.5" x14ac:dyDescent="0.2">
      <c r="A220" s="285" t="s">
        <v>712</v>
      </c>
      <c r="B220" s="286">
        <v>0</v>
      </c>
      <c r="C220" s="286">
        <v>0</v>
      </c>
      <c r="D220" s="286">
        <v>0</v>
      </c>
      <c r="E220" s="286">
        <v>0</v>
      </c>
      <c r="F220" s="286">
        <v>0</v>
      </c>
      <c r="G220" s="286"/>
      <c r="H220" s="287">
        <v>0</v>
      </c>
      <c r="I220" s="287">
        <v>0</v>
      </c>
      <c r="J220" s="287">
        <v>0</v>
      </c>
      <c r="S220" s="287"/>
      <c r="T220" s="287"/>
      <c r="U220" s="287"/>
      <c r="V220" s="287"/>
      <c r="W220" s="287"/>
    </row>
    <row r="221" spans="1:23" x14ac:dyDescent="0.2">
      <c r="A221" s="272" t="s">
        <v>583</v>
      </c>
      <c r="B221" s="286">
        <v>1142</v>
      </c>
      <c r="C221" s="286">
        <v>720</v>
      </c>
      <c r="D221" s="286">
        <v>408</v>
      </c>
      <c r="E221" s="286">
        <v>145</v>
      </c>
      <c r="F221" s="286">
        <v>0</v>
      </c>
      <c r="G221" s="286"/>
      <c r="H221" s="287">
        <v>0</v>
      </c>
      <c r="I221" s="287">
        <v>0</v>
      </c>
      <c r="J221" s="287">
        <v>0</v>
      </c>
      <c r="S221" s="287"/>
      <c r="T221" s="287"/>
      <c r="U221" s="287"/>
      <c r="V221" s="287"/>
      <c r="W221" s="287"/>
    </row>
    <row r="222" spans="1:23" x14ac:dyDescent="0.2">
      <c r="A222" s="272" t="s">
        <v>584</v>
      </c>
      <c r="B222" s="286">
        <v>511</v>
      </c>
      <c r="C222" s="286">
        <v>89</v>
      </c>
      <c r="D222" s="286">
        <v>0</v>
      </c>
      <c r="E222" s="286">
        <v>0</v>
      </c>
      <c r="F222" s="286">
        <v>0</v>
      </c>
      <c r="G222" s="286"/>
      <c r="H222" s="287">
        <v>0</v>
      </c>
      <c r="I222" s="287">
        <v>79.889399999999966</v>
      </c>
      <c r="J222" s="287">
        <v>80</v>
      </c>
      <c r="S222" s="287"/>
      <c r="T222" s="287"/>
      <c r="U222" s="287"/>
      <c r="V222" s="287"/>
      <c r="W222" s="287"/>
    </row>
    <row r="223" spans="1:23" x14ac:dyDescent="0.2">
      <c r="A223" s="272" t="s">
        <v>585</v>
      </c>
      <c r="B223" s="286">
        <v>11</v>
      </c>
      <c r="C223" s="286">
        <v>0</v>
      </c>
      <c r="D223" s="286">
        <v>0</v>
      </c>
      <c r="E223" s="286">
        <v>0</v>
      </c>
      <c r="F223" s="286">
        <v>0</v>
      </c>
      <c r="G223" s="286"/>
      <c r="H223" s="287">
        <v>0</v>
      </c>
      <c r="I223" s="287">
        <v>0</v>
      </c>
      <c r="J223" s="287">
        <v>0</v>
      </c>
      <c r="S223" s="287"/>
      <c r="T223" s="287"/>
      <c r="U223" s="287"/>
      <c r="V223" s="287"/>
      <c r="W223" s="287"/>
    </row>
    <row r="224" spans="1:23" x14ac:dyDescent="0.2">
      <c r="A224" s="272" t="s">
        <v>586</v>
      </c>
      <c r="B224" s="286">
        <v>372</v>
      </c>
      <c r="C224" s="286">
        <v>0</v>
      </c>
      <c r="D224" s="286">
        <v>0</v>
      </c>
      <c r="E224" s="286">
        <v>0</v>
      </c>
      <c r="F224" s="286">
        <v>0</v>
      </c>
      <c r="G224" s="286"/>
      <c r="H224" s="287">
        <v>0</v>
      </c>
      <c r="I224" s="287">
        <v>0</v>
      </c>
      <c r="J224" s="287">
        <v>0</v>
      </c>
      <c r="S224" s="287"/>
      <c r="T224" s="287"/>
      <c r="U224" s="287"/>
      <c r="V224" s="287"/>
      <c r="W224" s="287"/>
    </row>
    <row r="225" spans="1:23" x14ac:dyDescent="0.2">
      <c r="A225" s="272" t="s">
        <v>587</v>
      </c>
      <c r="B225" s="286">
        <v>0</v>
      </c>
      <c r="C225" s="286">
        <v>0</v>
      </c>
      <c r="D225" s="286">
        <v>0</v>
      </c>
      <c r="E225" s="286">
        <v>0</v>
      </c>
      <c r="F225" s="286">
        <v>0</v>
      </c>
      <c r="G225" s="286"/>
      <c r="H225" s="287">
        <v>0</v>
      </c>
      <c r="I225" s="287">
        <v>0</v>
      </c>
      <c r="J225" s="287">
        <v>0</v>
      </c>
      <c r="S225" s="287"/>
      <c r="T225" s="287"/>
      <c r="U225" s="287"/>
      <c r="V225" s="287"/>
      <c r="W225" s="287"/>
    </row>
    <row r="226" spans="1:23" x14ac:dyDescent="0.2">
      <c r="A226" s="272" t="s">
        <v>588</v>
      </c>
      <c r="B226" s="286">
        <v>0</v>
      </c>
      <c r="C226" s="286">
        <v>0</v>
      </c>
      <c r="D226" s="286">
        <v>0</v>
      </c>
      <c r="E226" s="286">
        <v>0</v>
      </c>
      <c r="F226" s="286">
        <v>0</v>
      </c>
      <c r="G226" s="286"/>
      <c r="H226" s="287">
        <v>0</v>
      </c>
      <c r="I226" s="287">
        <v>0</v>
      </c>
      <c r="J226" s="287">
        <v>0</v>
      </c>
      <c r="S226" s="287"/>
      <c r="T226" s="287"/>
      <c r="U226" s="287"/>
      <c r="V226" s="287"/>
      <c r="W226" s="287"/>
    </row>
    <row r="227" spans="1:23" x14ac:dyDescent="0.2">
      <c r="A227" s="272" t="s">
        <v>589</v>
      </c>
      <c r="B227" s="286">
        <v>0</v>
      </c>
      <c r="C227" s="286">
        <v>0</v>
      </c>
      <c r="D227" s="286">
        <v>0</v>
      </c>
      <c r="E227" s="286">
        <v>0</v>
      </c>
      <c r="F227" s="286">
        <v>0</v>
      </c>
      <c r="G227" s="286"/>
      <c r="H227" s="287">
        <v>0</v>
      </c>
      <c r="I227" s="287">
        <v>395.97359999999998</v>
      </c>
      <c r="J227" s="287">
        <v>396</v>
      </c>
      <c r="S227" s="287"/>
      <c r="T227" s="287"/>
      <c r="U227" s="287"/>
      <c r="V227" s="287"/>
      <c r="W227" s="287"/>
    </row>
    <row r="228" spans="1:23" x14ac:dyDescent="0.2">
      <c r="A228" s="272" t="s">
        <v>590</v>
      </c>
      <c r="B228" s="286">
        <v>0</v>
      </c>
      <c r="C228" s="286">
        <v>0</v>
      </c>
      <c r="D228" s="286">
        <v>0</v>
      </c>
      <c r="E228" s="286">
        <v>0</v>
      </c>
      <c r="F228" s="286">
        <v>0</v>
      </c>
      <c r="G228" s="286"/>
      <c r="H228" s="287">
        <v>0</v>
      </c>
      <c r="I228" s="287">
        <v>0</v>
      </c>
      <c r="J228" s="287">
        <v>0</v>
      </c>
      <c r="S228" s="287"/>
      <c r="T228" s="287"/>
      <c r="U228" s="287"/>
      <c r="V228" s="287"/>
      <c r="W228" s="287"/>
    </row>
    <row r="229" spans="1:23" x14ac:dyDescent="0.2">
      <c r="A229" s="272" t="s">
        <v>591</v>
      </c>
      <c r="B229" s="286">
        <v>481</v>
      </c>
      <c r="C229" s="286">
        <v>59</v>
      </c>
      <c r="D229" s="286">
        <v>0</v>
      </c>
      <c r="E229" s="286">
        <v>0</v>
      </c>
      <c r="F229" s="286">
        <v>0</v>
      </c>
      <c r="G229" s="286"/>
      <c r="H229" s="287">
        <v>0</v>
      </c>
      <c r="I229" s="287">
        <v>0</v>
      </c>
      <c r="J229" s="287">
        <v>0</v>
      </c>
      <c r="S229" s="287"/>
      <c r="T229" s="287"/>
      <c r="U229" s="287"/>
      <c r="V229" s="287"/>
      <c r="W229" s="287"/>
    </row>
    <row r="230" spans="1:23" ht="25.5" x14ac:dyDescent="0.2">
      <c r="A230" s="285" t="s">
        <v>713</v>
      </c>
      <c r="B230" s="286">
        <v>0</v>
      </c>
      <c r="C230" s="286">
        <v>0</v>
      </c>
      <c r="D230" s="286">
        <v>0</v>
      </c>
      <c r="E230" s="286">
        <v>0</v>
      </c>
      <c r="F230" s="286">
        <v>0</v>
      </c>
      <c r="G230" s="286"/>
      <c r="H230" s="287">
        <v>0</v>
      </c>
      <c r="I230" s="287">
        <v>0</v>
      </c>
      <c r="J230" s="287">
        <v>0</v>
      </c>
      <c r="S230" s="287"/>
      <c r="T230" s="287"/>
      <c r="U230" s="287"/>
      <c r="V230" s="287"/>
      <c r="W230" s="287"/>
    </row>
    <row r="231" spans="1:23" x14ac:dyDescent="0.2">
      <c r="A231" s="272" t="s">
        <v>594</v>
      </c>
      <c r="B231" s="286">
        <v>0</v>
      </c>
      <c r="C231" s="286">
        <v>0</v>
      </c>
      <c r="D231" s="286">
        <v>0</v>
      </c>
      <c r="E231" s="286">
        <v>0</v>
      </c>
      <c r="F231" s="286">
        <v>0</v>
      </c>
      <c r="G231" s="286"/>
      <c r="H231" s="287">
        <v>0</v>
      </c>
      <c r="I231" s="287">
        <v>0</v>
      </c>
      <c r="J231" s="287">
        <v>0</v>
      </c>
      <c r="S231" s="287"/>
      <c r="T231" s="287"/>
      <c r="U231" s="287"/>
      <c r="V231" s="287"/>
      <c r="W231" s="287"/>
    </row>
    <row r="232" spans="1:23" x14ac:dyDescent="0.2">
      <c r="A232" s="272" t="s">
        <v>595</v>
      </c>
      <c r="B232" s="286">
        <v>0</v>
      </c>
      <c r="C232" s="286">
        <v>0</v>
      </c>
      <c r="D232" s="286">
        <v>0</v>
      </c>
      <c r="E232" s="286">
        <v>0</v>
      </c>
      <c r="F232" s="286">
        <v>0</v>
      </c>
      <c r="G232" s="286"/>
      <c r="H232" s="287">
        <v>0</v>
      </c>
      <c r="I232" s="287">
        <v>0</v>
      </c>
      <c r="J232" s="287">
        <v>0</v>
      </c>
      <c r="S232" s="287"/>
      <c r="T232" s="287"/>
      <c r="U232" s="287"/>
      <c r="V232" s="287"/>
      <c r="W232" s="287"/>
    </row>
    <row r="233" spans="1:23" x14ac:dyDescent="0.2">
      <c r="A233" s="272" t="s">
        <v>596</v>
      </c>
      <c r="B233" s="286">
        <v>0</v>
      </c>
      <c r="C233" s="286">
        <v>0</v>
      </c>
      <c r="D233" s="286">
        <v>0</v>
      </c>
      <c r="E233" s="286">
        <v>0</v>
      </c>
      <c r="F233" s="286">
        <v>0</v>
      </c>
      <c r="G233" s="286"/>
      <c r="H233" s="287">
        <v>0</v>
      </c>
      <c r="I233" s="287">
        <v>0</v>
      </c>
      <c r="J233" s="287">
        <v>0</v>
      </c>
      <c r="S233" s="287"/>
      <c r="T233" s="287"/>
      <c r="U233" s="287"/>
      <c r="V233" s="287"/>
      <c r="W233" s="287"/>
    </row>
    <row r="234" spans="1:23" x14ac:dyDescent="0.2">
      <c r="A234" s="272" t="s">
        <v>597</v>
      </c>
      <c r="B234" s="286">
        <v>0</v>
      </c>
      <c r="C234" s="286">
        <v>0</v>
      </c>
      <c r="D234" s="286">
        <v>0</v>
      </c>
      <c r="E234" s="286">
        <v>0</v>
      </c>
      <c r="F234" s="286">
        <v>0</v>
      </c>
      <c r="G234" s="286"/>
      <c r="H234" s="287">
        <v>0</v>
      </c>
      <c r="I234" s="287">
        <v>0</v>
      </c>
      <c r="J234" s="287">
        <v>0</v>
      </c>
      <c r="S234" s="287"/>
      <c r="T234" s="287"/>
      <c r="U234" s="287"/>
      <c r="V234" s="287"/>
      <c r="W234" s="287"/>
    </row>
    <row r="235" spans="1:23" x14ac:dyDescent="0.2">
      <c r="A235" s="272" t="s">
        <v>598</v>
      </c>
      <c r="B235" s="286">
        <v>0</v>
      </c>
      <c r="C235" s="286">
        <v>0</v>
      </c>
      <c r="D235" s="286">
        <v>0</v>
      </c>
      <c r="E235" s="286">
        <v>0</v>
      </c>
      <c r="F235" s="286">
        <v>0</v>
      </c>
      <c r="G235" s="286"/>
      <c r="H235" s="287">
        <v>0</v>
      </c>
      <c r="I235" s="287">
        <v>0</v>
      </c>
      <c r="J235" s="287">
        <v>0</v>
      </c>
      <c r="S235" s="287"/>
      <c r="T235" s="287"/>
      <c r="U235" s="287"/>
      <c r="V235" s="287"/>
      <c r="W235" s="287"/>
    </row>
    <row r="236" spans="1:23" x14ac:dyDescent="0.2">
      <c r="A236" s="272" t="s">
        <v>599</v>
      </c>
      <c r="B236" s="286">
        <v>0</v>
      </c>
      <c r="C236" s="286">
        <v>0</v>
      </c>
      <c r="D236" s="286">
        <v>0</v>
      </c>
      <c r="E236" s="286">
        <v>0</v>
      </c>
      <c r="F236" s="286">
        <v>0</v>
      </c>
      <c r="G236" s="286"/>
      <c r="H236" s="287">
        <v>0</v>
      </c>
      <c r="I236" s="287">
        <v>152.97359999999998</v>
      </c>
      <c r="J236" s="287">
        <v>153</v>
      </c>
      <c r="S236" s="287"/>
      <c r="T236" s="287"/>
      <c r="U236" s="287"/>
      <c r="V236" s="287"/>
      <c r="W236" s="287"/>
    </row>
    <row r="237" spans="1:23" x14ac:dyDescent="0.2">
      <c r="A237" s="272" t="s">
        <v>600</v>
      </c>
      <c r="B237" s="286">
        <v>22</v>
      </c>
      <c r="C237" s="286">
        <v>0</v>
      </c>
      <c r="D237" s="286">
        <v>0</v>
      </c>
      <c r="E237" s="286">
        <v>0</v>
      </c>
      <c r="F237" s="286">
        <v>0</v>
      </c>
      <c r="G237" s="286"/>
      <c r="H237" s="287">
        <v>1182</v>
      </c>
      <c r="I237" s="287">
        <v>0</v>
      </c>
      <c r="J237" s="287">
        <v>1182</v>
      </c>
      <c r="S237" s="287"/>
      <c r="T237" s="287"/>
      <c r="U237" s="287"/>
      <c r="V237" s="287"/>
      <c r="W237" s="287"/>
    </row>
    <row r="238" spans="1:23" x14ac:dyDescent="0.2">
      <c r="A238" s="272" t="s">
        <v>601</v>
      </c>
      <c r="B238" s="286">
        <v>0</v>
      </c>
      <c r="C238" s="286">
        <v>0</v>
      </c>
      <c r="D238" s="286">
        <v>0</v>
      </c>
      <c r="E238" s="286">
        <v>0</v>
      </c>
      <c r="F238" s="286">
        <v>0</v>
      </c>
      <c r="G238" s="286"/>
      <c r="H238" s="287">
        <v>112</v>
      </c>
      <c r="I238" s="287">
        <v>0</v>
      </c>
      <c r="J238" s="287">
        <v>112</v>
      </c>
      <c r="S238" s="287"/>
      <c r="T238" s="287"/>
      <c r="U238" s="287"/>
      <c r="V238" s="287"/>
      <c r="W238" s="287"/>
    </row>
    <row r="239" spans="1:23" x14ac:dyDescent="0.2">
      <c r="A239" s="272" t="s">
        <v>602</v>
      </c>
      <c r="B239" s="286">
        <v>0</v>
      </c>
      <c r="C239" s="286">
        <v>0</v>
      </c>
      <c r="D239" s="286">
        <v>0</v>
      </c>
      <c r="E239" s="286">
        <v>0</v>
      </c>
      <c r="F239" s="286">
        <v>0</v>
      </c>
      <c r="G239" s="286"/>
      <c r="H239" s="287">
        <v>272</v>
      </c>
      <c r="I239" s="287">
        <v>119.69659999999999</v>
      </c>
      <c r="J239" s="287">
        <v>392</v>
      </c>
      <c r="S239" s="287"/>
      <c r="T239" s="287"/>
      <c r="U239" s="287"/>
      <c r="V239" s="287"/>
      <c r="W239" s="287"/>
    </row>
    <row r="240" spans="1:23" x14ac:dyDescent="0.2">
      <c r="A240" s="272" t="s">
        <v>603</v>
      </c>
      <c r="B240" s="286">
        <v>0</v>
      </c>
      <c r="C240" s="286">
        <v>0</v>
      </c>
      <c r="D240" s="286">
        <v>0</v>
      </c>
      <c r="E240" s="286">
        <v>0</v>
      </c>
      <c r="F240" s="286">
        <v>0</v>
      </c>
      <c r="G240" s="286"/>
      <c r="H240" s="287">
        <v>0</v>
      </c>
      <c r="I240" s="287">
        <v>0</v>
      </c>
      <c r="J240" s="287">
        <v>0</v>
      </c>
      <c r="S240" s="287"/>
      <c r="T240" s="287"/>
      <c r="U240" s="287"/>
      <c r="V240" s="287"/>
      <c r="W240" s="287"/>
    </row>
    <row r="241" spans="1:23" x14ac:dyDescent="0.2">
      <c r="A241" s="272" t="s">
        <v>604</v>
      </c>
      <c r="B241" s="286">
        <v>0</v>
      </c>
      <c r="C241" s="286">
        <v>0</v>
      </c>
      <c r="D241" s="286">
        <v>0</v>
      </c>
      <c r="E241" s="286">
        <v>0</v>
      </c>
      <c r="F241" s="286">
        <v>0</v>
      </c>
      <c r="G241" s="286"/>
      <c r="H241" s="287">
        <v>0</v>
      </c>
      <c r="I241" s="287">
        <v>276.69439999999997</v>
      </c>
      <c r="J241" s="287">
        <v>277</v>
      </c>
      <c r="S241" s="287"/>
      <c r="T241" s="287"/>
      <c r="U241" s="287"/>
      <c r="V241" s="287"/>
      <c r="W241" s="287"/>
    </row>
    <row r="242" spans="1:23" x14ac:dyDescent="0.2">
      <c r="A242" s="272" t="s">
        <v>605</v>
      </c>
      <c r="B242" s="286">
        <v>0</v>
      </c>
      <c r="C242" s="286">
        <v>0</v>
      </c>
      <c r="D242" s="286">
        <v>0</v>
      </c>
      <c r="E242" s="286">
        <v>0</v>
      </c>
      <c r="F242" s="286">
        <v>0</v>
      </c>
      <c r="G242" s="286"/>
      <c r="H242" s="287">
        <v>0</v>
      </c>
      <c r="I242" s="287">
        <v>0</v>
      </c>
      <c r="J242" s="287">
        <v>0</v>
      </c>
      <c r="S242" s="287"/>
      <c r="T242" s="287"/>
      <c r="U242" s="287"/>
      <c r="V242" s="287"/>
      <c r="W242" s="287"/>
    </row>
    <row r="243" spans="1:23" x14ac:dyDescent="0.2">
      <c r="A243" s="272" t="s">
        <v>606</v>
      </c>
      <c r="B243" s="286">
        <v>0</v>
      </c>
      <c r="C243" s="286">
        <v>0</v>
      </c>
      <c r="D243" s="286">
        <v>0</v>
      </c>
      <c r="E243" s="286">
        <v>0</v>
      </c>
      <c r="F243" s="286">
        <v>0</v>
      </c>
      <c r="G243" s="286"/>
      <c r="H243" s="287">
        <v>0</v>
      </c>
      <c r="I243" s="287">
        <v>0</v>
      </c>
      <c r="J243" s="287">
        <v>0</v>
      </c>
      <c r="S243" s="287"/>
      <c r="T243" s="287"/>
      <c r="U243" s="287"/>
      <c r="V243" s="287"/>
      <c r="W243" s="287"/>
    </row>
    <row r="244" spans="1:23" x14ac:dyDescent="0.2">
      <c r="A244" s="272" t="s">
        <v>607</v>
      </c>
      <c r="B244" s="286">
        <v>0</v>
      </c>
      <c r="C244" s="286">
        <v>0</v>
      </c>
      <c r="D244" s="286">
        <v>0</v>
      </c>
      <c r="E244" s="286">
        <v>0</v>
      </c>
      <c r="F244" s="286">
        <v>0</v>
      </c>
      <c r="G244" s="286"/>
      <c r="H244" s="287">
        <v>1534</v>
      </c>
      <c r="I244" s="287">
        <v>627.3646</v>
      </c>
      <c r="J244" s="287">
        <v>2161</v>
      </c>
      <c r="S244" s="287"/>
      <c r="T244" s="287"/>
      <c r="U244" s="287"/>
      <c r="V244" s="287"/>
      <c r="W244" s="287"/>
    </row>
    <row r="245" spans="1:23" ht="25.5" x14ac:dyDescent="0.2">
      <c r="A245" s="285" t="s">
        <v>714</v>
      </c>
      <c r="B245" s="286">
        <v>0</v>
      </c>
      <c r="C245" s="286">
        <v>0</v>
      </c>
      <c r="D245" s="286">
        <v>0</v>
      </c>
      <c r="E245" s="286">
        <v>0</v>
      </c>
      <c r="F245" s="286">
        <v>0</v>
      </c>
      <c r="G245" s="286"/>
      <c r="H245" s="287">
        <v>0</v>
      </c>
      <c r="I245" s="287">
        <v>346.90379999999999</v>
      </c>
      <c r="J245" s="287">
        <v>347</v>
      </c>
      <c r="S245" s="287"/>
      <c r="T245" s="287"/>
      <c r="U245" s="287"/>
      <c r="V245" s="287"/>
      <c r="W245" s="287"/>
    </row>
    <row r="246" spans="1:23" x14ac:dyDescent="0.2">
      <c r="A246" s="272" t="s">
        <v>610</v>
      </c>
      <c r="B246" s="286">
        <v>192</v>
      </c>
      <c r="C246" s="286">
        <v>0</v>
      </c>
      <c r="D246" s="286">
        <v>0</v>
      </c>
      <c r="E246" s="286">
        <v>0</v>
      </c>
      <c r="F246" s="286">
        <v>0</v>
      </c>
      <c r="G246" s="286"/>
      <c r="H246" s="287">
        <v>0</v>
      </c>
      <c r="I246" s="287">
        <v>0</v>
      </c>
      <c r="J246" s="287">
        <v>0</v>
      </c>
      <c r="S246" s="287"/>
      <c r="T246" s="287"/>
      <c r="U246" s="287"/>
      <c r="V246" s="287"/>
      <c r="W246" s="287"/>
    </row>
    <row r="247" spans="1:23" x14ac:dyDescent="0.2">
      <c r="A247" s="272" t="s">
        <v>611</v>
      </c>
      <c r="B247" s="286">
        <v>0</v>
      </c>
      <c r="C247" s="286">
        <v>0</v>
      </c>
      <c r="D247" s="286">
        <v>0</v>
      </c>
      <c r="E247" s="286">
        <v>0</v>
      </c>
      <c r="F247" s="286">
        <v>0</v>
      </c>
      <c r="G247" s="286"/>
      <c r="H247" s="287">
        <v>0</v>
      </c>
      <c r="I247" s="287">
        <v>0</v>
      </c>
      <c r="J247" s="287">
        <v>0</v>
      </c>
      <c r="S247" s="287"/>
      <c r="T247" s="287"/>
      <c r="U247" s="287"/>
      <c r="V247" s="287"/>
      <c r="W247" s="287"/>
    </row>
    <row r="248" spans="1:23" x14ac:dyDescent="0.2">
      <c r="A248" s="272" t="s">
        <v>612</v>
      </c>
      <c r="B248" s="286">
        <v>0</v>
      </c>
      <c r="C248" s="286">
        <v>0</v>
      </c>
      <c r="D248" s="286">
        <v>0</v>
      </c>
      <c r="E248" s="286">
        <v>0</v>
      </c>
      <c r="F248" s="286">
        <v>0</v>
      </c>
      <c r="G248" s="286"/>
      <c r="H248" s="287">
        <v>0</v>
      </c>
      <c r="I248" s="287">
        <v>0</v>
      </c>
      <c r="J248" s="287">
        <v>0</v>
      </c>
      <c r="S248" s="287"/>
      <c r="T248" s="287"/>
      <c r="U248" s="287"/>
      <c r="V248" s="287"/>
      <c r="W248" s="287"/>
    </row>
    <row r="249" spans="1:23" x14ac:dyDescent="0.2">
      <c r="A249" s="272" t="s">
        <v>613</v>
      </c>
      <c r="B249" s="286">
        <v>0</v>
      </c>
      <c r="C249" s="286">
        <v>0</v>
      </c>
      <c r="D249" s="286">
        <v>0</v>
      </c>
      <c r="E249" s="286">
        <v>0</v>
      </c>
      <c r="F249" s="286">
        <v>0</v>
      </c>
      <c r="G249" s="286"/>
      <c r="H249" s="287">
        <v>331</v>
      </c>
      <c r="I249" s="287">
        <v>130.90639999999996</v>
      </c>
      <c r="J249" s="287">
        <v>462</v>
      </c>
      <c r="S249" s="287"/>
      <c r="T249" s="287"/>
      <c r="U249" s="287"/>
      <c r="V249" s="287"/>
      <c r="W249" s="287"/>
    </row>
    <row r="250" spans="1:23" x14ac:dyDescent="0.2">
      <c r="A250" s="272" t="s">
        <v>614</v>
      </c>
      <c r="B250" s="286">
        <v>0</v>
      </c>
      <c r="C250" s="286">
        <v>0</v>
      </c>
      <c r="D250" s="286">
        <v>0</v>
      </c>
      <c r="E250" s="286">
        <v>0</v>
      </c>
      <c r="F250" s="286">
        <v>0</v>
      </c>
      <c r="G250" s="286"/>
      <c r="H250" s="287">
        <v>0</v>
      </c>
      <c r="I250" s="287">
        <v>0</v>
      </c>
      <c r="J250" s="287">
        <v>0</v>
      </c>
      <c r="S250" s="287"/>
      <c r="T250" s="287"/>
      <c r="U250" s="287"/>
      <c r="V250" s="287"/>
      <c r="W250" s="287"/>
    </row>
    <row r="251" spans="1:23" x14ac:dyDescent="0.2">
      <c r="A251" s="272" t="s">
        <v>615</v>
      </c>
      <c r="B251" s="286">
        <v>0</v>
      </c>
      <c r="C251" s="286">
        <v>0</v>
      </c>
      <c r="D251" s="286">
        <v>0</v>
      </c>
      <c r="E251" s="286">
        <v>0</v>
      </c>
      <c r="F251" s="286">
        <v>0</v>
      </c>
      <c r="G251" s="286"/>
      <c r="H251" s="287">
        <v>0</v>
      </c>
      <c r="I251" s="287">
        <v>0</v>
      </c>
      <c r="J251" s="287">
        <v>0</v>
      </c>
      <c r="S251" s="287"/>
      <c r="T251" s="287"/>
      <c r="U251" s="287"/>
      <c r="V251" s="287"/>
      <c r="W251" s="287"/>
    </row>
    <row r="252" spans="1:23" x14ac:dyDescent="0.2">
      <c r="A252" s="272" t="s">
        <v>616</v>
      </c>
      <c r="B252" s="286">
        <v>0</v>
      </c>
      <c r="C252" s="286">
        <v>0</v>
      </c>
      <c r="D252" s="286">
        <v>0</v>
      </c>
      <c r="E252" s="286">
        <v>0</v>
      </c>
      <c r="F252" s="286">
        <v>0</v>
      </c>
      <c r="G252" s="286"/>
      <c r="H252" s="287">
        <v>0</v>
      </c>
      <c r="I252" s="287">
        <v>0</v>
      </c>
      <c r="J252" s="287">
        <v>0</v>
      </c>
      <c r="S252" s="287"/>
      <c r="T252" s="287"/>
      <c r="U252" s="287"/>
      <c r="V252" s="287"/>
      <c r="W252" s="287"/>
    </row>
    <row r="253" spans="1:23" x14ac:dyDescent="0.2">
      <c r="A253" s="272" t="s">
        <v>617</v>
      </c>
      <c r="B253" s="286">
        <v>1</v>
      </c>
      <c r="C253" s="286">
        <v>0</v>
      </c>
      <c r="D253" s="286">
        <v>0</v>
      </c>
      <c r="E253" s="286">
        <v>0</v>
      </c>
      <c r="F253" s="286">
        <v>0</v>
      </c>
      <c r="G253" s="286"/>
      <c r="H253" s="287">
        <v>0</v>
      </c>
      <c r="I253" s="287">
        <v>0</v>
      </c>
      <c r="J253" s="287">
        <v>0</v>
      </c>
      <c r="S253" s="287"/>
      <c r="T253" s="287"/>
      <c r="U253" s="287"/>
      <c r="V253" s="287"/>
      <c r="W253" s="287"/>
    </row>
    <row r="254" spans="1:23" x14ac:dyDescent="0.2">
      <c r="A254" s="272" t="s">
        <v>618</v>
      </c>
      <c r="B254" s="286">
        <v>0</v>
      </c>
      <c r="C254" s="286">
        <v>0</v>
      </c>
      <c r="D254" s="286">
        <v>0</v>
      </c>
      <c r="E254" s="286">
        <v>0</v>
      </c>
      <c r="F254" s="286">
        <v>0</v>
      </c>
      <c r="G254" s="286"/>
      <c r="H254" s="287">
        <v>0</v>
      </c>
      <c r="I254" s="287">
        <v>0</v>
      </c>
      <c r="J254" s="287">
        <v>0</v>
      </c>
      <c r="S254" s="287"/>
      <c r="T254" s="287"/>
      <c r="U254" s="287"/>
      <c r="V254" s="287"/>
      <c r="W254" s="287"/>
    </row>
    <row r="255" spans="1:23" ht="25.5" x14ac:dyDescent="0.2">
      <c r="A255" s="285" t="s">
        <v>715</v>
      </c>
      <c r="B255" s="286">
        <v>0</v>
      </c>
      <c r="C255" s="286">
        <v>0</v>
      </c>
      <c r="D255" s="286">
        <v>0</v>
      </c>
      <c r="E255" s="286">
        <v>0</v>
      </c>
      <c r="F255" s="286">
        <v>0</v>
      </c>
      <c r="G255" s="286"/>
      <c r="H255" s="287">
        <v>0</v>
      </c>
      <c r="I255" s="287">
        <v>0</v>
      </c>
      <c r="J255" s="287">
        <v>0</v>
      </c>
      <c r="S255" s="287"/>
      <c r="T255" s="287"/>
      <c r="U255" s="287"/>
      <c r="V255" s="287"/>
      <c r="W255" s="287"/>
    </row>
    <row r="256" spans="1:23" x14ac:dyDescent="0.2">
      <c r="A256" s="272" t="s">
        <v>621</v>
      </c>
      <c r="B256" s="286">
        <v>0</v>
      </c>
      <c r="C256" s="286">
        <v>0</v>
      </c>
      <c r="D256" s="286">
        <v>0</v>
      </c>
      <c r="E256" s="286">
        <v>0</v>
      </c>
      <c r="F256" s="286">
        <v>0</v>
      </c>
      <c r="G256" s="286"/>
      <c r="H256" s="287">
        <v>0</v>
      </c>
      <c r="I256" s="287">
        <v>107.21439999999996</v>
      </c>
      <c r="J256" s="287">
        <v>107</v>
      </c>
      <c r="S256" s="287"/>
      <c r="T256" s="287"/>
      <c r="U256" s="287"/>
      <c r="V256" s="287"/>
      <c r="W256" s="287"/>
    </row>
    <row r="257" spans="1:23" x14ac:dyDescent="0.2">
      <c r="A257" s="272" t="s">
        <v>622</v>
      </c>
      <c r="B257" s="286">
        <v>0</v>
      </c>
      <c r="C257" s="286">
        <v>0</v>
      </c>
      <c r="D257" s="286">
        <v>0</v>
      </c>
      <c r="E257" s="286">
        <v>0</v>
      </c>
      <c r="F257" s="286">
        <v>0</v>
      </c>
      <c r="G257" s="286"/>
      <c r="H257" s="287">
        <v>336</v>
      </c>
      <c r="I257" s="287">
        <v>135.4982</v>
      </c>
      <c r="J257" s="287">
        <v>471</v>
      </c>
      <c r="S257" s="287"/>
      <c r="T257" s="287"/>
      <c r="U257" s="287"/>
      <c r="V257" s="287"/>
      <c r="W257" s="287"/>
    </row>
    <row r="258" spans="1:23" x14ac:dyDescent="0.2">
      <c r="A258" s="272" t="s">
        <v>623</v>
      </c>
      <c r="B258" s="286">
        <v>0</v>
      </c>
      <c r="C258" s="286">
        <v>0</v>
      </c>
      <c r="D258" s="286">
        <v>0</v>
      </c>
      <c r="E258" s="286">
        <v>0</v>
      </c>
      <c r="F258" s="286">
        <v>0</v>
      </c>
      <c r="G258" s="286"/>
      <c r="H258" s="287">
        <v>0</v>
      </c>
      <c r="I258" s="287">
        <v>0</v>
      </c>
      <c r="J258" s="287">
        <v>0</v>
      </c>
      <c r="S258" s="287"/>
      <c r="T258" s="287"/>
      <c r="U258" s="287"/>
      <c r="V258" s="287"/>
      <c r="W258" s="287"/>
    </row>
    <row r="259" spans="1:23" x14ac:dyDescent="0.2">
      <c r="A259" s="272" t="s">
        <v>624</v>
      </c>
      <c r="B259" s="286">
        <v>0</v>
      </c>
      <c r="C259" s="286">
        <v>0</v>
      </c>
      <c r="D259" s="286">
        <v>0</v>
      </c>
      <c r="E259" s="286">
        <v>0</v>
      </c>
      <c r="F259" s="286">
        <v>0</v>
      </c>
      <c r="G259" s="286"/>
      <c r="H259" s="287">
        <v>0</v>
      </c>
      <c r="I259" s="287">
        <v>0</v>
      </c>
      <c r="J259" s="287">
        <v>0</v>
      </c>
      <c r="S259" s="287"/>
      <c r="T259" s="287"/>
      <c r="U259" s="287"/>
      <c r="V259" s="287"/>
      <c r="W259" s="287"/>
    </row>
    <row r="260" spans="1:23" x14ac:dyDescent="0.2">
      <c r="A260" s="272" t="s">
        <v>625</v>
      </c>
      <c r="B260" s="286">
        <v>0</v>
      </c>
      <c r="C260" s="286">
        <v>0</v>
      </c>
      <c r="D260" s="286">
        <v>0</v>
      </c>
      <c r="E260" s="286">
        <v>0</v>
      </c>
      <c r="F260" s="286">
        <v>0</v>
      </c>
      <c r="G260" s="286"/>
      <c r="H260" s="287">
        <v>324</v>
      </c>
      <c r="I260" s="287">
        <v>0</v>
      </c>
      <c r="J260" s="287">
        <v>324</v>
      </c>
      <c r="S260" s="287"/>
      <c r="T260" s="287"/>
      <c r="U260" s="287"/>
      <c r="V260" s="287"/>
      <c r="W260" s="287"/>
    </row>
    <row r="261" spans="1:23" x14ac:dyDescent="0.2">
      <c r="A261" s="272" t="s">
        <v>626</v>
      </c>
      <c r="B261" s="286">
        <v>0</v>
      </c>
      <c r="C261" s="286">
        <v>0</v>
      </c>
      <c r="D261" s="286">
        <v>0</v>
      </c>
      <c r="E261" s="286">
        <v>0</v>
      </c>
      <c r="F261" s="286">
        <v>0</v>
      </c>
      <c r="G261" s="286"/>
      <c r="H261" s="287">
        <v>0</v>
      </c>
      <c r="I261" s="287">
        <v>0</v>
      </c>
      <c r="J261" s="287">
        <v>0</v>
      </c>
      <c r="S261" s="287"/>
      <c r="T261" s="287"/>
      <c r="U261" s="287"/>
      <c r="V261" s="287"/>
      <c r="W261" s="287"/>
    </row>
    <row r="262" spans="1:23" ht="25.5" x14ac:dyDescent="0.2">
      <c r="A262" s="285" t="s">
        <v>716</v>
      </c>
      <c r="B262" s="286">
        <v>0</v>
      </c>
      <c r="C262" s="286">
        <v>0</v>
      </c>
      <c r="D262" s="286">
        <v>0</v>
      </c>
      <c r="E262" s="286">
        <v>0</v>
      </c>
      <c r="F262" s="286">
        <v>0</v>
      </c>
      <c r="G262" s="286"/>
      <c r="H262" s="287">
        <v>1389</v>
      </c>
      <c r="I262" s="287">
        <v>0</v>
      </c>
      <c r="J262" s="287">
        <v>1389</v>
      </c>
      <c r="S262" s="287"/>
      <c r="T262" s="287"/>
      <c r="U262" s="287"/>
      <c r="V262" s="287"/>
      <c r="W262" s="287"/>
    </row>
    <row r="263" spans="1:23" x14ac:dyDescent="0.2">
      <c r="A263" s="272" t="s">
        <v>629</v>
      </c>
      <c r="B263" s="286">
        <v>942</v>
      </c>
      <c r="C263" s="286">
        <v>520</v>
      </c>
      <c r="D263" s="286">
        <v>208</v>
      </c>
      <c r="E263" s="286">
        <v>0</v>
      </c>
      <c r="F263" s="286">
        <v>0</v>
      </c>
      <c r="G263" s="286"/>
      <c r="H263" s="287">
        <v>1190</v>
      </c>
      <c r="I263" s="287">
        <v>128.45939999999996</v>
      </c>
      <c r="J263" s="287">
        <v>1318</v>
      </c>
      <c r="S263" s="287"/>
      <c r="T263" s="287"/>
      <c r="U263" s="287"/>
      <c r="V263" s="287"/>
      <c r="W263" s="287"/>
    </row>
    <row r="264" spans="1:23" x14ac:dyDescent="0.2">
      <c r="A264" s="272" t="s">
        <v>630</v>
      </c>
      <c r="B264" s="286">
        <v>790</v>
      </c>
      <c r="C264" s="286">
        <v>368</v>
      </c>
      <c r="D264" s="286">
        <v>56</v>
      </c>
      <c r="E264" s="286">
        <v>0</v>
      </c>
      <c r="F264" s="286">
        <v>0</v>
      </c>
      <c r="G264" s="286"/>
      <c r="H264" s="287">
        <v>2104</v>
      </c>
      <c r="I264" s="287">
        <v>0</v>
      </c>
      <c r="J264" s="287">
        <v>2104</v>
      </c>
      <c r="S264" s="287"/>
      <c r="T264" s="287"/>
      <c r="U264" s="287"/>
      <c r="V264" s="287"/>
      <c r="W264" s="287"/>
    </row>
    <row r="265" spans="1:23" x14ac:dyDescent="0.2">
      <c r="A265" s="272" t="s">
        <v>631</v>
      </c>
      <c r="B265" s="286">
        <v>0</v>
      </c>
      <c r="C265" s="286">
        <v>0</v>
      </c>
      <c r="D265" s="286">
        <v>0</v>
      </c>
      <c r="E265" s="286">
        <v>0</v>
      </c>
      <c r="F265" s="286">
        <v>0</v>
      </c>
      <c r="G265" s="286"/>
      <c r="H265" s="287">
        <v>770</v>
      </c>
      <c r="I265" s="287">
        <v>0</v>
      </c>
      <c r="J265" s="287">
        <v>770</v>
      </c>
      <c r="S265" s="287"/>
      <c r="T265" s="287"/>
      <c r="U265" s="287"/>
      <c r="V265" s="287"/>
      <c r="W265" s="287"/>
    </row>
    <row r="266" spans="1:23" x14ac:dyDescent="0.2">
      <c r="A266" s="272" t="s">
        <v>632</v>
      </c>
      <c r="B266" s="286">
        <v>69</v>
      </c>
      <c r="C266" s="286">
        <v>0</v>
      </c>
      <c r="D266" s="286">
        <v>0</v>
      </c>
      <c r="E266" s="286">
        <v>0</v>
      </c>
      <c r="F266" s="286">
        <v>0</v>
      </c>
      <c r="G266" s="286"/>
      <c r="H266" s="287">
        <v>284</v>
      </c>
      <c r="I266" s="287">
        <v>0</v>
      </c>
      <c r="J266" s="287">
        <v>284</v>
      </c>
      <c r="S266" s="287"/>
      <c r="T266" s="287"/>
      <c r="U266" s="287"/>
      <c r="V266" s="287"/>
      <c r="W266" s="287"/>
    </row>
    <row r="267" spans="1:23" x14ac:dyDescent="0.2">
      <c r="A267" s="272" t="s">
        <v>633</v>
      </c>
      <c r="B267" s="286">
        <v>0</v>
      </c>
      <c r="C267" s="286">
        <v>0</v>
      </c>
      <c r="D267" s="286">
        <v>0</v>
      </c>
      <c r="E267" s="286">
        <v>0</v>
      </c>
      <c r="F267" s="286">
        <v>0</v>
      </c>
      <c r="G267" s="286"/>
      <c r="H267" s="287">
        <v>1540</v>
      </c>
      <c r="I267" s="287">
        <v>225.327</v>
      </c>
      <c r="J267" s="287">
        <v>1765</v>
      </c>
      <c r="S267" s="287"/>
      <c r="T267" s="287"/>
      <c r="U267" s="287"/>
      <c r="V267" s="287"/>
      <c r="W267" s="287"/>
    </row>
    <row r="268" spans="1:23" x14ac:dyDescent="0.2">
      <c r="A268" s="272" t="s">
        <v>634</v>
      </c>
      <c r="B268" s="286">
        <v>418</v>
      </c>
      <c r="C268" s="286">
        <v>0</v>
      </c>
      <c r="D268" s="286">
        <v>0</v>
      </c>
      <c r="E268" s="286">
        <v>0</v>
      </c>
      <c r="F268" s="286">
        <v>0</v>
      </c>
      <c r="G268" s="286"/>
      <c r="H268" s="287">
        <v>1512</v>
      </c>
      <c r="I268" s="287">
        <v>0</v>
      </c>
      <c r="J268" s="287">
        <v>1512</v>
      </c>
      <c r="S268" s="287"/>
      <c r="T268" s="287"/>
      <c r="U268" s="287"/>
      <c r="V268" s="287"/>
      <c r="W268" s="287"/>
    </row>
    <row r="269" spans="1:23" x14ac:dyDescent="0.2">
      <c r="A269" s="272" t="s">
        <v>635</v>
      </c>
      <c r="B269" s="286">
        <v>0</v>
      </c>
      <c r="C269" s="286">
        <v>0</v>
      </c>
      <c r="D269" s="286">
        <v>0</v>
      </c>
      <c r="E269" s="286">
        <v>0</v>
      </c>
      <c r="F269" s="286">
        <v>0</v>
      </c>
      <c r="G269" s="286"/>
      <c r="H269" s="287">
        <v>341</v>
      </c>
      <c r="I269" s="287">
        <v>0</v>
      </c>
      <c r="J269" s="287">
        <v>341</v>
      </c>
      <c r="S269" s="287"/>
      <c r="T269" s="287"/>
      <c r="U269" s="287"/>
      <c r="V269" s="287"/>
      <c r="W269" s="287"/>
    </row>
    <row r="270" spans="1:23" ht="25.5" x14ac:dyDescent="0.2">
      <c r="A270" s="285" t="s">
        <v>717</v>
      </c>
      <c r="B270" s="286">
        <v>557</v>
      </c>
      <c r="C270" s="286">
        <v>135</v>
      </c>
      <c r="D270" s="286">
        <v>0</v>
      </c>
      <c r="E270" s="286">
        <v>0</v>
      </c>
      <c r="F270" s="286">
        <v>0</v>
      </c>
      <c r="G270" s="286"/>
      <c r="H270" s="287">
        <v>432</v>
      </c>
      <c r="I270" s="287">
        <v>0</v>
      </c>
      <c r="J270" s="287">
        <v>432</v>
      </c>
      <c r="S270" s="287"/>
      <c r="T270" s="287"/>
      <c r="U270" s="287"/>
      <c r="V270" s="287"/>
      <c r="W270" s="287"/>
    </row>
    <row r="271" spans="1:23" x14ac:dyDescent="0.2">
      <c r="A271" s="272" t="s">
        <v>638</v>
      </c>
      <c r="B271" s="286">
        <v>0</v>
      </c>
      <c r="C271" s="286">
        <v>0</v>
      </c>
      <c r="D271" s="286">
        <v>0</v>
      </c>
      <c r="E271" s="286">
        <v>0</v>
      </c>
      <c r="F271" s="286">
        <v>0</v>
      </c>
      <c r="G271" s="286"/>
      <c r="H271" s="287">
        <v>2117</v>
      </c>
      <c r="I271" s="287">
        <v>48.019799999999975</v>
      </c>
      <c r="J271" s="287">
        <v>2165</v>
      </c>
      <c r="S271" s="287"/>
      <c r="T271" s="287"/>
      <c r="U271" s="287"/>
      <c r="V271" s="287"/>
      <c r="W271" s="287"/>
    </row>
    <row r="272" spans="1:23" x14ac:dyDescent="0.2">
      <c r="A272" s="272" t="s">
        <v>639</v>
      </c>
      <c r="B272" s="286">
        <v>0</v>
      </c>
      <c r="C272" s="286">
        <v>0</v>
      </c>
      <c r="D272" s="286">
        <v>0</v>
      </c>
      <c r="E272" s="286">
        <v>0</v>
      </c>
      <c r="F272" s="286">
        <v>0</v>
      </c>
      <c r="G272" s="286"/>
      <c r="H272" s="287">
        <v>1792</v>
      </c>
      <c r="I272" s="287">
        <v>0</v>
      </c>
      <c r="J272" s="287">
        <v>1792</v>
      </c>
      <c r="S272" s="287"/>
      <c r="T272" s="287"/>
      <c r="U272" s="287"/>
      <c r="V272" s="287"/>
      <c r="W272" s="287"/>
    </row>
    <row r="273" spans="1:23" x14ac:dyDescent="0.2">
      <c r="A273" s="272" t="s">
        <v>640</v>
      </c>
      <c r="B273" s="286">
        <v>0</v>
      </c>
      <c r="C273" s="286">
        <v>0</v>
      </c>
      <c r="D273" s="286">
        <v>0</v>
      </c>
      <c r="E273" s="286">
        <v>0</v>
      </c>
      <c r="F273" s="286">
        <v>0</v>
      </c>
      <c r="G273" s="286"/>
      <c r="H273" s="287">
        <v>2023</v>
      </c>
      <c r="I273" s="287">
        <v>0</v>
      </c>
      <c r="J273" s="287">
        <v>2023</v>
      </c>
      <c r="S273" s="287"/>
      <c r="T273" s="287"/>
      <c r="U273" s="287"/>
      <c r="V273" s="287"/>
      <c r="W273" s="287"/>
    </row>
    <row r="274" spans="1:23" x14ac:dyDescent="0.2">
      <c r="A274" s="272" t="s">
        <v>641</v>
      </c>
      <c r="B274" s="286">
        <v>0</v>
      </c>
      <c r="C274" s="286">
        <v>0</v>
      </c>
      <c r="D274" s="286">
        <v>0</v>
      </c>
      <c r="E274" s="286">
        <v>0</v>
      </c>
      <c r="F274" s="286">
        <v>0</v>
      </c>
      <c r="G274" s="286"/>
      <c r="H274" s="287">
        <v>433</v>
      </c>
      <c r="I274" s="287">
        <v>0</v>
      </c>
      <c r="J274" s="287">
        <v>433</v>
      </c>
      <c r="S274" s="287"/>
      <c r="T274" s="287"/>
      <c r="U274" s="287"/>
      <c r="V274" s="287"/>
      <c r="W274" s="287"/>
    </row>
    <row r="275" spans="1:23" x14ac:dyDescent="0.2">
      <c r="A275" s="272" t="s">
        <v>642</v>
      </c>
      <c r="B275" s="286">
        <v>0</v>
      </c>
      <c r="C275" s="286">
        <v>0</v>
      </c>
      <c r="D275" s="286">
        <v>0</v>
      </c>
      <c r="E275" s="286">
        <v>0</v>
      </c>
      <c r="F275" s="286">
        <v>0</v>
      </c>
      <c r="G275" s="286"/>
      <c r="H275" s="287">
        <v>1367</v>
      </c>
      <c r="I275" s="287">
        <v>0</v>
      </c>
      <c r="J275" s="287">
        <v>1367</v>
      </c>
      <c r="S275" s="287"/>
      <c r="T275" s="287"/>
      <c r="U275" s="287"/>
      <c r="V275" s="287"/>
      <c r="W275" s="287"/>
    </row>
    <row r="276" spans="1:23" x14ac:dyDescent="0.2">
      <c r="A276" s="272" t="s">
        <v>643</v>
      </c>
      <c r="B276" s="286">
        <v>0</v>
      </c>
      <c r="C276" s="286">
        <v>0</v>
      </c>
      <c r="D276" s="286">
        <v>0</v>
      </c>
      <c r="E276" s="286">
        <v>0</v>
      </c>
      <c r="F276" s="286">
        <v>0</v>
      </c>
      <c r="G276" s="286"/>
      <c r="H276" s="287">
        <v>382</v>
      </c>
      <c r="I276" s="287">
        <v>0</v>
      </c>
      <c r="J276" s="287">
        <v>382</v>
      </c>
      <c r="S276" s="287"/>
      <c r="T276" s="287"/>
      <c r="U276" s="287"/>
      <c r="V276" s="287"/>
      <c r="W276" s="287"/>
    </row>
    <row r="277" spans="1:23" x14ac:dyDescent="0.2">
      <c r="A277" s="272" t="s">
        <v>644</v>
      </c>
      <c r="B277" s="286">
        <v>0</v>
      </c>
      <c r="C277" s="286">
        <v>0</v>
      </c>
      <c r="D277" s="286">
        <v>0</v>
      </c>
      <c r="E277" s="286">
        <v>0</v>
      </c>
      <c r="F277" s="286">
        <v>0</v>
      </c>
      <c r="G277" s="286"/>
      <c r="H277" s="287">
        <v>121</v>
      </c>
      <c r="I277" s="287">
        <v>0</v>
      </c>
      <c r="J277" s="287">
        <v>121</v>
      </c>
      <c r="S277" s="287"/>
      <c r="T277" s="287"/>
      <c r="U277" s="287"/>
      <c r="V277" s="287"/>
      <c r="W277" s="287"/>
    </row>
    <row r="278" spans="1:23" x14ac:dyDescent="0.2">
      <c r="A278" s="272" t="s">
        <v>645</v>
      </c>
      <c r="B278" s="286">
        <v>197</v>
      </c>
      <c r="C278" s="286">
        <v>0</v>
      </c>
      <c r="D278" s="286">
        <v>0</v>
      </c>
      <c r="E278" s="286">
        <v>0</v>
      </c>
      <c r="F278" s="286">
        <v>0</v>
      </c>
      <c r="G278" s="286"/>
      <c r="H278" s="287">
        <v>2236</v>
      </c>
      <c r="I278" s="287">
        <v>0</v>
      </c>
      <c r="J278" s="287">
        <v>2236</v>
      </c>
      <c r="S278" s="287"/>
      <c r="T278" s="287"/>
      <c r="U278" s="287"/>
      <c r="V278" s="287"/>
      <c r="W278" s="287"/>
    </row>
    <row r="279" spans="1:23" x14ac:dyDescent="0.2">
      <c r="A279" s="272" t="s">
        <v>646</v>
      </c>
      <c r="B279" s="286">
        <v>0</v>
      </c>
      <c r="C279" s="286">
        <v>0</v>
      </c>
      <c r="D279" s="286">
        <v>0</v>
      </c>
      <c r="E279" s="286">
        <v>0</v>
      </c>
      <c r="F279" s="286">
        <v>0</v>
      </c>
      <c r="G279" s="286"/>
      <c r="H279" s="287">
        <v>2136</v>
      </c>
      <c r="I279" s="287">
        <v>1016.6805999999999</v>
      </c>
      <c r="J279" s="287">
        <v>3153</v>
      </c>
      <c r="S279" s="287"/>
      <c r="T279" s="287"/>
      <c r="U279" s="287"/>
      <c r="V279" s="287"/>
      <c r="W279" s="287"/>
    </row>
    <row r="280" spans="1:23" x14ac:dyDescent="0.2">
      <c r="A280" s="272" t="s">
        <v>647</v>
      </c>
      <c r="B280" s="286">
        <v>699</v>
      </c>
      <c r="C280" s="286">
        <v>277</v>
      </c>
      <c r="D280" s="286">
        <v>0</v>
      </c>
      <c r="E280" s="286">
        <v>0</v>
      </c>
      <c r="F280" s="286">
        <v>0</v>
      </c>
      <c r="G280" s="286"/>
      <c r="H280" s="287">
        <v>0</v>
      </c>
      <c r="I280" s="287">
        <v>0</v>
      </c>
      <c r="J280" s="287">
        <v>0</v>
      </c>
      <c r="S280" s="287"/>
      <c r="T280" s="287"/>
      <c r="U280" s="287"/>
      <c r="V280" s="287"/>
      <c r="W280" s="287"/>
    </row>
    <row r="281" spans="1:23" x14ac:dyDescent="0.2">
      <c r="A281" s="272" t="s">
        <v>648</v>
      </c>
      <c r="B281" s="286">
        <v>0</v>
      </c>
      <c r="C281" s="286">
        <v>0</v>
      </c>
      <c r="D281" s="286">
        <v>0</v>
      </c>
      <c r="E281" s="286">
        <v>0</v>
      </c>
      <c r="F281" s="286">
        <v>0</v>
      </c>
      <c r="G281" s="286"/>
      <c r="H281" s="287">
        <v>2101</v>
      </c>
      <c r="I281" s="287">
        <v>281.40719999999999</v>
      </c>
      <c r="J281" s="287">
        <v>2382</v>
      </c>
      <c r="S281" s="287"/>
      <c r="T281" s="287"/>
      <c r="U281" s="287"/>
      <c r="V281" s="287"/>
      <c r="W281" s="287"/>
    </row>
    <row r="282" spans="1:23" x14ac:dyDescent="0.2">
      <c r="A282" s="272" t="s">
        <v>649</v>
      </c>
      <c r="B282" s="286">
        <v>0</v>
      </c>
      <c r="C282" s="286">
        <v>0</v>
      </c>
      <c r="D282" s="286">
        <v>0</v>
      </c>
      <c r="E282" s="286">
        <v>0</v>
      </c>
      <c r="F282" s="286">
        <v>0</v>
      </c>
      <c r="G282" s="286"/>
      <c r="H282" s="287">
        <v>385</v>
      </c>
      <c r="I282" s="287">
        <v>0</v>
      </c>
      <c r="J282" s="287">
        <v>385</v>
      </c>
      <c r="S282" s="287"/>
      <c r="T282" s="287"/>
      <c r="U282" s="287"/>
      <c r="V282" s="287"/>
      <c r="W282" s="287"/>
    </row>
    <row r="283" spans="1:23" x14ac:dyDescent="0.2">
      <c r="A283" s="272" t="s">
        <v>650</v>
      </c>
      <c r="B283" s="286">
        <v>36</v>
      </c>
      <c r="C283" s="286">
        <v>0</v>
      </c>
      <c r="D283" s="286">
        <v>0</v>
      </c>
      <c r="E283" s="286">
        <v>0</v>
      </c>
      <c r="F283" s="286">
        <v>0</v>
      </c>
      <c r="G283" s="286"/>
      <c r="H283" s="287">
        <v>0</v>
      </c>
      <c r="I283" s="287">
        <v>499.13479999999998</v>
      </c>
      <c r="J283" s="287">
        <v>499</v>
      </c>
      <c r="S283" s="287"/>
      <c r="T283" s="287"/>
      <c r="U283" s="287"/>
      <c r="V283" s="287"/>
      <c r="W283" s="287"/>
    </row>
    <row r="284" spans="1:23" x14ac:dyDescent="0.2">
      <c r="A284" s="272" t="s">
        <v>651</v>
      </c>
      <c r="B284" s="286">
        <v>0</v>
      </c>
      <c r="C284" s="286">
        <v>0</v>
      </c>
      <c r="D284" s="286">
        <v>0</v>
      </c>
      <c r="E284" s="286">
        <v>0</v>
      </c>
      <c r="F284" s="286">
        <v>0</v>
      </c>
      <c r="G284" s="286"/>
      <c r="H284" s="287">
        <v>2032</v>
      </c>
      <c r="I284" s="287">
        <v>0</v>
      </c>
      <c r="J284" s="287">
        <v>2032</v>
      </c>
      <c r="S284" s="287"/>
      <c r="T284" s="287"/>
      <c r="U284" s="287"/>
      <c r="V284" s="287"/>
      <c r="W284" s="287"/>
    </row>
    <row r="285" spans="1:23" ht="25.5" x14ac:dyDescent="0.2">
      <c r="A285" s="285" t="s">
        <v>718</v>
      </c>
      <c r="B285" s="286">
        <v>0</v>
      </c>
      <c r="C285" s="286">
        <v>0</v>
      </c>
      <c r="D285" s="286">
        <v>0</v>
      </c>
      <c r="E285" s="286">
        <v>0</v>
      </c>
      <c r="F285" s="286">
        <v>0</v>
      </c>
      <c r="G285" s="286"/>
      <c r="H285" s="287">
        <v>2348</v>
      </c>
      <c r="I285" s="287">
        <v>0</v>
      </c>
      <c r="J285" s="287">
        <v>2348</v>
      </c>
      <c r="S285" s="287"/>
      <c r="T285" s="287"/>
      <c r="U285" s="287"/>
      <c r="V285" s="287"/>
      <c r="W285" s="287"/>
    </row>
    <row r="286" spans="1:23" x14ac:dyDescent="0.2">
      <c r="A286" s="272" t="s">
        <v>654</v>
      </c>
      <c r="B286" s="286">
        <v>0</v>
      </c>
      <c r="C286" s="286">
        <v>0</v>
      </c>
      <c r="D286" s="286">
        <v>0</v>
      </c>
      <c r="E286" s="286">
        <v>0</v>
      </c>
      <c r="F286" s="286">
        <v>0</v>
      </c>
      <c r="G286" s="286"/>
      <c r="H286" s="287">
        <v>2029</v>
      </c>
      <c r="I286" s="287">
        <v>455.02439999999996</v>
      </c>
      <c r="J286" s="287">
        <v>2484</v>
      </c>
      <c r="S286" s="287"/>
      <c r="T286" s="287"/>
      <c r="U286" s="287"/>
      <c r="V286" s="287"/>
      <c r="W286" s="287"/>
    </row>
    <row r="287" spans="1:23" x14ac:dyDescent="0.2">
      <c r="A287" s="272" t="s">
        <v>655</v>
      </c>
      <c r="B287" s="286">
        <v>0</v>
      </c>
      <c r="C287" s="286">
        <v>0</v>
      </c>
      <c r="D287" s="286">
        <v>0</v>
      </c>
      <c r="E287" s="286">
        <v>0</v>
      </c>
      <c r="F287" s="286">
        <v>0</v>
      </c>
      <c r="G287" s="286"/>
      <c r="H287" s="287">
        <v>0</v>
      </c>
      <c r="I287" s="287">
        <v>2315.232</v>
      </c>
      <c r="J287" s="287">
        <v>2315</v>
      </c>
      <c r="S287" s="287"/>
      <c r="T287" s="287"/>
      <c r="U287" s="287"/>
      <c r="V287" s="287"/>
      <c r="W287" s="287"/>
    </row>
    <row r="288" spans="1:23" x14ac:dyDescent="0.2">
      <c r="A288" s="272" t="s">
        <v>656</v>
      </c>
      <c r="B288" s="286">
        <v>80</v>
      </c>
      <c r="C288" s="286">
        <v>0</v>
      </c>
      <c r="D288" s="286">
        <v>0</v>
      </c>
      <c r="E288" s="286">
        <v>0</v>
      </c>
      <c r="F288" s="286">
        <v>0</v>
      </c>
      <c r="G288" s="286"/>
      <c r="H288" s="287">
        <v>2022</v>
      </c>
      <c r="I288" s="287">
        <v>2919.5304000000001</v>
      </c>
      <c r="J288" s="287">
        <v>4942</v>
      </c>
      <c r="S288" s="287"/>
      <c r="T288" s="287"/>
      <c r="U288" s="287"/>
      <c r="V288" s="287"/>
      <c r="W288" s="287"/>
    </row>
    <row r="289" spans="1:23" x14ac:dyDescent="0.2">
      <c r="A289" s="272" t="s">
        <v>657</v>
      </c>
      <c r="B289" s="286">
        <v>0</v>
      </c>
      <c r="C289" s="286">
        <v>0</v>
      </c>
      <c r="D289" s="286">
        <v>0</v>
      </c>
      <c r="E289" s="286">
        <v>0</v>
      </c>
      <c r="F289" s="286">
        <v>0</v>
      </c>
      <c r="G289" s="286"/>
      <c r="H289" s="287">
        <v>1966</v>
      </c>
      <c r="I289" s="287">
        <v>1101.3825999999999</v>
      </c>
      <c r="J289" s="287">
        <v>3067</v>
      </c>
      <c r="S289" s="287"/>
      <c r="T289" s="287"/>
      <c r="U289" s="287"/>
      <c r="V289" s="287"/>
      <c r="W289" s="287"/>
    </row>
    <row r="290" spans="1:23" x14ac:dyDescent="0.2">
      <c r="A290" s="272" t="s">
        <v>658</v>
      </c>
      <c r="B290" s="286">
        <v>389</v>
      </c>
      <c r="C290" s="286">
        <v>0</v>
      </c>
      <c r="D290" s="286">
        <v>0</v>
      </c>
      <c r="E290" s="286">
        <v>0</v>
      </c>
      <c r="F290" s="286">
        <v>0</v>
      </c>
      <c r="G290" s="286"/>
      <c r="H290" s="287">
        <v>2169</v>
      </c>
      <c r="I290" s="287">
        <v>2195.0418</v>
      </c>
      <c r="J290" s="287">
        <v>4364</v>
      </c>
      <c r="S290" s="287"/>
      <c r="T290" s="287"/>
      <c r="U290" s="287"/>
      <c r="V290" s="287"/>
      <c r="W290" s="287"/>
    </row>
    <row r="291" spans="1:23" x14ac:dyDescent="0.2">
      <c r="A291" s="272" t="s">
        <v>659</v>
      </c>
      <c r="B291" s="286">
        <v>0</v>
      </c>
      <c r="C291" s="286">
        <v>0</v>
      </c>
      <c r="D291" s="286">
        <v>0</v>
      </c>
      <c r="E291" s="286">
        <v>0</v>
      </c>
      <c r="F291" s="286">
        <v>0</v>
      </c>
      <c r="G291" s="286"/>
      <c r="H291" s="287">
        <v>876</v>
      </c>
      <c r="I291" s="287">
        <v>2141.7231999999999</v>
      </c>
      <c r="J291" s="287">
        <v>3018</v>
      </c>
      <c r="S291" s="287"/>
      <c r="T291" s="287"/>
      <c r="U291" s="287"/>
      <c r="V291" s="287"/>
      <c r="W291" s="287"/>
    </row>
    <row r="292" spans="1:23" x14ac:dyDescent="0.2">
      <c r="A292" s="272" t="s">
        <v>660</v>
      </c>
      <c r="B292" s="286">
        <v>0</v>
      </c>
      <c r="C292" s="286">
        <v>0</v>
      </c>
      <c r="D292" s="286">
        <v>0</v>
      </c>
      <c r="E292" s="286">
        <v>0</v>
      </c>
      <c r="F292" s="286">
        <v>0</v>
      </c>
      <c r="G292" s="286"/>
      <c r="H292" s="287">
        <v>2020</v>
      </c>
      <c r="I292" s="287">
        <v>2725.6098000000002</v>
      </c>
      <c r="J292" s="287">
        <v>4746</v>
      </c>
      <c r="S292" s="287"/>
      <c r="T292" s="287"/>
      <c r="U292" s="287"/>
      <c r="V292" s="287"/>
      <c r="W292" s="287"/>
    </row>
    <row r="293" spans="1:23" x14ac:dyDescent="0.2">
      <c r="A293" s="272" t="s">
        <v>661</v>
      </c>
      <c r="B293" s="286">
        <v>506</v>
      </c>
      <c r="C293" s="286">
        <v>84</v>
      </c>
      <c r="D293" s="286">
        <v>0</v>
      </c>
      <c r="E293" s="286">
        <v>0</v>
      </c>
      <c r="F293" s="286">
        <v>0</v>
      </c>
      <c r="G293" s="286"/>
      <c r="H293" s="287">
        <v>0</v>
      </c>
      <c r="I293" s="287">
        <v>1757.924</v>
      </c>
      <c r="J293" s="287">
        <v>1758</v>
      </c>
      <c r="S293" s="287"/>
      <c r="T293" s="287"/>
      <c r="U293" s="287"/>
      <c r="V293" s="287"/>
      <c r="W293" s="287"/>
    </row>
    <row r="294" spans="1:23" x14ac:dyDescent="0.2">
      <c r="A294" s="272" t="s">
        <v>662</v>
      </c>
      <c r="B294" s="286">
        <v>0</v>
      </c>
      <c r="C294" s="286">
        <v>0</v>
      </c>
      <c r="D294" s="286">
        <v>0</v>
      </c>
      <c r="E294" s="286">
        <v>0</v>
      </c>
      <c r="F294" s="286">
        <v>0</v>
      </c>
      <c r="G294" s="286"/>
      <c r="H294" s="287">
        <v>2299</v>
      </c>
      <c r="I294" s="287">
        <v>2151.9423999999999</v>
      </c>
      <c r="J294" s="287">
        <v>4451</v>
      </c>
      <c r="S294" s="287"/>
      <c r="T294" s="287"/>
      <c r="U294" s="287"/>
      <c r="V294" s="287"/>
      <c r="W294" s="287"/>
    </row>
    <row r="295" spans="1:23" x14ac:dyDescent="0.2">
      <c r="A295" s="272" t="s">
        <v>663</v>
      </c>
      <c r="B295" s="286">
        <v>44</v>
      </c>
      <c r="C295" s="286">
        <v>0</v>
      </c>
      <c r="D295" s="286">
        <v>0</v>
      </c>
      <c r="E295" s="286">
        <v>0</v>
      </c>
      <c r="F295" s="286">
        <v>0</v>
      </c>
      <c r="G295" s="286"/>
      <c r="H295" s="287">
        <v>0</v>
      </c>
      <c r="I295" s="287">
        <v>921.32539999999995</v>
      </c>
      <c r="J295" s="287">
        <v>921</v>
      </c>
      <c r="S295" s="287"/>
      <c r="T295" s="287"/>
      <c r="U295" s="287"/>
      <c r="V295" s="287"/>
      <c r="W295" s="287"/>
    </row>
    <row r="296" spans="1:23" x14ac:dyDescent="0.2">
      <c r="A296" s="272" t="s">
        <v>664</v>
      </c>
      <c r="B296" s="286">
        <v>74</v>
      </c>
      <c r="C296" s="286">
        <v>0</v>
      </c>
      <c r="D296" s="286">
        <v>0</v>
      </c>
      <c r="E296" s="286">
        <v>0</v>
      </c>
      <c r="F296" s="286">
        <v>0</v>
      </c>
      <c r="G296" s="286"/>
      <c r="H296" s="287">
        <v>710</v>
      </c>
      <c r="I296" s="287">
        <v>1440.9389999999999</v>
      </c>
      <c r="J296" s="287">
        <v>2151</v>
      </c>
      <c r="S296" s="287"/>
      <c r="T296" s="287"/>
      <c r="U296" s="287"/>
      <c r="V296" s="287"/>
      <c r="W296" s="287"/>
    </row>
    <row r="297" spans="1:23" x14ac:dyDescent="0.2">
      <c r="A297" s="272" t="s">
        <v>665</v>
      </c>
      <c r="B297" s="286">
        <v>0</v>
      </c>
      <c r="C297" s="286">
        <v>0</v>
      </c>
      <c r="D297" s="286">
        <v>0</v>
      </c>
      <c r="E297" s="286">
        <v>0</v>
      </c>
      <c r="F297" s="286">
        <v>0</v>
      </c>
      <c r="G297" s="286"/>
      <c r="H297" s="287">
        <v>1060</v>
      </c>
      <c r="I297" s="287">
        <v>2299.6008000000002</v>
      </c>
      <c r="J297" s="287">
        <v>3360</v>
      </c>
      <c r="S297" s="287"/>
      <c r="T297" s="287"/>
      <c r="U297" s="287"/>
      <c r="V297" s="287"/>
      <c r="W297" s="287"/>
    </row>
    <row r="298" spans="1:23" ht="13.5" thickBot="1" x14ac:dyDescent="0.25">
      <c r="A298" s="271" t="s">
        <v>666</v>
      </c>
      <c r="B298" s="291">
        <v>0</v>
      </c>
      <c r="C298" s="291">
        <v>0</v>
      </c>
      <c r="D298" s="291">
        <v>0</v>
      </c>
      <c r="E298" s="291">
        <v>0</v>
      </c>
      <c r="F298" s="291">
        <v>0</v>
      </c>
      <c r="G298" s="291"/>
      <c r="H298" s="292">
        <v>1971</v>
      </c>
      <c r="I298" s="292">
        <v>2708.4814000000001</v>
      </c>
      <c r="J298" s="292">
        <v>4679</v>
      </c>
      <c r="S298" s="287"/>
      <c r="T298" s="287"/>
      <c r="U298" s="287"/>
      <c r="V298" s="287"/>
      <c r="W298" s="287"/>
    </row>
    <row r="299" spans="1:23" ht="3" customHeight="1" x14ac:dyDescent="0.2">
      <c r="A299" s="281"/>
      <c r="B299" s="281"/>
      <c r="C299" s="281"/>
      <c r="D299" s="281"/>
      <c r="E299" s="281"/>
      <c r="F299" s="281"/>
      <c r="G299" s="281"/>
      <c r="H299" s="293"/>
      <c r="I299" s="293"/>
      <c r="J299" s="281"/>
    </row>
    <row r="300" spans="1:23" x14ac:dyDescent="0.2">
      <c r="A300" s="294"/>
      <c r="B300" s="294"/>
      <c r="C300" s="294"/>
      <c r="D300" s="294"/>
      <c r="E300" s="294"/>
      <c r="F300" s="294"/>
      <c r="G300" s="294"/>
      <c r="H300" s="281"/>
      <c r="I300" s="281"/>
      <c r="J300" s="281"/>
    </row>
    <row r="301" spans="1:23" hidden="1" x14ac:dyDescent="0.2">
      <c r="A301" s="281"/>
      <c r="B301" s="281"/>
      <c r="C301" s="281"/>
      <c r="D301" s="281"/>
      <c r="E301" s="281"/>
      <c r="F301" s="281"/>
      <c r="G301" s="281"/>
      <c r="H301" s="281"/>
      <c r="I301" s="281"/>
      <c r="J301" s="281"/>
    </row>
    <row r="302" spans="1:23" hidden="1" x14ac:dyDescent="0.2">
      <c r="A302" s="295"/>
      <c r="B302" s="295"/>
      <c r="C302" s="295"/>
      <c r="D302" s="295"/>
      <c r="E302" s="295"/>
      <c r="F302" s="295"/>
      <c r="G302" s="295"/>
    </row>
    <row r="303" spans="1:23" hidden="1" x14ac:dyDescent="0.2">
      <c r="A303" s="295"/>
      <c r="B303" s="295"/>
      <c r="C303" s="295"/>
      <c r="D303" s="295"/>
      <c r="E303" s="295"/>
      <c r="F303" s="295"/>
      <c r="G303" s="295"/>
    </row>
    <row r="304" spans="1:23" hidden="1" x14ac:dyDescent="0.2"/>
    <row r="305" spans="1:7" hidden="1" x14ac:dyDescent="0.2">
      <c r="A305" s="296"/>
      <c r="B305" s="296"/>
      <c r="C305" s="296"/>
      <c r="D305" s="296"/>
      <c r="E305" s="296"/>
      <c r="F305" s="296"/>
      <c r="G305" s="296"/>
    </row>
    <row r="306" spans="1:7" hidden="1" x14ac:dyDescent="0.2">
      <c r="A306" s="296"/>
      <c r="B306" s="296"/>
      <c r="C306" s="296"/>
      <c r="D306" s="296"/>
      <c r="E306" s="296"/>
      <c r="F306" s="296"/>
      <c r="G306" s="296"/>
    </row>
    <row r="307" spans="1:7" hidden="1" x14ac:dyDescent="0.2">
      <c r="A307" s="296"/>
      <c r="B307" s="296"/>
      <c r="C307" s="296"/>
      <c r="D307" s="296"/>
      <c r="E307" s="296"/>
      <c r="F307" s="296"/>
      <c r="G307" s="296"/>
    </row>
    <row r="308" spans="1:7" hidden="1" x14ac:dyDescent="0.2">
      <c r="A308" s="296"/>
      <c r="B308" s="296"/>
      <c r="C308" s="296"/>
      <c r="D308" s="296"/>
      <c r="E308" s="296"/>
      <c r="F308" s="296"/>
      <c r="G308" s="296"/>
    </row>
    <row r="309" spans="1:7" hidden="1" x14ac:dyDescent="0.2">
      <c r="A309" s="296"/>
      <c r="B309" s="296"/>
      <c r="C309" s="296"/>
      <c r="D309" s="296"/>
      <c r="E309" s="296"/>
      <c r="F309" s="296"/>
      <c r="G309" s="296"/>
    </row>
    <row r="310" spans="1:7" hidden="1" x14ac:dyDescent="0.2">
      <c r="A310" s="296"/>
      <c r="B310" s="296"/>
      <c r="C310" s="296"/>
      <c r="D310" s="296"/>
      <c r="E310" s="296"/>
      <c r="F310" s="296"/>
      <c r="G310" s="296"/>
    </row>
    <row r="311" spans="1:7" hidden="1" x14ac:dyDescent="0.2">
      <c r="A311" s="296"/>
      <c r="B311" s="296"/>
      <c r="C311" s="296"/>
      <c r="D311" s="296"/>
      <c r="E311" s="296"/>
      <c r="F311" s="296"/>
      <c r="G311" s="296"/>
    </row>
    <row r="312" spans="1:7" hidden="1" x14ac:dyDescent="0.2">
      <c r="A312" s="296"/>
      <c r="B312" s="296"/>
      <c r="C312" s="296"/>
      <c r="D312" s="296"/>
      <c r="E312" s="296"/>
      <c r="F312" s="296"/>
      <c r="G312" s="296"/>
    </row>
    <row r="313" spans="1:7" hidden="1" x14ac:dyDescent="0.2">
      <c r="A313" s="296"/>
      <c r="B313" s="296"/>
      <c r="C313" s="296"/>
      <c r="D313" s="296"/>
      <c r="E313" s="296"/>
      <c r="F313" s="296"/>
      <c r="G313" s="296"/>
    </row>
    <row r="314" spans="1:7" hidden="1" x14ac:dyDescent="0.2">
      <c r="A314" s="296"/>
      <c r="B314" s="296"/>
      <c r="C314" s="296"/>
      <c r="D314" s="296"/>
      <c r="E314" s="296"/>
      <c r="F314" s="296"/>
      <c r="G314" s="296"/>
    </row>
    <row r="315" spans="1:7" hidden="1" x14ac:dyDescent="0.2">
      <c r="A315" s="296"/>
      <c r="B315" s="296"/>
      <c r="C315" s="296"/>
      <c r="D315" s="296"/>
      <c r="E315" s="296"/>
      <c r="F315" s="296"/>
      <c r="G315" s="296"/>
    </row>
    <row r="316" spans="1:7" hidden="1" x14ac:dyDescent="0.2">
      <c r="A316" s="296"/>
      <c r="B316" s="296"/>
      <c r="C316" s="296"/>
      <c r="D316" s="296"/>
      <c r="E316" s="296"/>
      <c r="F316" s="296"/>
      <c r="G316" s="296"/>
    </row>
    <row r="317" spans="1:7" hidden="1" x14ac:dyDescent="0.2"/>
    <row r="318" spans="1:7" hidden="1" x14ac:dyDescent="0.2">
      <c r="A318" s="296"/>
      <c r="B318" s="296"/>
      <c r="C318" s="296"/>
      <c r="D318" s="296"/>
      <c r="E318" s="296"/>
      <c r="F318" s="296"/>
      <c r="G318" s="296"/>
    </row>
    <row r="319" spans="1:7" hidden="1" x14ac:dyDescent="0.2">
      <c r="A319" s="296"/>
      <c r="B319" s="296"/>
      <c r="C319" s="296"/>
      <c r="D319" s="296"/>
      <c r="E319" s="296"/>
      <c r="F319" s="296"/>
      <c r="G319" s="296"/>
    </row>
  </sheetData>
  <mergeCells count="2">
    <mergeCell ref="B2:F2"/>
    <mergeCell ref="H2:J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322"/>
  <sheetViews>
    <sheetView showGridLines="0" zoomScaleNormal="100" workbookViewId="0">
      <pane ySplit="8" topLeftCell="A9" activePane="bottomLeft" state="frozen"/>
      <selection activeCell="A11" sqref="A11"/>
      <selection pane="bottomLeft" activeCell="A9" sqref="A9"/>
    </sheetView>
  </sheetViews>
  <sheetFormatPr defaultColWidth="0" defaultRowHeight="12.75" zeroHeight="1" x14ac:dyDescent="0.2"/>
  <cols>
    <col min="1" max="1" width="16.85546875" style="272" customWidth="1"/>
    <col min="2" max="2" width="12" style="297" customWidth="1"/>
    <col min="3" max="4" width="10.7109375" style="298" customWidth="1"/>
    <col min="5" max="5" width="10.42578125" style="272" customWidth="1"/>
    <col min="6" max="9" width="10.28515625" style="272" customWidth="1"/>
    <col min="10" max="10" width="4.5703125" style="272" customWidth="1"/>
    <col min="11" max="256" width="9.140625" style="272" hidden="1" customWidth="1"/>
    <col min="257" max="257" width="16.85546875" style="272" hidden="1" customWidth="1"/>
    <col min="258" max="258" width="12" style="272" hidden="1" customWidth="1"/>
    <col min="259" max="260" width="10.7109375" style="272" hidden="1" customWidth="1"/>
    <col min="261" max="261" width="10.42578125" style="272" hidden="1" customWidth="1"/>
    <col min="262" max="265" width="10.28515625" style="272" hidden="1" customWidth="1"/>
    <col min="266" max="512" width="0" style="272" hidden="1"/>
    <col min="513" max="513" width="16.85546875" style="272" hidden="1" customWidth="1"/>
    <col min="514" max="514" width="12" style="272" hidden="1" customWidth="1"/>
    <col min="515" max="516" width="10.7109375" style="272" hidden="1" customWidth="1"/>
    <col min="517" max="517" width="10.42578125" style="272" hidden="1" customWidth="1"/>
    <col min="518" max="521" width="10.28515625" style="272" hidden="1" customWidth="1"/>
    <col min="522" max="768" width="0" style="272" hidden="1"/>
    <col min="769" max="769" width="16.85546875" style="272" hidden="1" customWidth="1"/>
    <col min="770" max="770" width="12" style="272" hidden="1" customWidth="1"/>
    <col min="771" max="772" width="10.7109375" style="272" hidden="1" customWidth="1"/>
    <col min="773" max="773" width="10.42578125" style="272" hidden="1" customWidth="1"/>
    <col min="774" max="777" width="10.28515625" style="272" hidden="1" customWidth="1"/>
    <col min="778" max="1024" width="0" style="272" hidden="1"/>
    <col min="1025" max="1025" width="16.85546875" style="272" hidden="1" customWidth="1"/>
    <col min="1026" max="1026" width="12" style="272" hidden="1" customWidth="1"/>
    <col min="1027" max="1028" width="10.7109375" style="272" hidden="1" customWidth="1"/>
    <col min="1029" max="1029" width="10.42578125" style="272" hidden="1" customWidth="1"/>
    <col min="1030" max="1033" width="10.28515625" style="272" hidden="1" customWidth="1"/>
    <col min="1034" max="1280" width="0" style="272" hidden="1"/>
    <col min="1281" max="1281" width="16.85546875" style="272" hidden="1" customWidth="1"/>
    <col min="1282" max="1282" width="12" style="272" hidden="1" customWidth="1"/>
    <col min="1283" max="1284" width="10.7109375" style="272" hidden="1" customWidth="1"/>
    <col min="1285" max="1285" width="10.42578125" style="272" hidden="1" customWidth="1"/>
    <col min="1286" max="1289" width="10.28515625" style="272" hidden="1" customWidth="1"/>
    <col min="1290" max="1536" width="0" style="272" hidden="1"/>
    <col min="1537" max="1537" width="16.85546875" style="272" hidden="1" customWidth="1"/>
    <col min="1538" max="1538" width="12" style="272" hidden="1" customWidth="1"/>
    <col min="1539" max="1540" width="10.7109375" style="272" hidden="1" customWidth="1"/>
    <col min="1541" max="1541" width="10.42578125" style="272" hidden="1" customWidth="1"/>
    <col min="1542" max="1545" width="10.28515625" style="272" hidden="1" customWidth="1"/>
    <col min="1546" max="1792" width="0" style="272" hidden="1"/>
    <col min="1793" max="1793" width="16.85546875" style="272" hidden="1" customWidth="1"/>
    <col min="1794" max="1794" width="12" style="272" hidden="1" customWidth="1"/>
    <col min="1795" max="1796" width="10.7109375" style="272" hidden="1" customWidth="1"/>
    <col min="1797" max="1797" width="10.42578125" style="272" hidden="1" customWidth="1"/>
    <col min="1798" max="1801" width="10.28515625" style="272" hidden="1" customWidth="1"/>
    <col min="1802" max="2048" width="0" style="272" hidden="1"/>
    <col min="2049" max="2049" width="16.85546875" style="272" hidden="1" customWidth="1"/>
    <col min="2050" max="2050" width="12" style="272" hidden="1" customWidth="1"/>
    <col min="2051" max="2052" width="10.7109375" style="272" hidden="1" customWidth="1"/>
    <col min="2053" max="2053" width="10.42578125" style="272" hidden="1" customWidth="1"/>
    <col min="2054" max="2057" width="10.28515625" style="272" hidden="1" customWidth="1"/>
    <col min="2058" max="2304" width="0" style="272" hidden="1"/>
    <col min="2305" max="2305" width="16.85546875" style="272" hidden="1" customWidth="1"/>
    <col min="2306" max="2306" width="12" style="272" hidden="1" customWidth="1"/>
    <col min="2307" max="2308" width="10.7109375" style="272" hidden="1" customWidth="1"/>
    <col min="2309" max="2309" width="10.42578125" style="272" hidden="1" customWidth="1"/>
    <col min="2310" max="2313" width="10.28515625" style="272" hidden="1" customWidth="1"/>
    <col min="2314" max="2560" width="0" style="272" hidden="1"/>
    <col min="2561" max="2561" width="16.85546875" style="272" hidden="1" customWidth="1"/>
    <col min="2562" max="2562" width="12" style="272" hidden="1" customWidth="1"/>
    <col min="2563" max="2564" width="10.7109375" style="272" hidden="1" customWidth="1"/>
    <col min="2565" max="2565" width="10.42578125" style="272" hidden="1" customWidth="1"/>
    <col min="2566" max="2569" width="10.28515625" style="272" hidden="1" customWidth="1"/>
    <col min="2570" max="2816" width="0" style="272" hidden="1"/>
    <col min="2817" max="2817" width="16.85546875" style="272" hidden="1" customWidth="1"/>
    <col min="2818" max="2818" width="12" style="272" hidden="1" customWidth="1"/>
    <col min="2819" max="2820" width="10.7109375" style="272" hidden="1" customWidth="1"/>
    <col min="2821" max="2821" width="10.42578125" style="272" hidden="1" customWidth="1"/>
    <col min="2822" max="2825" width="10.28515625" style="272" hidden="1" customWidth="1"/>
    <col min="2826" max="3072" width="0" style="272" hidden="1"/>
    <col min="3073" max="3073" width="16.85546875" style="272" hidden="1" customWidth="1"/>
    <col min="3074" max="3074" width="12" style="272" hidden="1" customWidth="1"/>
    <col min="3075" max="3076" width="10.7109375" style="272" hidden="1" customWidth="1"/>
    <col min="3077" max="3077" width="10.42578125" style="272" hidden="1" customWidth="1"/>
    <col min="3078" max="3081" width="10.28515625" style="272" hidden="1" customWidth="1"/>
    <col min="3082" max="3328" width="0" style="272" hidden="1"/>
    <col min="3329" max="3329" width="16.85546875" style="272" hidden="1" customWidth="1"/>
    <col min="3330" max="3330" width="12" style="272" hidden="1" customWidth="1"/>
    <col min="3331" max="3332" width="10.7109375" style="272" hidden="1" customWidth="1"/>
    <col min="3333" max="3333" width="10.42578125" style="272" hidden="1" customWidth="1"/>
    <col min="3334" max="3337" width="10.28515625" style="272" hidden="1" customWidth="1"/>
    <col min="3338" max="3584" width="0" style="272" hidden="1"/>
    <col min="3585" max="3585" width="16.85546875" style="272" hidden="1" customWidth="1"/>
    <col min="3586" max="3586" width="12" style="272" hidden="1" customWidth="1"/>
    <col min="3587" max="3588" width="10.7109375" style="272" hidden="1" customWidth="1"/>
    <col min="3589" max="3589" width="10.42578125" style="272" hidden="1" customWidth="1"/>
    <col min="3590" max="3593" width="10.28515625" style="272" hidden="1" customWidth="1"/>
    <col min="3594" max="3840" width="0" style="272" hidden="1"/>
    <col min="3841" max="3841" width="16.85546875" style="272" hidden="1" customWidth="1"/>
    <col min="3842" max="3842" width="12" style="272" hidden="1" customWidth="1"/>
    <col min="3843" max="3844" width="10.7109375" style="272" hidden="1" customWidth="1"/>
    <col min="3845" max="3845" width="10.42578125" style="272" hidden="1" customWidth="1"/>
    <col min="3846" max="3849" width="10.28515625" style="272" hidden="1" customWidth="1"/>
    <col min="3850" max="4096" width="0" style="272" hidden="1"/>
    <col min="4097" max="4097" width="16.85546875" style="272" hidden="1" customWidth="1"/>
    <col min="4098" max="4098" width="12" style="272" hidden="1" customWidth="1"/>
    <col min="4099" max="4100" width="10.7109375" style="272" hidden="1" customWidth="1"/>
    <col min="4101" max="4101" width="10.42578125" style="272" hidden="1" customWidth="1"/>
    <col min="4102" max="4105" width="10.28515625" style="272" hidden="1" customWidth="1"/>
    <col min="4106" max="4352" width="0" style="272" hidden="1"/>
    <col min="4353" max="4353" width="16.85546875" style="272" hidden="1" customWidth="1"/>
    <col min="4354" max="4354" width="12" style="272" hidden="1" customWidth="1"/>
    <col min="4355" max="4356" width="10.7109375" style="272" hidden="1" customWidth="1"/>
    <col min="4357" max="4357" width="10.42578125" style="272" hidden="1" customWidth="1"/>
    <col min="4358" max="4361" width="10.28515625" style="272" hidden="1" customWidth="1"/>
    <col min="4362" max="4608" width="0" style="272" hidden="1"/>
    <col min="4609" max="4609" width="16.85546875" style="272" hidden="1" customWidth="1"/>
    <col min="4610" max="4610" width="12" style="272" hidden="1" customWidth="1"/>
    <col min="4611" max="4612" width="10.7109375" style="272" hidden="1" customWidth="1"/>
    <col min="4613" max="4613" width="10.42578125" style="272" hidden="1" customWidth="1"/>
    <col min="4614" max="4617" width="10.28515625" style="272" hidden="1" customWidth="1"/>
    <col min="4618" max="4864" width="0" style="272" hidden="1"/>
    <col min="4865" max="4865" width="16.85546875" style="272" hidden="1" customWidth="1"/>
    <col min="4866" max="4866" width="12" style="272" hidden="1" customWidth="1"/>
    <col min="4867" max="4868" width="10.7109375" style="272" hidden="1" customWidth="1"/>
    <col min="4869" max="4869" width="10.42578125" style="272" hidden="1" customWidth="1"/>
    <col min="4870" max="4873" width="10.28515625" style="272" hidden="1" customWidth="1"/>
    <col min="4874" max="5120" width="0" style="272" hidden="1"/>
    <col min="5121" max="5121" width="16.85546875" style="272" hidden="1" customWidth="1"/>
    <col min="5122" max="5122" width="12" style="272" hidden="1" customWidth="1"/>
    <col min="5123" max="5124" width="10.7109375" style="272" hidden="1" customWidth="1"/>
    <col min="5125" max="5125" width="10.42578125" style="272" hidden="1" customWidth="1"/>
    <col min="5126" max="5129" width="10.28515625" style="272" hidden="1" customWidth="1"/>
    <col min="5130" max="5376" width="0" style="272" hidden="1"/>
    <col min="5377" max="5377" width="16.85546875" style="272" hidden="1" customWidth="1"/>
    <col min="5378" max="5378" width="12" style="272" hidden="1" customWidth="1"/>
    <col min="5379" max="5380" width="10.7109375" style="272" hidden="1" customWidth="1"/>
    <col min="5381" max="5381" width="10.42578125" style="272" hidden="1" customWidth="1"/>
    <col min="5382" max="5385" width="10.28515625" style="272" hidden="1" customWidth="1"/>
    <col min="5386" max="5632" width="0" style="272" hidden="1"/>
    <col min="5633" max="5633" width="16.85546875" style="272" hidden="1" customWidth="1"/>
    <col min="5634" max="5634" width="12" style="272" hidden="1" customWidth="1"/>
    <col min="5635" max="5636" width="10.7109375" style="272" hidden="1" customWidth="1"/>
    <col min="5637" max="5637" width="10.42578125" style="272" hidden="1" customWidth="1"/>
    <col min="5638" max="5641" width="10.28515625" style="272" hidden="1" customWidth="1"/>
    <col min="5642" max="5888" width="0" style="272" hidden="1"/>
    <col min="5889" max="5889" width="16.85546875" style="272" hidden="1" customWidth="1"/>
    <col min="5890" max="5890" width="12" style="272" hidden="1" customWidth="1"/>
    <col min="5891" max="5892" width="10.7109375" style="272" hidden="1" customWidth="1"/>
    <col min="5893" max="5893" width="10.42578125" style="272" hidden="1" customWidth="1"/>
    <col min="5894" max="5897" width="10.28515625" style="272" hidden="1" customWidth="1"/>
    <col min="5898" max="6144" width="0" style="272" hidden="1"/>
    <col min="6145" max="6145" width="16.85546875" style="272" hidden="1" customWidth="1"/>
    <col min="6146" max="6146" width="12" style="272" hidden="1" customWidth="1"/>
    <col min="6147" max="6148" width="10.7109375" style="272" hidden="1" customWidth="1"/>
    <col min="6149" max="6149" width="10.42578125" style="272" hidden="1" customWidth="1"/>
    <col min="6150" max="6153" width="10.28515625" style="272" hidden="1" customWidth="1"/>
    <col min="6154" max="6400" width="0" style="272" hidden="1"/>
    <col min="6401" max="6401" width="16.85546875" style="272" hidden="1" customWidth="1"/>
    <col min="6402" max="6402" width="12" style="272" hidden="1" customWidth="1"/>
    <col min="6403" max="6404" width="10.7109375" style="272" hidden="1" customWidth="1"/>
    <col min="6405" max="6405" width="10.42578125" style="272" hidden="1" customWidth="1"/>
    <col min="6406" max="6409" width="10.28515625" style="272" hidden="1" customWidth="1"/>
    <col min="6410" max="6656" width="0" style="272" hidden="1"/>
    <col min="6657" max="6657" width="16.85546875" style="272" hidden="1" customWidth="1"/>
    <col min="6658" max="6658" width="12" style="272" hidden="1" customWidth="1"/>
    <col min="6659" max="6660" width="10.7109375" style="272" hidden="1" customWidth="1"/>
    <col min="6661" max="6661" width="10.42578125" style="272" hidden="1" customWidth="1"/>
    <col min="6662" max="6665" width="10.28515625" style="272" hidden="1" customWidth="1"/>
    <col min="6666" max="6912" width="0" style="272" hidden="1"/>
    <col min="6913" max="6913" width="16.85546875" style="272" hidden="1" customWidth="1"/>
    <col min="6914" max="6914" width="12" style="272" hidden="1" customWidth="1"/>
    <col min="6915" max="6916" width="10.7109375" style="272" hidden="1" customWidth="1"/>
    <col min="6917" max="6917" width="10.42578125" style="272" hidden="1" customWidth="1"/>
    <col min="6918" max="6921" width="10.28515625" style="272" hidden="1" customWidth="1"/>
    <col min="6922" max="7168" width="0" style="272" hidden="1"/>
    <col min="7169" max="7169" width="16.85546875" style="272" hidden="1" customWidth="1"/>
    <col min="7170" max="7170" width="12" style="272" hidden="1" customWidth="1"/>
    <col min="7171" max="7172" width="10.7109375" style="272" hidden="1" customWidth="1"/>
    <col min="7173" max="7173" width="10.42578125" style="272" hidden="1" customWidth="1"/>
    <col min="7174" max="7177" width="10.28515625" style="272" hidden="1" customWidth="1"/>
    <col min="7178" max="7424" width="0" style="272" hidden="1"/>
    <col min="7425" max="7425" width="16.85546875" style="272" hidden="1" customWidth="1"/>
    <col min="7426" max="7426" width="12" style="272" hidden="1" customWidth="1"/>
    <col min="7427" max="7428" width="10.7109375" style="272" hidden="1" customWidth="1"/>
    <col min="7429" max="7429" width="10.42578125" style="272" hidden="1" customWidth="1"/>
    <col min="7430" max="7433" width="10.28515625" style="272" hidden="1" customWidth="1"/>
    <col min="7434" max="7680" width="0" style="272" hidden="1"/>
    <col min="7681" max="7681" width="16.85546875" style="272" hidden="1" customWidth="1"/>
    <col min="7682" max="7682" width="12" style="272" hidden="1" customWidth="1"/>
    <col min="7683" max="7684" width="10.7109375" style="272" hidden="1" customWidth="1"/>
    <col min="7685" max="7685" width="10.42578125" style="272" hidden="1" customWidth="1"/>
    <col min="7686" max="7689" width="10.28515625" style="272" hidden="1" customWidth="1"/>
    <col min="7690" max="7936" width="0" style="272" hidden="1"/>
    <col min="7937" max="7937" width="16.85546875" style="272" hidden="1" customWidth="1"/>
    <col min="7938" max="7938" width="12" style="272" hidden="1" customWidth="1"/>
    <col min="7939" max="7940" width="10.7109375" style="272" hidden="1" customWidth="1"/>
    <col min="7941" max="7941" width="10.42578125" style="272" hidden="1" customWidth="1"/>
    <col min="7942" max="7945" width="10.28515625" style="272" hidden="1" customWidth="1"/>
    <col min="7946" max="8192" width="0" style="272" hidden="1"/>
    <col min="8193" max="8193" width="16.85546875" style="272" hidden="1" customWidth="1"/>
    <col min="8194" max="8194" width="12" style="272" hidden="1" customWidth="1"/>
    <col min="8195" max="8196" width="10.7109375" style="272" hidden="1" customWidth="1"/>
    <col min="8197" max="8197" width="10.42578125" style="272" hidden="1" customWidth="1"/>
    <col min="8198" max="8201" width="10.28515625" style="272" hidden="1" customWidth="1"/>
    <col min="8202" max="8448" width="0" style="272" hidden="1"/>
    <col min="8449" max="8449" width="16.85546875" style="272" hidden="1" customWidth="1"/>
    <col min="8450" max="8450" width="12" style="272" hidden="1" customWidth="1"/>
    <col min="8451" max="8452" width="10.7109375" style="272" hidden="1" customWidth="1"/>
    <col min="8453" max="8453" width="10.42578125" style="272" hidden="1" customWidth="1"/>
    <col min="8454" max="8457" width="10.28515625" style="272" hidden="1" customWidth="1"/>
    <col min="8458" max="8704" width="0" style="272" hidden="1"/>
    <col min="8705" max="8705" width="16.85546875" style="272" hidden="1" customWidth="1"/>
    <col min="8706" max="8706" width="12" style="272" hidden="1" customWidth="1"/>
    <col min="8707" max="8708" width="10.7109375" style="272" hidden="1" customWidth="1"/>
    <col min="8709" max="8709" width="10.42578125" style="272" hidden="1" customWidth="1"/>
    <col min="8710" max="8713" width="10.28515625" style="272" hidden="1" customWidth="1"/>
    <col min="8714" max="8960" width="0" style="272" hidden="1"/>
    <col min="8961" max="8961" width="16.85546875" style="272" hidden="1" customWidth="1"/>
    <col min="8962" max="8962" width="12" style="272" hidden="1" customWidth="1"/>
    <col min="8963" max="8964" width="10.7109375" style="272" hidden="1" customWidth="1"/>
    <col min="8965" max="8965" width="10.42578125" style="272" hidden="1" customWidth="1"/>
    <col min="8966" max="8969" width="10.28515625" style="272" hidden="1" customWidth="1"/>
    <col min="8970" max="9216" width="0" style="272" hidden="1"/>
    <col min="9217" max="9217" width="16.85546875" style="272" hidden="1" customWidth="1"/>
    <col min="9218" max="9218" width="12" style="272" hidden="1" customWidth="1"/>
    <col min="9219" max="9220" width="10.7109375" style="272" hidden="1" customWidth="1"/>
    <col min="9221" max="9221" width="10.42578125" style="272" hidden="1" customWidth="1"/>
    <col min="9222" max="9225" width="10.28515625" style="272" hidden="1" customWidth="1"/>
    <col min="9226" max="9472" width="0" style="272" hidden="1"/>
    <col min="9473" max="9473" width="16.85546875" style="272" hidden="1" customWidth="1"/>
    <col min="9474" max="9474" width="12" style="272" hidden="1" customWidth="1"/>
    <col min="9475" max="9476" width="10.7109375" style="272" hidden="1" customWidth="1"/>
    <col min="9477" max="9477" width="10.42578125" style="272" hidden="1" customWidth="1"/>
    <col min="9478" max="9481" width="10.28515625" style="272" hidden="1" customWidth="1"/>
    <col min="9482" max="9728" width="0" style="272" hidden="1"/>
    <col min="9729" max="9729" width="16.85546875" style="272" hidden="1" customWidth="1"/>
    <col min="9730" max="9730" width="12" style="272" hidden="1" customWidth="1"/>
    <col min="9731" max="9732" width="10.7109375" style="272" hidden="1" customWidth="1"/>
    <col min="9733" max="9733" width="10.42578125" style="272" hidden="1" customWidth="1"/>
    <col min="9734" max="9737" width="10.28515625" style="272" hidden="1" customWidth="1"/>
    <col min="9738" max="9984" width="0" style="272" hidden="1"/>
    <col min="9985" max="9985" width="16.85546875" style="272" hidden="1" customWidth="1"/>
    <col min="9986" max="9986" width="12" style="272" hidden="1" customWidth="1"/>
    <col min="9987" max="9988" width="10.7109375" style="272" hidden="1" customWidth="1"/>
    <col min="9989" max="9989" width="10.42578125" style="272" hidden="1" customWidth="1"/>
    <col min="9990" max="9993" width="10.28515625" style="272" hidden="1" customWidth="1"/>
    <col min="9994" max="10240" width="0" style="272" hidden="1"/>
    <col min="10241" max="10241" width="16.85546875" style="272" hidden="1" customWidth="1"/>
    <col min="10242" max="10242" width="12" style="272" hidden="1" customWidth="1"/>
    <col min="10243" max="10244" width="10.7109375" style="272" hidden="1" customWidth="1"/>
    <col min="10245" max="10245" width="10.42578125" style="272" hidden="1" customWidth="1"/>
    <col min="10246" max="10249" width="10.28515625" style="272" hidden="1" customWidth="1"/>
    <col min="10250" max="10496" width="0" style="272" hidden="1"/>
    <col min="10497" max="10497" width="16.85546875" style="272" hidden="1" customWidth="1"/>
    <col min="10498" max="10498" width="12" style="272" hidden="1" customWidth="1"/>
    <col min="10499" max="10500" width="10.7109375" style="272" hidden="1" customWidth="1"/>
    <col min="10501" max="10501" width="10.42578125" style="272" hidden="1" customWidth="1"/>
    <col min="10502" max="10505" width="10.28515625" style="272" hidden="1" customWidth="1"/>
    <col min="10506" max="10752" width="0" style="272" hidden="1"/>
    <col min="10753" max="10753" width="16.85546875" style="272" hidden="1" customWidth="1"/>
    <col min="10754" max="10754" width="12" style="272" hidden="1" customWidth="1"/>
    <col min="10755" max="10756" width="10.7109375" style="272" hidden="1" customWidth="1"/>
    <col min="10757" max="10757" width="10.42578125" style="272" hidden="1" customWidth="1"/>
    <col min="10758" max="10761" width="10.28515625" style="272" hidden="1" customWidth="1"/>
    <col min="10762" max="11008" width="0" style="272" hidden="1"/>
    <col min="11009" max="11009" width="16.85546875" style="272" hidden="1" customWidth="1"/>
    <col min="11010" max="11010" width="12" style="272" hidden="1" customWidth="1"/>
    <col min="11011" max="11012" width="10.7109375" style="272" hidden="1" customWidth="1"/>
    <col min="11013" max="11013" width="10.42578125" style="272" hidden="1" customWidth="1"/>
    <col min="11014" max="11017" width="10.28515625" style="272" hidden="1" customWidth="1"/>
    <col min="11018" max="11264" width="0" style="272" hidden="1"/>
    <col min="11265" max="11265" width="16.85546875" style="272" hidden="1" customWidth="1"/>
    <col min="11266" max="11266" width="12" style="272" hidden="1" customWidth="1"/>
    <col min="11267" max="11268" width="10.7109375" style="272" hidden="1" customWidth="1"/>
    <col min="11269" max="11269" width="10.42578125" style="272" hidden="1" customWidth="1"/>
    <col min="11270" max="11273" width="10.28515625" style="272" hidden="1" customWidth="1"/>
    <col min="11274" max="11520" width="0" style="272" hidden="1"/>
    <col min="11521" max="11521" width="16.85546875" style="272" hidden="1" customWidth="1"/>
    <col min="11522" max="11522" width="12" style="272" hidden="1" customWidth="1"/>
    <col min="11523" max="11524" width="10.7109375" style="272" hidden="1" customWidth="1"/>
    <col min="11525" max="11525" width="10.42578125" style="272" hidden="1" customWidth="1"/>
    <col min="11526" max="11529" width="10.28515625" style="272" hidden="1" customWidth="1"/>
    <col min="11530" max="11776" width="0" style="272" hidden="1"/>
    <col min="11777" max="11777" width="16.85546875" style="272" hidden="1" customWidth="1"/>
    <col min="11778" max="11778" width="12" style="272" hidden="1" customWidth="1"/>
    <col min="11779" max="11780" width="10.7109375" style="272" hidden="1" customWidth="1"/>
    <col min="11781" max="11781" width="10.42578125" style="272" hidden="1" customWidth="1"/>
    <col min="11782" max="11785" width="10.28515625" style="272" hidden="1" customWidth="1"/>
    <col min="11786" max="12032" width="0" style="272" hidden="1"/>
    <col min="12033" max="12033" width="16.85546875" style="272" hidden="1" customWidth="1"/>
    <col min="12034" max="12034" width="12" style="272" hidden="1" customWidth="1"/>
    <col min="12035" max="12036" width="10.7109375" style="272" hidden="1" customWidth="1"/>
    <col min="12037" max="12037" width="10.42578125" style="272" hidden="1" customWidth="1"/>
    <col min="12038" max="12041" width="10.28515625" style="272" hidden="1" customWidth="1"/>
    <col min="12042" max="12288" width="0" style="272" hidden="1"/>
    <col min="12289" max="12289" width="16.85546875" style="272" hidden="1" customWidth="1"/>
    <col min="12290" max="12290" width="12" style="272" hidden="1" customWidth="1"/>
    <col min="12291" max="12292" width="10.7109375" style="272" hidden="1" customWidth="1"/>
    <col min="12293" max="12293" width="10.42578125" style="272" hidden="1" customWidth="1"/>
    <col min="12294" max="12297" width="10.28515625" style="272" hidden="1" customWidth="1"/>
    <col min="12298" max="12544" width="0" style="272" hidden="1"/>
    <col min="12545" max="12545" width="16.85546875" style="272" hidden="1" customWidth="1"/>
    <col min="12546" max="12546" width="12" style="272" hidden="1" customWidth="1"/>
    <col min="12547" max="12548" width="10.7109375" style="272" hidden="1" customWidth="1"/>
    <col min="12549" max="12549" width="10.42578125" style="272" hidden="1" customWidth="1"/>
    <col min="12550" max="12553" width="10.28515625" style="272" hidden="1" customWidth="1"/>
    <col min="12554" max="12800" width="0" style="272" hidden="1"/>
    <col min="12801" max="12801" width="16.85546875" style="272" hidden="1" customWidth="1"/>
    <col min="12802" max="12802" width="12" style="272" hidden="1" customWidth="1"/>
    <col min="12803" max="12804" width="10.7109375" style="272" hidden="1" customWidth="1"/>
    <col min="12805" max="12805" width="10.42578125" style="272" hidden="1" customWidth="1"/>
    <col min="12806" max="12809" width="10.28515625" style="272" hidden="1" customWidth="1"/>
    <col min="12810" max="13056" width="0" style="272" hidden="1"/>
    <col min="13057" max="13057" width="16.85546875" style="272" hidden="1" customWidth="1"/>
    <col min="13058" max="13058" width="12" style="272" hidden="1" customWidth="1"/>
    <col min="13059" max="13060" width="10.7109375" style="272" hidden="1" customWidth="1"/>
    <col min="13061" max="13061" width="10.42578125" style="272" hidden="1" customWidth="1"/>
    <col min="13062" max="13065" width="10.28515625" style="272" hidden="1" customWidth="1"/>
    <col min="13066" max="13312" width="0" style="272" hidden="1"/>
    <col min="13313" max="13313" width="16.85546875" style="272" hidden="1" customWidth="1"/>
    <col min="13314" max="13314" width="12" style="272" hidden="1" customWidth="1"/>
    <col min="13315" max="13316" width="10.7109375" style="272" hidden="1" customWidth="1"/>
    <col min="13317" max="13317" width="10.42578125" style="272" hidden="1" customWidth="1"/>
    <col min="13318" max="13321" width="10.28515625" style="272" hidden="1" customWidth="1"/>
    <col min="13322" max="13568" width="0" style="272" hidden="1"/>
    <col min="13569" max="13569" width="16.85546875" style="272" hidden="1" customWidth="1"/>
    <col min="13570" max="13570" width="12" style="272" hidden="1" customWidth="1"/>
    <col min="13571" max="13572" width="10.7109375" style="272" hidden="1" customWidth="1"/>
    <col min="13573" max="13573" width="10.42578125" style="272" hidden="1" customWidth="1"/>
    <col min="13574" max="13577" width="10.28515625" style="272" hidden="1" customWidth="1"/>
    <col min="13578" max="13824" width="0" style="272" hidden="1"/>
    <col min="13825" max="13825" width="16.85546875" style="272" hidden="1" customWidth="1"/>
    <col min="13826" max="13826" width="12" style="272" hidden="1" customWidth="1"/>
    <col min="13827" max="13828" width="10.7109375" style="272" hidden="1" customWidth="1"/>
    <col min="13829" max="13829" width="10.42578125" style="272" hidden="1" customWidth="1"/>
    <col min="13830" max="13833" width="10.28515625" style="272" hidden="1" customWidth="1"/>
    <col min="13834" max="14080" width="0" style="272" hidden="1"/>
    <col min="14081" max="14081" width="16.85546875" style="272" hidden="1" customWidth="1"/>
    <col min="14082" max="14082" width="12" style="272" hidden="1" customWidth="1"/>
    <col min="14083" max="14084" width="10.7109375" style="272" hidden="1" customWidth="1"/>
    <col min="14085" max="14085" width="10.42578125" style="272" hidden="1" customWidth="1"/>
    <col min="14086" max="14089" width="10.28515625" style="272" hidden="1" customWidth="1"/>
    <col min="14090" max="14336" width="0" style="272" hidden="1"/>
    <col min="14337" max="14337" width="16.85546875" style="272" hidden="1" customWidth="1"/>
    <col min="14338" max="14338" width="12" style="272" hidden="1" customWidth="1"/>
    <col min="14339" max="14340" width="10.7109375" style="272" hidden="1" customWidth="1"/>
    <col min="14341" max="14341" width="10.42578125" style="272" hidden="1" customWidth="1"/>
    <col min="14342" max="14345" width="10.28515625" style="272" hidden="1" customWidth="1"/>
    <col min="14346" max="14592" width="0" style="272" hidden="1"/>
    <col min="14593" max="14593" width="16.85546875" style="272" hidden="1" customWidth="1"/>
    <col min="14594" max="14594" width="12" style="272" hidden="1" customWidth="1"/>
    <col min="14595" max="14596" width="10.7109375" style="272" hidden="1" customWidth="1"/>
    <col min="14597" max="14597" width="10.42578125" style="272" hidden="1" customWidth="1"/>
    <col min="14598" max="14601" width="10.28515625" style="272" hidden="1" customWidth="1"/>
    <col min="14602" max="14848" width="0" style="272" hidden="1"/>
    <col min="14849" max="14849" width="16.85546875" style="272" hidden="1" customWidth="1"/>
    <col min="14850" max="14850" width="12" style="272" hidden="1" customWidth="1"/>
    <col min="14851" max="14852" width="10.7109375" style="272" hidden="1" customWidth="1"/>
    <col min="14853" max="14853" width="10.42578125" style="272" hidden="1" customWidth="1"/>
    <col min="14854" max="14857" width="10.28515625" style="272" hidden="1" customWidth="1"/>
    <col min="14858" max="15104" width="0" style="272" hidden="1"/>
    <col min="15105" max="15105" width="16.85546875" style="272" hidden="1" customWidth="1"/>
    <col min="15106" max="15106" width="12" style="272" hidden="1" customWidth="1"/>
    <col min="15107" max="15108" width="10.7109375" style="272" hidden="1" customWidth="1"/>
    <col min="15109" max="15109" width="10.42578125" style="272" hidden="1" customWidth="1"/>
    <col min="15110" max="15113" width="10.28515625" style="272" hidden="1" customWidth="1"/>
    <col min="15114" max="15360" width="0" style="272" hidden="1"/>
    <col min="15361" max="15361" width="16.85546875" style="272" hidden="1" customWidth="1"/>
    <col min="15362" max="15362" width="12" style="272" hidden="1" customWidth="1"/>
    <col min="15363" max="15364" width="10.7109375" style="272" hidden="1" customWidth="1"/>
    <col min="15365" max="15365" width="10.42578125" style="272" hidden="1" customWidth="1"/>
    <col min="15366" max="15369" width="10.28515625" style="272" hidden="1" customWidth="1"/>
    <col min="15370" max="15616" width="0" style="272" hidden="1"/>
    <col min="15617" max="15617" width="16.85546875" style="272" hidden="1" customWidth="1"/>
    <col min="15618" max="15618" width="12" style="272" hidden="1" customWidth="1"/>
    <col min="15619" max="15620" width="10.7109375" style="272" hidden="1" customWidth="1"/>
    <col min="15621" max="15621" width="10.42578125" style="272" hidden="1" customWidth="1"/>
    <col min="15622" max="15625" width="10.28515625" style="272" hidden="1" customWidth="1"/>
    <col min="15626" max="15872" width="0" style="272" hidden="1"/>
    <col min="15873" max="15873" width="16.85546875" style="272" hidden="1" customWidth="1"/>
    <col min="15874" max="15874" width="12" style="272" hidden="1" customWidth="1"/>
    <col min="15875" max="15876" width="10.7109375" style="272" hidden="1" customWidth="1"/>
    <col min="15877" max="15877" width="10.42578125" style="272" hidden="1" customWidth="1"/>
    <col min="15878" max="15881" width="10.28515625" style="272" hidden="1" customWidth="1"/>
    <col min="15882" max="16128" width="0" style="272" hidden="1"/>
    <col min="16129" max="16129" width="16.85546875" style="272" hidden="1" customWidth="1"/>
    <col min="16130" max="16130" width="12" style="272" hidden="1" customWidth="1"/>
    <col min="16131" max="16132" width="10.7109375" style="272" hidden="1" customWidth="1"/>
    <col min="16133" max="16133" width="10.42578125" style="272" hidden="1" customWidth="1"/>
    <col min="16134" max="16137" width="10.28515625" style="272" hidden="1" customWidth="1"/>
    <col min="16138" max="16384" width="0" style="272" hidden="1"/>
  </cols>
  <sheetData>
    <row r="1" spans="1:14" ht="16.5" thickBot="1" x14ac:dyDescent="0.3">
      <c r="A1" s="270" t="s">
        <v>719</v>
      </c>
      <c r="E1" s="271"/>
      <c r="F1" s="271"/>
      <c r="G1" s="271"/>
      <c r="H1" s="271"/>
      <c r="I1" s="271"/>
    </row>
    <row r="2" spans="1:14" x14ac:dyDescent="0.2">
      <c r="A2" s="13" t="s">
        <v>19</v>
      </c>
      <c r="B2" s="299" t="s">
        <v>41</v>
      </c>
      <c r="C2" s="697" t="s">
        <v>720</v>
      </c>
      <c r="D2" s="697"/>
      <c r="E2" s="14" t="s">
        <v>721</v>
      </c>
      <c r="F2" s="300" t="s">
        <v>671</v>
      </c>
      <c r="G2" s="300"/>
      <c r="H2" s="300"/>
      <c r="I2" s="300"/>
    </row>
    <row r="3" spans="1:14" x14ac:dyDescent="0.2">
      <c r="A3" s="27"/>
      <c r="B3" s="301" t="s">
        <v>722</v>
      </c>
      <c r="C3" s="698" t="s">
        <v>723</v>
      </c>
      <c r="D3" s="698"/>
      <c r="E3" s="302" t="s">
        <v>724</v>
      </c>
      <c r="F3" s="699" t="s">
        <v>725</v>
      </c>
      <c r="G3" s="699"/>
      <c r="H3" s="699"/>
      <c r="I3" s="699"/>
      <c r="K3" s="277"/>
    </row>
    <row r="4" spans="1:14" x14ac:dyDescent="0.2">
      <c r="A4" s="27" t="s">
        <v>47</v>
      </c>
      <c r="B4" s="301">
        <v>2013</v>
      </c>
      <c r="C4" s="303" t="s">
        <v>726</v>
      </c>
      <c r="D4" s="303" t="s">
        <v>727</v>
      </c>
      <c r="E4" s="15" t="s">
        <v>48</v>
      </c>
      <c r="F4" s="304">
        <v>2014</v>
      </c>
      <c r="G4" s="305">
        <f>F4+1</f>
        <v>2015</v>
      </c>
      <c r="H4" s="305">
        <f>G4+1</f>
        <v>2016</v>
      </c>
      <c r="I4" s="305">
        <f>H4+1</f>
        <v>2017</v>
      </c>
    </row>
    <row r="5" spans="1:14" ht="14.25" x14ac:dyDescent="0.2">
      <c r="A5" s="27"/>
      <c r="B5" s="306"/>
      <c r="C5" s="117" t="s">
        <v>728</v>
      </c>
      <c r="D5" s="117" t="s">
        <v>729</v>
      </c>
      <c r="E5" s="15"/>
      <c r="K5" s="277"/>
    </row>
    <row r="6" spans="1:14" x14ac:dyDescent="0.2">
      <c r="A6" s="27"/>
      <c r="B6" s="306"/>
      <c r="C6" s="15" t="s">
        <v>48</v>
      </c>
      <c r="D6" s="15" t="s">
        <v>48</v>
      </c>
      <c r="E6" s="307"/>
    </row>
    <row r="7" spans="1:14" x14ac:dyDescent="0.2">
      <c r="A7" s="123"/>
      <c r="B7" s="136"/>
      <c r="C7" s="15"/>
      <c r="D7" s="15"/>
      <c r="E7" s="308"/>
      <c r="F7" s="309" t="s">
        <v>694</v>
      </c>
      <c r="G7" s="289"/>
      <c r="H7" s="289"/>
      <c r="I7" s="289"/>
    </row>
    <row r="8" spans="1:14" x14ac:dyDescent="0.2">
      <c r="A8" s="282" t="s">
        <v>358</v>
      </c>
      <c r="B8" s="310">
        <v>9633589</v>
      </c>
      <c r="C8" s="310"/>
      <c r="D8" s="310"/>
      <c r="E8" s="311"/>
      <c r="F8" s="284">
        <v>252.04245572444495</v>
      </c>
      <c r="G8" s="284">
        <v>79.559046166491015</v>
      </c>
      <c r="H8" s="284">
        <v>17.452246613385729</v>
      </c>
      <c r="I8" s="284">
        <v>4.8229660825264604</v>
      </c>
    </row>
    <row r="9" spans="1:14" ht="25.5" x14ac:dyDescent="0.2">
      <c r="A9" s="285" t="s">
        <v>696</v>
      </c>
      <c r="B9" s="312">
        <v>87357</v>
      </c>
      <c r="C9" s="313">
        <v>14182.699431977213</v>
      </c>
      <c r="D9" s="313">
        <v>13480.57991642546</v>
      </c>
      <c r="E9" s="314">
        <f>D9-C9</f>
        <v>-702.11951555175256</v>
      </c>
      <c r="F9" s="314">
        <v>704</v>
      </c>
      <c r="G9" s="314">
        <v>282</v>
      </c>
      <c r="H9" s="314">
        <v>0</v>
      </c>
      <c r="I9" s="314">
        <v>0</v>
      </c>
      <c r="K9" s="288"/>
      <c r="L9" s="289"/>
      <c r="M9" s="277"/>
      <c r="N9" s="276"/>
    </row>
    <row r="10" spans="1:14" x14ac:dyDescent="0.2">
      <c r="A10" s="272" t="s">
        <v>361</v>
      </c>
      <c r="B10" s="312">
        <v>32185</v>
      </c>
      <c r="C10" s="313">
        <v>-12802.300568022787</v>
      </c>
      <c r="D10" s="313">
        <v>-12985.42008357454</v>
      </c>
      <c r="E10" s="314">
        <f t="shared" ref="E10:E73" si="0">D10-C10</f>
        <v>-183.11951555175256</v>
      </c>
      <c r="F10" s="314">
        <v>185</v>
      </c>
      <c r="G10" s="314">
        <v>0</v>
      </c>
      <c r="H10" s="314">
        <v>0</v>
      </c>
      <c r="I10" s="314">
        <v>0</v>
      </c>
      <c r="K10" s="288"/>
      <c r="L10" s="289"/>
      <c r="M10" s="277"/>
      <c r="N10" s="278"/>
    </row>
    <row r="11" spans="1:14" x14ac:dyDescent="0.2">
      <c r="A11" s="272" t="s">
        <v>362</v>
      </c>
      <c r="B11" s="312">
        <v>26309</v>
      </c>
      <c r="C11" s="313">
        <v>735.69943197721295</v>
      </c>
      <c r="D11" s="313">
        <v>1350.5799164254599</v>
      </c>
      <c r="E11" s="314">
        <f t="shared" si="0"/>
        <v>614.88048444824699</v>
      </c>
      <c r="F11" s="314">
        <v>0</v>
      </c>
      <c r="G11" s="314">
        <v>0</v>
      </c>
      <c r="H11" s="314">
        <v>0</v>
      </c>
      <c r="I11" s="314">
        <v>0</v>
      </c>
      <c r="K11" s="288"/>
      <c r="L11" s="277"/>
      <c r="M11" s="277"/>
      <c r="N11" s="278"/>
    </row>
    <row r="12" spans="1:14" x14ac:dyDescent="0.2">
      <c r="A12" s="272" t="s">
        <v>363</v>
      </c>
      <c r="B12" s="312">
        <v>80804</v>
      </c>
      <c r="C12" s="313">
        <v>7072.699431977213</v>
      </c>
      <c r="D12" s="313">
        <v>7180.5799164254604</v>
      </c>
      <c r="E12" s="314">
        <f t="shared" si="0"/>
        <v>107.88048444824744</v>
      </c>
      <c r="F12" s="314">
        <v>0</v>
      </c>
      <c r="G12" s="314">
        <v>0</v>
      </c>
      <c r="H12" s="314">
        <v>0</v>
      </c>
      <c r="I12" s="314">
        <v>0</v>
      </c>
      <c r="K12" s="288"/>
      <c r="L12" s="277"/>
      <c r="M12" s="277"/>
      <c r="N12" s="279"/>
    </row>
    <row r="13" spans="1:14" x14ac:dyDescent="0.2">
      <c r="A13" s="272" t="s">
        <v>364</v>
      </c>
      <c r="B13" s="312">
        <v>102276</v>
      </c>
      <c r="C13" s="313">
        <v>7760.699431977213</v>
      </c>
      <c r="D13" s="313">
        <v>7017.5799164254604</v>
      </c>
      <c r="E13" s="314">
        <f t="shared" si="0"/>
        <v>-743.11951555175256</v>
      </c>
      <c r="F13" s="314">
        <v>745</v>
      </c>
      <c r="G13" s="314">
        <v>323</v>
      </c>
      <c r="H13" s="314">
        <v>11</v>
      </c>
      <c r="I13" s="314">
        <v>0</v>
      </c>
      <c r="K13" s="288"/>
      <c r="L13" s="289"/>
      <c r="M13" s="289"/>
      <c r="N13" s="281"/>
    </row>
    <row r="14" spans="1:14" x14ac:dyDescent="0.2">
      <c r="A14" s="272" t="s">
        <v>365</v>
      </c>
      <c r="B14" s="312">
        <v>69035</v>
      </c>
      <c r="C14" s="313">
        <v>5430.699431977213</v>
      </c>
      <c r="D14" s="313">
        <v>4302.5799164254604</v>
      </c>
      <c r="E14" s="314">
        <f t="shared" si="0"/>
        <v>-1128.1195155517526</v>
      </c>
      <c r="F14" s="314">
        <v>1130</v>
      </c>
      <c r="G14" s="314">
        <v>708</v>
      </c>
      <c r="H14" s="314">
        <v>396</v>
      </c>
      <c r="I14" s="314">
        <v>133</v>
      </c>
      <c r="K14" s="288"/>
    </row>
    <row r="15" spans="1:14" x14ac:dyDescent="0.2">
      <c r="A15" s="272" t="s">
        <v>366</v>
      </c>
      <c r="B15" s="312">
        <v>45104</v>
      </c>
      <c r="C15" s="313">
        <v>-6017.300568022787</v>
      </c>
      <c r="D15" s="313">
        <v>-7011.4200835745396</v>
      </c>
      <c r="E15" s="314">
        <f t="shared" si="0"/>
        <v>-994.11951555175256</v>
      </c>
      <c r="F15" s="314">
        <v>996</v>
      </c>
      <c r="G15" s="314">
        <v>574</v>
      </c>
      <c r="H15" s="314">
        <v>262</v>
      </c>
      <c r="I15" s="314">
        <v>0</v>
      </c>
      <c r="K15" s="288"/>
    </row>
    <row r="16" spans="1:14" x14ac:dyDescent="0.2">
      <c r="A16" s="272" t="s">
        <v>367</v>
      </c>
      <c r="B16" s="312">
        <v>94358</v>
      </c>
      <c r="C16" s="313">
        <v>-513.30056802278705</v>
      </c>
      <c r="D16" s="313">
        <v>-1111.4200835745401</v>
      </c>
      <c r="E16" s="314">
        <f t="shared" si="0"/>
        <v>-598.11951555175301</v>
      </c>
      <c r="F16" s="314">
        <v>600</v>
      </c>
      <c r="G16" s="314">
        <v>178</v>
      </c>
      <c r="H16" s="314">
        <v>0</v>
      </c>
      <c r="I16" s="314">
        <v>0</v>
      </c>
      <c r="K16" s="288"/>
    </row>
    <row r="17" spans="1:11" x14ac:dyDescent="0.2">
      <c r="A17" s="272" t="s">
        <v>368</v>
      </c>
      <c r="B17" s="312">
        <v>56796</v>
      </c>
      <c r="C17" s="313">
        <v>5961.699431977213</v>
      </c>
      <c r="D17" s="313">
        <v>7200.5799164254604</v>
      </c>
      <c r="E17" s="314">
        <f t="shared" si="0"/>
        <v>1238.8804844482474</v>
      </c>
      <c r="F17" s="314">
        <v>0</v>
      </c>
      <c r="G17" s="314">
        <v>0</v>
      </c>
      <c r="H17" s="314">
        <v>0</v>
      </c>
      <c r="I17" s="314">
        <v>0</v>
      </c>
      <c r="K17" s="288"/>
    </row>
    <row r="18" spans="1:11" x14ac:dyDescent="0.2">
      <c r="A18" s="272" t="s">
        <v>369</v>
      </c>
      <c r="B18" s="312">
        <v>9512</v>
      </c>
      <c r="C18" s="313">
        <v>1854.699431977213</v>
      </c>
      <c r="D18" s="313">
        <v>2671.5799164254599</v>
      </c>
      <c r="E18" s="314">
        <f t="shared" si="0"/>
        <v>816.88048444824699</v>
      </c>
      <c r="F18" s="314">
        <v>0</v>
      </c>
      <c r="G18" s="314">
        <v>0</v>
      </c>
      <c r="H18" s="314">
        <v>0</v>
      </c>
      <c r="I18" s="314">
        <v>0</v>
      </c>
      <c r="K18" s="288"/>
    </row>
    <row r="19" spans="1:11" x14ac:dyDescent="0.2">
      <c r="A19" s="272" t="s">
        <v>370</v>
      </c>
      <c r="B19" s="312">
        <v>26743</v>
      </c>
      <c r="C19" s="313">
        <v>5691.699431977213</v>
      </c>
      <c r="D19" s="313">
        <v>6897.5799164254604</v>
      </c>
      <c r="E19" s="314">
        <f t="shared" si="0"/>
        <v>1205.8804844482474</v>
      </c>
      <c r="F19" s="314">
        <v>0</v>
      </c>
      <c r="G19" s="314">
        <v>0</v>
      </c>
      <c r="H19" s="314">
        <v>0</v>
      </c>
      <c r="I19" s="314">
        <v>0</v>
      </c>
      <c r="K19" s="288"/>
    </row>
    <row r="20" spans="1:11" x14ac:dyDescent="0.2">
      <c r="A20" s="272" t="s">
        <v>371</v>
      </c>
      <c r="B20" s="312">
        <v>15987</v>
      </c>
      <c r="C20" s="313">
        <v>5634.699431977213</v>
      </c>
      <c r="D20" s="313">
        <v>5189.5799164254604</v>
      </c>
      <c r="E20" s="314">
        <f t="shared" si="0"/>
        <v>-445.11951555175256</v>
      </c>
      <c r="F20" s="314">
        <v>447</v>
      </c>
      <c r="G20" s="314">
        <v>25</v>
      </c>
      <c r="H20" s="314">
        <v>0</v>
      </c>
      <c r="I20" s="314">
        <v>0</v>
      </c>
      <c r="K20" s="288"/>
    </row>
    <row r="21" spans="1:11" x14ac:dyDescent="0.2">
      <c r="A21" s="272" t="s">
        <v>372</v>
      </c>
      <c r="B21" s="312">
        <v>43218</v>
      </c>
      <c r="C21" s="313">
        <v>8533.699431977213</v>
      </c>
      <c r="D21" s="313">
        <v>7846.5799164254604</v>
      </c>
      <c r="E21" s="314">
        <f t="shared" si="0"/>
        <v>-687.11951555175256</v>
      </c>
      <c r="F21" s="314">
        <v>689</v>
      </c>
      <c r="G21" s="314">
        <v>267</v>
      </c>
      <c r="H21" s="314">
        <v>0</v>
      </c>
      <c r="I21" s="314">
        <v>0</v>
      </c>
      <c r="K21" s="288"/>
    </row>
    <row r="22" spans="1:11" x14ac:dyDescent="0.2">
      <c r="A22" s="272" t="s">
        <v>373</v>
      </c>
      <c r="B22" s="312">
        <v>68006</v>
      </c>
      <c r="C22" s="313">
        <v>1370.699431977213</v>
      </c>
      <c r="D22" s="313">
        <v>203.57991642546</v>
      </c>
      <c r="E22" s="314">
        <f t="shared" si="0"/>
        <v>-1167.119515551753</v>
      </c>
      <c r="F22" s="314">
        <v>1169</v>
      </c>
      <c r="G22" s="314">
        <v>747</v>
      </c>
      <c r="H22" s="314">
        <v>435</v>
      </c>
      <c r="I22" s="314">
        <v>172</v>
      </c>
      <c r="K22" s="288"/>
    </row>
    <row r="23" spans="1:11" x14ac:dyDescent="0.2">
      <c r="A23" s="272" t="s">
        <v>374</v>
      </c>
      <c r="B23" s="312">
        <v>72813</v>
      </c>
      <c r="C23" s="313">
        <v>-4798.300568022787</v>
      </c>
      <c r="D23" s="313">
        <v>-5270.4200835745396</v>
      </c>
      <c r="E23" s="314">
        <f t="shared" si="0"/>
        <v>-472.11951555175256</v>
      </c>
      <c r="F23" s="314">
        <v>474</v>
      </c>
      <c r="G23" s="314">
        <v>52</v>
      </c>
      <c r="H23" s="314">
        <v>0</v>
      </c>
      <c r="I23" s="314">
        <v>0</v>
      </c>
      <c r="K23" s="288"/>
    </row>
    <row r="24" spans="1:11" x14ac:dyDescent="0.2">
      <c r="A24" s="272" t="s">
        <v>375</v>
      </c>
      <c r="B24" s="312">
        <v>896439</v>
      </c>
      <c r="C24" s="313">
        <v>-200.3005680227871</v>
      </c>
      <c r="D24" s="313">
        <v>-818.42008357454006</v>
      </c>
      <c r="E24" s="314">
        <f t="shared" si="0"/>
        <v>-618.11951555175301</v>
      </c>
      <c r="F24" s="314">
        <v>620</v>
      </c>
      <c r="G24" s="314">
        <v>198</v>
      </c>
      <c r="H24" s="314">
        <v>0</v>
      </c>
      <c r="I24" s="314">
        <v>0</v>
      </c>
      <c r="K24" s="288"/>
    </row>
    <row r="25" spans="1:11" x14ac:dyDescent="0.2">
      <c r="A25" s="272" t="s">
        <v>376</v>
      </c>
      <c r="B25" s="312">
        <v>42338</v>
      </c>
      <c r="C25" s="313">
        <v>1943.699431977213</v>
      </c>
      <c r="D25" s="313">
        <v>1033.5799164254599</v>
      </c>
      <c r="E25" s="314">
        <f t="shared" si="0"/>
        <v>-910.11951555175301</v>
      </c>
      <c r="F25" s="314">
        <v>912</v>
      </c>
      <c r="G25" s="314">
        <v>490</v>
      </c>
      <c r="H25" s="314">
        <v>178</v>
      </c>
      <c r="I25" s="314">
        <v>0</v>
      </c>
      <c r="K25" s="288"/>
    </row>
    <row r="26" spans="1:11" x14ac:dyDescent="0.2">
      <c r="A26" s="272" t="s">
        <v>377</v>
      </c>
      <c r="B26" s="312">
        <v>90775</v>
      </c>
      <c r="C26" s="313">
        <v>13421.699431977213</v>
      </c>
      <c r="D26" s="313">
        <v>13936.57991642546</v>
      </c>
      <c r="E26" s="314">
        <f t="shared" si="0"/>
        <v>514.88048444824744</v>
      </c>
      <c r="F26" s="314">
        <v>0</v>
      </c>
      <c r="G26" s="314">
        <v>0</v>
      </c>
      <c r="H26" s="314">
        <v>0</v>
      </c>
      <c r="I26" s="314">
        <v>0</v>
      </c>
      <c r="K26" s="288"/>
    </row>
    <row r="27" spans="1:11" x14ac:dyDescent="0.2">
      <c r="A27" s="272" t="s">
        <v>378</v>
      </c>
      <c r="B27" s="312">
        <v>44095</v>
      </c>
      <c r="C27" s="313">
        <v>3478.699431977213</v>
      </c>
      <c r="D27" s="313">
        <v>3139.5799164254599</v>
      </c>
      <c r="E27" s="314">
        <f t="shared" si="0"/>
        <v>-339.11951555175301</v>
      </c>
      <c r="F27" s="314">
        <v>341</v>
      </c>
      <c r="G27" s="314">
        <v>0</v>
      </c>
      <c r="H27" s="314">
        <v>0</v>
      </c>
      <c r="I27" s="314">
        <v>0</v>
      </c>
      <c r="K27" s="288"/>
    </row>
    <row r="28" spans="1:11" x14ac:dyDescent="0.2">
      <c r="A28" s="272" t="s">
        <v>379</v>
      </c>
      <c r="B28" s="312">
        <v>66268</v>
      </c>
      <c r="C28" s="313">
        <v>-4914.300568022787</v>
      </c>
      <c r="D28" s="313">
        <v>-5330.4200835745396</v>
      </c>
      <c r="E28" s="314">
        <f t="shared" si="0"/>
        <v>-416.11951555175256</v>
      </c>
      <c r="F28" s="314">
        <v>418</v>
      </c>
      <c r="G28" s="314">
        <v>0</v>
      </c>
      <c r="H28" s="314">
        <v>0</v>
      </c>
      <c r="I28" s="314">
        <v>0</v>
      </c>
      <c r="K28" s="288"/>
    </row>
    <row r="29" spans="1:11" x14ac:dyDescent="0.2">
      <c r="A29" s="272" t="s">
        <v>380</v>
      </c>
      <c r="B29" s="312">
        <v>41386</v>
      </c>
      <c r="C29" s="313">
        <v>4179.699431977213</v>
      </c>
      <c r="D29" s="313">
        <v>3438.5799164254599</v>
      </c>
      <c r="E29" s="314">
        <f t="shared" si="0"/>
        <v>-741.11951555175301</v>
      </c>
      <c r="F29" s="314">
        <v>743</v>
      </c>
      <c r="G29" s="314">
        <v>321</v>
      </c>
      <c r="H29" s="314">
        <v>9</v>
      </c>
      <c r="I29" s="314">
        <v>0</v>
      </c>
    </row>
    <row r="30" spans="1:11" x14ac:dyDescent="0.2">
      <c r="A30" s="272" t="s">
        <v>381</v>
      </c>
      <c r="B30" s="312">
        <v>24595</v>
      </c>
      <c r="C30" s="313">
        <v>5389.699431977213</v>
      </c>
      <c r="D30" s="313">
        <v>5748.5799164254604</v>
      </c>
      <c r="E30" s="314">
        <f t="shared" si="0"/>
        <v>358.88048444824744</v>
      </c>
      <c r="F30" s="314">
        <v>0</v>
      </c>
      <c r="G30" s="314">
        <v>0</v>
      </c>
      <c r="H30" s="314">
        <v>0</v>
      </c>
      <c r="I30" s="314">
        <v>0</v>
      </c>
    </row>
    <row r="31" spans="1:11" x14ac:dyDescent="0.2">
      <c r="A31" s="272" t="s">
        <v>382</v>
      </c>
      <c r="B31" s="312">
        <v>31531</v>
      </c>
      <c r="C31" s="313">
        <v>3810.699431977213</v>
      </c>
      <c r="D31" s="313">
        <v>3919.5799164254599</v>
      </c>
      <c r="E31" s="314">
        <f t="shared" si="0"/>
        <v>108.88048444824699</v>
      </c>
      <c r="F31" s="314">
        <v>0</v>
      </c>
      <c r="G31" s="314">
        <v>0</v>
      </c>
      <c r="H31" s="314">
        <v>0</v>
      </c>
      <c r="I31" s="314">
        <v>0</v>
      </c>
    </row>
    <row r="32" spans="1:11" x14ac:dyDescent="0.2">
      <c r="A32" s="272" t="s">
        <v>383</v>
      </c>
      <c r="B32" s="312">
        <v>11178</v>
      </c>
      <c r="C32" s="313">
        <v>613.69943197721295</v>
      </c>
      <c r="D32" s="313">
        <v>1469.5799164254599</v>
      </c>
      <c r="E32" s="314">
        <f t="shared" si="0"/>
        <v>855.88048444824699</v>
      </c>
      <c r="F32" s="314">
        <v>0</v>
      </c>
      <c r="G32" s="314">
        <v>0</v>
      </c>
      <c r="H32" s="314">
        <v>0</v>
      </c>
      <c r="I32" s="314">
        <v>0</v>
      </c>
    </row>
    <row r="33" spans="1:9" x14ac:dyDescent="0.2">
      <c r="A33" s="272" t="s">
        <v>384</v>
      </c>
      <c r="B33" s="312">
        <v>39727</v>
      </c>
      <c r="C33" s="313">
        <v>2720.699431977213</v>
      </c>
      <c r="D33" s="313">
        <v>3342.5799164254599</v>
      </c>
      <c r="E33" s="314">
        <f t="shared" si="0"/>
        <v>621.88048444824699</v>
      </c>
      <c r="F33" s="314">
        <v>0</v>
      </c>
      <c r="G33" s="314">
        <v>0</v>
      </c>
      <c r="H33" s="314">
        <v>0</v>
      </c>
      <c r="I33" s="314">
        <v>0</v>
      </c>
    </row>
    <row r="34" spans="1:9" x14ac:dyDescent="0.2">
      <c r="A34" s="272" t="s">
        <v>385</v>
      </c>
      <c r="B34" s="312">
        <v>40417</v>
      </c>
      <c r="C34" s="313">
        <v>1190.699431977213</v>
      </c>
      <c r="D34" s="313">
        <v>1490.5799164254599</v>
      </c>
      <c r="E34" s="314">
        <f t="shared" si="0"/>
        <v>299.88048444824699</v>
      </c>
      <c r="F34" s="314">
        <v>0</v>
      </c>
      <c r="G34" s="314">
        <v>0</v>
      </c>
      <c r="H34" s="314">
        <v>0</v>
      </c>
      <c r="I34" s="314">
        <v>0</v>
      </c>
    </row>
    <row r="35" spans="1:9" ht="25.5" x14ac:dyDescent="0.2">
      <c r="A35" s="285" t="s">
        <v>697</v>
      </c>
      <c r="B35" s="312">
        <v>40579</v>
      </c>
      <c r="C35" s="313">
        <v>5867.699431977213</v>
      </c>
      <c r="D35" s="313">
        <v>6147.5799164254604</v>
      </c>
      <c r="E35" s="314">
        <f t="shared" si="0"/>
        <v>279.88048444824744</v>
      </c>
      <c r="F35" s="314">
        <v>0</v>
      </c>
      <c r="G35" s="314">
        <v>0</v>
      </c>
      <c r="H35" s="314">
        <v>0</v>
      </c>
      <c r="I35" s="314">
        <v>0</v>
      </c>
    </row>
    <row r="36" spans="1:9" x14ac:dyDescent="0.2">
      <c r="A36" s="272" t="s">
        <v>388</v>
      </c>
      <c r="B36" s="312">
        <v>13442</v>
      </c>
      <c r="C36" s="313">
        <v>11062.699431977213</v>
      </c>
      <c r="D36" s="313">
        <v>12732.57991642546</v>
      </c>
      <c r="E36" s="314">
        <f t="shared" si="0"/>
        <v>1669.8804844482474</v>
      </c>
      <c r="F36" s="314">
        <v>0</v>
      </c>
      <c r="G36" s="314">
        <v>0</v>
      </c>
      <c r="H36" s="314">
        <v>0</v>
      </c>
      <c r="I36" s="314">
        <v>0</v>
      </c>
    </row>
    <row r="37" spans="1:9" x14ac:dyDescent="0.2">
      <c r="A37" s="272" t="s">
        <v>389</v>
      </c>
      <c r="B37" s="312">
        <v>19936</v>
      </c>
      <c r="C37" s="313">
        <v>980.69943197721295</v>
      </c>
      <c r="D37" s="313">
        <v>1690.5799164254599</v>
      </c>
      <c r="E37" s="314">
        <f t="shared" si="0"/>
        <v>709.88048444824699</v>
      </c>
      <c r="F37" s="314">
        <v>0</v>
      </c>
      <c r="G37" s="314">
        <v>0</v>
      </c>
      <c r="H37" s="314">
        <v>0</v>
      </c>
      <c r="I37" s="314">
        <v>0</v>
      </c>
    </row>
    <row r="38" spans="1:9" x14ac:dyDescent="0.2">
      <c r="A38" s="272" t="s">
        <v>390</v>
      </c>
      <c r="B38" s="312">
        <v>15538</v>
      </c>
      <c r="C38" s="313">
        <v>3713.699431977213</v>
      </c>
      <c r="D38" s="313">
        <v>3805.5799164254599</v>
      </c>
      <c r="E38" s="314">
        <f t="shared" si="0"/>
        <v>91.880484448246989</v>
      </c>
      <c r="F38" s="314">
        <v>0</v>
      </c>
      <c r="G38" s="314">
        <v>0</v>
      </c>
      <c r="H38" s="314">
        <v>0</v>
      </c>
      <c r="I38" s="314">
        <v>0</v>
      </c>
    </row>
    <row r="39" spans="1:9" x14ac:dyDescent="0.2">
      <c r="A39" s="272" t="s">
        <v>391</v>
      </c>
      <c r="B39" s="312">
        <v>20160</v>
      </c>
      <c r="C39" s="313">
        <v>10928.699431977213</v>
      </c>
      <c r="D39" s="313">
        <v>12380.57991642546</v>
      </c>
      <c r="E39" s="314">
        <f t="shared" si="0"/>
        <v>1451.8804844482474</v>
      </c>
      <c r="F39" s="314">
        <v>0</v>
      </c>
      <c r="G39" s="314">
        <v>0</v>
      </c>
      <c r="H39" s="314">
        <v>0</v>
      </c>
      <c r="I39" s="314">
        <v>0</v>
      </c>
    </row>
    <row r="40" spans="1:9" x14ac:dyDescent="0.2">
      <c r="A40" s="272" t="s">
        <v>386</v>
      </c>
      <c r="B40" s="312">
        <v>205015</v>
      </c>
      <c r="C40" s="313">
        <v>2801.699431977213</v>
      </c>
      <c r="D40" s="313">
        <v>2255.5799164254599</v>
      </c>
      <c r="E40" s="314">
        <f t="shared" si="0"/>
        <v>-546.11951555175301</v>
      </c>
      <c r="F40" s="314">
        <v>548</v>
      </c>
      <c r="G40" s="314">
        <v>126</v>
      </c>
      <c r="H40" s="314">
        <v>0</v>
      </c>
      <c r="I40" s="314">
        <v>0</v>
      </c>
    </row>
    <row r="41" spans="1:9" x14ac:dyDescent="0.2">
      <c r="A41" s="272" t="s">
        <v>392</v>
      </c>
      <c r="B41" s="312">
        <v>9146</v>
      </c>
      <c r="C41" s="313">
        <v>7744.699431977213</v>
      </c>
      <c r="D41" s="313">
        <v>8613.5799164254604</v>
      </c>
      <c r="E41" s="314">
        <f t="shared" si="0"/>
        <v>868.88048444824744</v>
      </c>
      <c r="F41" s="314">
        <v>0</v>
      </c>
      <c r="G41" s="314">
        <v>0</v>
      </c>
      <c r="H41" s="314">
        <v>0</v>
      </c>
      <c r="I41" s="314">
        <v>0</v>
      </c>
    </row>
    <row r="42" spans="1:9" x14ac:dyDescent="0.2">
      <c r="A42" s="272" t="s">
        <v>393</v>
      </c>
      <c r="B42" s="312">
        <v>21323</v>
      </c>
      <c r="C42" s="313">
        <v>5441.699431977213</v>
      </c>
      <c r="D42" s="313">
        <v>5808.5799164254604</v>
      </c>
      <c r="E42" s="314">
        <f t="shared" si="0"/>
        <v>366.88048444824744</v>
      </c>
      <c r="F42" s="314">
        <v>0</v>
      </c>
      <c r="G42" s="314">
        <v>0</v>
      </c>
      <c r="H42" s="314">
        <v>0</v>
      </c>
      <c r="I42" s="314">
        <v>0</v>
      </c>
    </row>
    <row r="43" spans="1:9" ht="25.5" x14ac:dyDescent="0.2">
      <c r="A43" s="285" t="s">
        <v>698</v>
      </c>
      <c r="B43" s="312">
        <v>99692</v>
      </c>
      <c r="C43" s="313">
        <v>12065.699431977213</v>
      </c>
      <c r="D43" s="313">
        <v>12502.57991642546</v>
      </c>
      <c r="E43" s="314">
        <f t="shared" si="0"/>
        <v>436.88048444824744</v>
      </c>
      <c r="F43" s="314">
        <v>0</v>
      </c>
      <c r="G43" s="314">
        <v>0</v>
      </c>
      <c r="H43" s="314">
        <v>0</v>
      </c>
      <c r="I43" s="314">
        <v>0</v>
      </c>
    </row>
    <row r="44" spans="1:9" x14ac:dyDescent="0.2">
      <c r="A44" s="272" t="s">
        <v>396</v>
      </c>
      <c r="B44" s="312">
        <v>16083</v>
      </c>
      <c r="C44" s="313">
        <v>11985.699431977213</v>
      </c>
      <c r="D44" s="313">
        <v>12498.57991642546</v>
      </c>
      <c r="E44" s="314">
        <f t="shared" si="0"/>
        <v>512.88048444824744</v>
      </c>
      <c r="F44" s="314">
        <v>0</v>
      </c>
      <c r="G44" s="314">
        <v>0</v>
      </c>
      <c r="H44" s="314">
        <v>0</v>
      </c>
      <c r="I44" s="314">
        <v>0</v>
      </c>
    </row>
    <row r="45" spans="1:9" x14ac:dyDescent="0.2">
      <c r="A45" s="272" t="s">
        <v>397</v>
      </c>
      <c r="B45" s="312">
        <v>10409</v>
      </c>
      <c r="C45" s="313">
        <v>6989.699431977213</v>
      </c>
      <c r="D45" s="313">
        <v>8020.5799164254604</v>
      </c>
      <c r="E45" s="314">
        <f t="shared" si="0"/>
        <v>1030.8804844482474</v>
      </c>
      <c r="F45" s="314">
        <v>0</v>
      </c>
      <c r="G45" s="314">
        <v>0</v>
      </c>
      <c r="H45" s="314">
        <v>0</v>
      </c>
      <c r="I45" s="314">
        <v>0</v>
      </c>
    </row>
    <row r="46" spans="1:9" x14ac:dyDescent="0.2">
      <c r="A46" s="272" t="s">
        <v>398</v>
      </c>
      <c r="B46" s="312">
        <v>32890</v>
      </c>
      <c r="C46" s="313">
        <v>11820.699431977213</v>
      </c>
      <c r="D46" s="313">
        <v>11994.57991642546</v>
      </c>
      <c r="E46" s="314">
        <f t="shared" si="0"/>
        <v>173.88048444824744</v>
      </c>
      <c r="F46" s="314">
        <v>0</v>
      </c>
      <c r="G46" s="314">
        <v>0</v>
      </c>
      <c r="H46" s="314">
        <v>0</v>
      </c>
      <c r="I46" s="314">
        <v>0</v>
      </c>
    </row>
    <row r="47" spans="1:9" x14ac:dyDescent="0.2">
      <c r="A47" s="272" t="s">
        <v>399</v>
      </c>
      <c r="B47" s="312">
        <v>52928</v>
      </c>
      <c r="C47" s="313">
        <v>6895.699431977213</v>
      </c>
      <c r="D47" s="313">
        <v>6392.5799164254604</v>
      </c>
      <c r="E47" s="314">
        <f t="shared" si="0"/>
        <v>-503.11951555175256</v>
      </c>
      <c r="F47" s="314">
        <v>505</v>
      </c>
      <c r="G47" s="314">
        <v>83</v>
      </c>
      <c r="H47" s="314">
        <v>0</v>
      </c>
      <c r="I47" s="314">
        <v>0</v>
      </c>
    </row>
    <row r="48" spans="1:9" x14ac:dyDescent="0.2">
      <c r="A48" s="272" t="s">
        <v>400</v>
      </c>
      <c r="B48" s="312">
        <v>11389</v>
      </c>
      <c r="C48" s="313">
        <v>2510.699431977213</v>
      </c>
      <c r="D48" s="313">
        <v>2662.5799164254599</v>
      </c>
      <c r="E48" s="314">
        <f t="shared" si="0"/>
        <v>151.88048444824699</v>
      </c>
      <c r="F48" s="314">
        <v>0</v>
      </c>
      <c r="G48" s="314">
        <v>0</v>
      </c>
      <c r="H48" s="314">
        <v>0</v>
      </c>
      <c r="I48" s="314">
        <v>0</v>
      </c>
    </row>
    <row r="49" spans="1:9" x14ac:dyDescent="0.2">
      <c r="A49" s="272" t="s">
        <v>401</v>
      </c>
      <c r="B49" s="312">
        <v>33313</v>
      </c>
      <c r="C49" s="313">
        <v>5382.699431977213</v>
      </c>
      <c r="D49" s="313">
        <v>5427.5799164254604</v>
      </c>
      <c r="E49" s="314">
        <f t="shared" si="0"/>
        <v>44.880484448247444</v>
      </c>
      <c r="F49" s="314">
        <v>0</v>
      </c>
      <c r="G49" s="314">
        <v>0</v>
      </c>
      <c r="H49" s="314">
        <v>0</v>
      </c>
      <c r="I49" s="314">
        <v>0</v>
      </c>
    </row>
    <row r="50" spans="1:9" x14ac:dyDescent="0.2">
      <c r="A50" s="272" t="s">
        <v>402</v>
      </c>
      <c r="B50" s="312">
        <v>11635</v>
      </c>
      <c r="C50" s="313">
        <v>384.6994319772129</v>
      </c>
      <c r="D50" s="313">
        <v>373.57991642546</v>
      </c>
      <c r="E50" s="314">
        <f t="shared" si="0"/>
        <v>-11.119515551752897</v>
      </c>
      <c r="F50" s="314">
        <v>13</v>
      </c>
      <c r="G50" s="314">
        <v>0</v>
      </c>
      <c r="H50" s="314">
        <v>0</v>
      </c>
      <c r="I50" s="314">
        <v>0</v>
      </c>
    </row>
    <row r="51" spans="1:9" x14ac:dyDescent="0.2">
      <c r="A51" s="272" t="s">
        <v>403</v>
      </c>
      <c r="B51" s="312">
        <v>8795</v>
      </c>
      <c r="C51" s="313">
        <v>10857.699431977213</v>
      </c>
      <c r="D51" s="313">
        <v>12214.57991642546</v>
      </c>
      <c r="E51" s="314">
        <f t="shared" si="0"/>
        <v>1356.8804844482474</v>
      </c>
      <c r="F51" s="314">
        <v>0</v>
      </c>
      <c r="G51" s="314">
        <v>0</v>
      </c>
      <c r="H51" s="314">
        <v>0</v>
      </c>
      <c r="I51" s="314">
        <v>0</v>
      </c>
    </row>
    <row r="52" spans="1:9" ht="25.5" x14ac:dyDescent="0.2">
      <c r="A52" s="285" t="s">
        <v>699</v>
      </c>
      <c r="B52" s="312">
        <v>5268</v>
      </c>
      <c r="C52" s="313">
        <v>7057.699431977213</v>
      </c>
      <c r="D52" s="313">
        <v>9526.5799164254604</v>
      </c>
      <c r="E52" s="314">
        <f t="shared" si="0"/>
        <v>2468.8804844482474</v>
      </c>
      <c r="F52" s="314">
        <v>0</v>
      </c>
      <c r="G52" s="314">
        <v>0</v>
      </c>
      <c r="H52" s="314">
        <v>0</v>
      </c>
      <c r="I52" s="314">
        <v>0</v>
      </c>
    </row>
    <row r="53" spans="1:9" x14ac:dyDescent="0.2">
      <c r="A53" s="272" t="s">
        <v>406</v>
      </c>
      <c r="B53" s="312">
        <v>20848</v>
      </c>
      <c r="C53" s="313">
        <v>6011.699431977213</v>
      </c>
      <c r="D53" s="313">
        <v>6741.5799164254604</v>
      </c>
      <c r="E53" s="314">
        <f t="shared" si="0"/>
        <v>729.88048444824744</v>
      </c>
      <c r="F53" s="314">
        <v>0</v>
      </c>
      <c r="G53" s="314">
        <v>0</v>
      </c>
      <c r="H53" s="314">
        <v>0</v>
      </c>
      <c r="I53" s="314">
        <v>0</v>
      </c>
    </row>
    <row r="54" spans="1:9" x14ac:dyDescent="0.2">
      <c r="A54" s="272" t="s">
        <v>407</v>
      </c>
      <c r="B54" s="312">
        <v>9796</v>
      </c>
      <c r="C54" s="313">
        <v>9966.699431977213</v>
      </c>
      <c r="D54" s="313">
        <v>11478.57991642546</v>
      </c>
      <c r="E54" s="314">
        <f t="shared" si="0"/>
        <v>1511.8804844482474</v>
      </c>
      <c r="F54" s="314">
        <v>0</v>
      </c>
      <c r="G54" s="314">
        <v>0</v>
      </c>
      <c r="H54" s="314">
        <v>0</v>
      </c>
      <c r="I54" s="314">
        <v>0</v>
      </c>
    </row>
    <row r="55" spans="1:9" x14ac:dyDescent="0.2">
      <c r="A55" s="272" t="s">
        <v>408</v>
      </c>
      <c r="B55" s="312">
        <v>150088</v>
      </c>
      <c r="C55" s="313">
        <v>5170.699431977213</v>
      </c>
      <c r="D55" s="313">
        <v>4637.5799164254604</v>
      </c>
      <c r="E55" s="314">
        <f t="shared" si="0"/>
        <v>-533.11951555175256</v>
      </c>
      <c r="F55" s="314">
        <v>535</v>
      </c>
      <c r="G55" s="314">
        <v>113</v>
      </c>
      <c r="H55" s="314">
        <v>0</v>
      </c>
      <c r="I55" s="314">
        <v>0</v>
      </c>
    </row>
    <row r="56" spans="1:9" x14ac:dyDescent="0.2">
      <c r="A56" s="272" t="s">
        <v>409</v>
      </c>
      <c r="B56" s="312">
        <v>26305</v>
      </c>
      <c r="C56" s="313">
        <v>8073.699431977213</v>
      </c>
      <c r="D56" s="313">
        <v>9045.5799164254604</v>
      </c>
      <c r="E56" s="314">
        <f t="shared" si="0"/>
        <v>971.88048444824744</v>
      </c>
      <c r="F56" s="314">
        <v>0</v>
      </c>
      <c r="G56" s="314">
        <v>0</v>
      </c>
      <c r="H56" s="314">
        <v>0</v>
      </c>
      <c r="I56" s="314">
        <v>0</v>
      </c>
    </row>
    <row r="57" spans="1:9" x14ac:dyDescent="0.2">
      <c r="A57" s="272" t="s">
        <v>410</v>
      </c>
      <c r="B57" s="312">
        <v>42134</v>
      </c>
      <c r="C57" s="313">
        <v>9341.699431977213</v>
      </c>
      <c r="D57" s="313">
        <v>9550.5799164254604</v>
      </c>
      <c r="E57" s="314">
        <f t="shared" si="0"/>
        <v>208.88048444824744</v>
      </c>
      <c r="F57" s="314">
        <v>0</v>
      </c>
      <c r="G57" s="314">
        <v>0</v>
      </c>
      <c r="H57" s="314">
        <v>0</v>
      </c>
      <c r="I57" s="314">
        <v>0</v>
      </c>
    </row>
    <row r="58" spans="1:9" x14ac:dyDescent="0.2">
      <c r="A58" s="272" t="s">
        <v>411</v>
      </c>
      <c r="B58" s="312">
        <v>133696</v>
      </c>
      <c r="C58" s="313">
        <v>8912.699431977213</v>
      </c>
      <c r="D58" s="313">
        <v>9017.5799164254604</v>
      </c>
      <c r="E58" s="314">
        <f t="shared" si="0"/>
        <v>104.88048444824744</v>
      </c>
      <c r="F58" s="314">
        <v>0</v>
      </c>
      <c r="G58" s="314">
        <v>0</v>
      </c>
      <c r="H58" s="314">
        <v>0</v>
      </c>
      <c r="I58" s="314">
        <v>0</v>
      </c>
    </row>
    <row r="59" spans="1:9" x14ac:dyDescent="0.2">
      <c r="A59" s="272" t="s">
        <v>412</v>
      </c>
      <c r="B59" s="312">
        <v>14177</v>
      </c>
      <c r="C59" s="313">
        <v>6464.699431977213</v>
      </c>
      <c r="D59" s="313">
        <v>6558.5799164254604</v>
      </c>
      <c r="E59" s="314">
        <f t="shared" si="0"/>
        <v>93.880484448247444</v>
      </c>
      <c r="F59" s="314">
        <v>0</v>
      </c>
      <c r="G59" s="314">
        <v>0</v>
      </c>
      <c r="H59" s="314">
        <v>0</v>
      </c>
      <c r="I59" s="314">
        <v>0</v>
      </c>
    </row>
    <row r="60" spans="1:9" x14ac:dyDescent="0.2">
      <c r="A60" s="272" t="s">
        <v>413</v>
      </c>
      <c r="B60" s="312">
        <v>7374</v>
      </c>
      <c r="C60" s="313">
        <v>7692.699431977213</v>
      </c>
      <c r="D60" s="313">
        <v>8051.5799164254604</v>
      </c>
      <c r="E60" s="314">
        <f t="shared" si="0"/>
        <v>358.88048444824744</v>
      </c>
      <c r="F60" s="314">
        <v>0</v>
      </c>
      <c r="G60" s="314">
        <v>0</v>
      </c>
      <c r="H60" s="314">
        <v>0</v>
      </c>
      <c r="I60" s="314">
        <v>0</v>
      </c>
    </row>
    <row r="61" spans="1:9" x14ac:dyDescent="0.2">
      <c r="A61" s="272" t="s">
        <v>414</v>
      </c>
      <c r="B61" s="312">
        <v>7596</v>
      </c>
      <c r="C61" s="313">
        <v>9219.699431977213</v>
      </c>
      <c r="D61" s="313">
        <v>10207.57991642546</v>
      </c>
      <c r="E61" s="314">
        <f t="shared" si="0"/>
        <v>987.88048444824744</v>
      </c>
      <c r="F61" s="314">
        <v>0</v>
      </c>
      <c r="G61" s="314">
        <v>0</v>
      </c>
      <c r="H61" s="314">
        <v>0</v>
      </c>
      <c r="I61" s="314">
        <v>0</v>
      </c>
    </row>
    <row r="62" spans="1:9" x14ac:dyDescent="0.2">
      <c r="A62" s="272" t="s">
        <v>415</v>
      </c>
      <c r="B62" s="312">
        <v>3613</v>
      </c>
      <c r="C62" s="313">
        <v>11005.699431977213</v>
      </c>
      <c r="D62" s="313">
        <v>13489.57991642546</v>
      </c>
      <c r="E62" s="314">
        <f t="shared" si="0"/>
        <v>2483.8804844482474</v>
      </c>
      <c r="F62" s="314">
        <v>0</v>
      </c>
      <c r="G62" s="314">
        <v>0</v>
      </c>
      <c r="H62" s="314">
        <v>0</v>
      </c>
      <c r="I62" s="314">
        <v>0</v>
      </c>
    </row>
    <row r="63" spans="1:9" x14ac:dyDescent="0.2">
      <c r="A63" s="272" t="s">
        <v>416</v>
      </c>
      <c r="B63" s="312">
        <v>11455</v>
      </c>
      <c r="C63" s="313">
        <v>9962.699431977213</v>
      </c>
      <c r="D63" s="313">
        <v>10726.57991642546</v>
      </c>
      <c r="E63" s="314">
        <f t="shared" si="0"/>
        <v>763.88048444824744</v>
      </c>
      <c r="F63" s="314">
        <v>0</v>
      </c>
      <c r="G63" s="314">
        <v>0</v>
      </c>
      <c r="H63" s="314">
        <v>0</v>
      </c>
      <c r="I63" s="314">
        <v>0</v>
      </c>
    </row>
    <row r="64" spans="1:9" x14ac:dyDescent="0.2">
      <c r="A64" s="272" t="s">
        <v>417</v>
      </c>
      <c r="B64" s="312">
        <v>5190</v>
      </c>
      <c r="C64" s="313">
        <v>12421.699431977213</v>
      </c>
      <c r="D64" s="313">
        <v>14059.57991642546</v>
      </c>
      <c r="E64" s="314">
        <f t="shared" si="0"/>
        <v>1637.8804844482474</v>
      </c>
      <c r="F64" s="314">
        <v>0</v>
      </c>
      <c r="G64" s="314">
        <v>0</v>
      </c>
      <c r="H64" s="314">
        <v>0</v>
      </c>
      <c r="I64" s="314">
        <v>0</v>
      </c>
    </row>
    <row r="65" spans="1:9" ht="25.5" x14ac:dyDescent="0.2">
      <c r="A65" s="285" t="s">
        <v>700</v>
      </c>
      <c r="B65" s="312">
        <v>6361</v>
      </c>
      <c r="C65" s="313">
        <v>8393.699431977213</v>
      </c>
      <c r="D65" s="313">
        <v>9995.5799164254604</v>
      </c>
      <c r="E65" s="314">
        <f t="shared" si="0"/>
        <v>1601.8804844482474</v>
      </c>
      <c r="F65" s="314">
        <v>0</v>
      </c>
      <c r="G65" s="314">
        <v>0</v>
      </c>
      <c r="H65" s="314">
        <v>0</v>
      </c>
      <c r="I65" s="314">
        <v>0</v>
      </c>
    </row>
    <row r="66" spans="1:9" x14ac:dyDescent="0.2">
      <c r="A66" s="272" t="s">
        <v>420</v>
      </c>
      <c r="B66" s="312">
        <v>16466</v>
      </c>
      <c r="C66" s="313">
        <v>7354.699431977213</v>
      </c>
      <c r="D66" s="313">
        <v>7851.5799164254604</v>
      </c>
      <c r="E66" s="314">
        <f t="shared" si="0"/>
        <v>496.88048444824744</v>
      </c>
      <c r="F66" s="314">
        <v>0</v>
      </c>
      <c r="G66" s="314">
        <v>0</v>
      </c>
      <c r="H66" s="314">
        <v>0</v>
      </c>
      <c r="I66" s="314">
        <v>0</v>
      </c>
    </row>
    <row r="67" spans="1:9" x14ac:dyDescent="0.2">
      <c r="A67" s="272" t="s">
        <v>421</v>
      </c>
      <c r="B67" s="312">
        <v>28691</v>
      </c>
      <c r="C67" s="313">
        <v>9121.699431977213</v>
      </c>
      <c r="D67" s="313">
        <v>8980.5799164254604</v>
      </c>
      <c r="E67" s="314">
        <f t="shared" si="0"/>
        <v>-141.11951555175256</v>
      </c>
      <c r="F67" s="314">
        <v>143</v>
      </c>
      <c r="G67" s="314">
        <v>0</v>
      </c>
      <c r="H67" s="314">
        <v>0</v>
      </c>
      <c r="I67" s="314">
        <v>0</v>
      </c>
    </row>
    <row r="68" spans="1:9" x14ac:dyDescent="0.2">
      <c r="A68" s="272" t="s">
        <v>422</v>
      </c>
      <c r="B68" s="312">
        <v>9388</v>
      </c>
      <c r="C68" s="313">
        <v>6928.699431977213</v>
      </c>
      <c r="D68" s="313">
        <v>7220.5799164254604</v>
      </c>
      <c r="E68" s="314">
        <f t="shared" si="0"/>
        <v>291.88048444824744</v>
      </c>
      <c r="F68" s="314">
        <v>0</v>
      </c>
      <c r="G68" s="314">
        <v>0</v>
      </c>
      <c r="H68" s="314">
        <v>0</v>
      </c>
      <c r="I68" s="314">
        <v>0</v>
      </c>
    </row>
    <row r="69" spans="1:9" x14ac:dyDescent="0.2">
      <c r="A69" s="272" t="s">
        <v>423</v>
      </c>
      <c r="B69" s="312">
        <v>10948</v>
      </c>
      <c r="C69" s="313">
        <v>6639.699431977213</v>
      </c>
      <c r="D69" s="313">
        <v>8002.5799164254604</v>
      </c>
      <c r="E69" s="314">
        <f t="shared" si="0"/>
        <v>1362.8804844482474</v>
      </c>
      <c r="F69" s="314">
        <v>0</v>
      </c>
      <c r="G69" s="314">
        <v>0</v>
      </c>
      <c r="H69" s="314">
        <v>0</v>
      </c>
      <c r="I69" s="314">
        <v>0</v>
      </c>
    </row>
    <row r="70" spans="1:9" x14ac:dyDescent="0.2">
      <c r="A70" s="272" t="s">
        <v>424</v>
      </c>
      <c r="B70" s="312">
        <v>130595</v>
      </c>
      <c r="C70" s="313">
        <v>6247.699431977213</v>
      </c>
      <c r="D70" s="313">
        <v>5856.5799164254604</v>
      </c>
      <c r="E70" s="314">
        <f t="shared" si="0"/>
        <v>-391.11951555175256</v>
      </c>
      <c r="F70" s="314">
        <v>393</v>
      </c>
      <c r="G70" s="314">
        <v>0</v>
      </c>
      <c r="H70" s="314">
        <v>0</v>
      </c>
      <c r="I70" s="314">
        <v>0</v>
      </c>
    </row>
    <row r="71" spans="1:9" x14ac:dyDescent="0.2">
      <c r="A71" s="272" t="s">
        <v>425</v>
      </c>
      <c r="B71" s="312">
        <v>7018</v>
      </c>
      <c r="C71" s="313">
        <v>8632.699431977213</v>
      </c>
      <c r="D71" s="313">
        <v>9586.5799164254604</v>
      </c>
      <c r="E71" s="314">
        <f t="shared" si="0"/>
        <v>953.88048444824744</v>
      </c>
      <c r="F71" s="314">
        <v>0</v>
      </c>
      <c r="G71" s="314">
        <v>0</v>
      </c>
      <c r="H71" s="314">
        <v>0</v>
      </c>
      <c r="I71" s="314">
        <v>0</v>
      </c>
    </row>
    <row r="72" spans="1:9" x14ac:dyDescent="0.2">
      <c r="A72" s="272" t="s">
        <v>426</v>
      </c>
      <c r="B72" s="312">
        <v>29493</v>
      </c>
      <c r="C72" s="313">
        <v>10686.699431977213</v>
      </c>
      <c r="D72" s="313">
        <v>10944.57991642546</v>
      </c>
      <c r="E72" s="314">
        <f t="shared" si="0"/>
        <v>257.88048444824744</v>
      </c>
      <c r="F72" s="314">
        <v>0</v>
      </c>
      <c r="G72" s="314">
        <v>0</v>
      </c>
      <c r="H72" s="314">
        <v>0</v>
      </c>
      <c r="I72" s="314">
        <v>0</v>
      </c>
    </row>
    <row r="73" spans="1:9" x14ac:dyDescent="0.2">
      <c r="A73" s="272" t="s">
        <v>427</v>
      </c>
      <c r="B73" s="312">
        <v>10946</v>
      </c>
      <c r="C73" s="313">
        <v>12190.699431977213</v>
      </c>
      <c r="D73" s="313">
        <v>13395.57991642546</v>
      </c>
      <c r="E73" s="314">
        <f t="shared" si="0"/>
        <v>1204.8804844482474</v>
      </c>
      <c r="F73" s="314">
        <v>0</v>
      </c>
      <c r="G73" s="314">
        <v>0</v>
      </c>
      <c r="H73" s="314">
        <v>0</v>
      </c>
      <c r="I73" s="314">
        <v>0</v>
      </c>
    </row>
    <row r="74" spans="1:9" x14ac:dyDescent="0.2">
      <c r="A74" s="272" t="s">
        <v>428</v>
      </c>
      <c r="B74" s="312">
        <v>18149</v>
      </c>
      <c r="C74" s="313">
        <v>11007.699431977213</v>
      </c>
      <c r="D74" s="313">
        <v>11811.57991642546</v>
      </c>
      <c r="E74" s="314">
        <f t="shared" ref="E74:E137" si="1">D74-C74</f>
        <v>803.88048444824744</v>
      </c>
      <c r="F74" s="314">
        <v>0</v>
      </c>
      <c r="G74" s="314">
        <v>0</v>
      </c>
      <c r="H74" s="314">
        <v>0</v>
      </c>
      <c r="I74" s="314">
        <v>0</v>
      </c>
    </row>
    <row r="75" spans="1:9" x14ac:dyDescent="0.2">
      <c r="A75" s="272" t="s">
        <v>429</v>
      </c>
      <c r="B75" s="312">
        <v>13206</v>
      </c>
      <c r="C75" s="313">
        <v>8537.699431977213</v>
      </c>
      <c r="D75" s="313">
        <v>8906.5799164254604</v>
      </c>
      <c r="E75" s="314">
        <f t="shared" si="1"/>
        <v>368.88048444824744</v>
      </c>
      <c r="F75" s="314">
        <v>0</v>
      </c>
      <c r="G75" s="314">
        <v>0</v>
      </c>
      <c r="H75" s="314">
        <v>0</v>
      </c>
      <c r="I75" s="314">
        <v>0</v>
      </c>
    </row>
    <row r="76" spans="1:9" x14ac:dyDescent="0.2">
      <c r="A76" s="272" t="s">
        <v>430</v>
      </c>
      <c r="B76" s="312">
        <v>26384</v>
      </c>
      <c r="C76" s="313">
        <v>8571.699431977213</v>
      </c>
      <c r="D76" s="313">
        <v>9413.5799164254604</v>
      </c>
      <c r="E76" s="314">
        <f t="shared" si="1"/>
        <v>841.88048444824744</v>
      </c>
      <c r="F76" s="314">
        <v>0</v>
      </c>
      <c r="G76" s="314">
        <v>0</v>
      </c>
      <c r="H76" s="314">
        <v>0</v>
      </c>
      <c r="I76" s="314">
        <v>0</v>
      </c>
    </row>
    <row r="77" spans="1:9" x14ac:dyDescent="0.2">
      <c r="A77" s="272" t="s">
        <v>431</v>
      </c>
      <c r="B77" s="312">
        <v>33106</v>
      </c>
      <c r="C77" s="313">
        <v>6940.699431977213</v>
      </c>
      <c r="D77" s="313">
        <v>6541.5799164254604</v>
      </c>
      <c r="E77" s="314">
        <f t="shared" si="1"/>
        <v>-399.11951555175256</v>
      </c>
      <c r="F77" s="314">
        <v>401</v>
      </c>
      <c r="G77" s="314">
        <v>0</v>
      </c>
      <c r="H77" s="314">
        <v>0</v>
      </c>
      <c r="I77" s="314">
        <v>0</v>
      </c>
    </row>
    <row r="78" spans="1:9" ht="25.5" x14ac:dyDescent="0.2">
      <c r="A78" s="285" t="s">
        <v>701</v>
      </c>
      <c r="B78" s="312">
        <v>19241</v>
      </c>
      <c r="C78" s="313">
        <v>11059.699431977213</v>
      </c>
      <c r="D78" s="313">
        <v>11067.57991642546</v>
      </c>
      <c r="E78" s="314">
        <f t="shared" si="1"/>
        <v>7.8804844482474437</v>
      </c>
      <c r="F78" s="314">
        <v>0</v>
      </c>
      <c r="G78" s="314">
        <v>0</v>
      </c>
      <c r="H78" s="314">
        <v>0</v>
      </c>
      <c r="I78" s="314">
        <v>0</v>
      </c>
    </row>
    <row r="79" spans="1:9" x14ac:dyDescent="0.2">
      <c r="A79" s="272" t="s">
        <v>434</v>
      </c>
      <c r="B79" s="312">
        <v>8017</v>
      </c>
      <c r="C79" s="313">
        <v>13544.699431977213</v>
      </c>
      <c r="D79" s="313">
        <v>13976.57991642546</v>
      </c>
      <c r="E79" s="314">
        <f t="shared" si="1"/>
        <v>431.88048444824744</v>
      </c>
      <c r="F79" s="314">
        <v>0</v>
      </c>
      <c r="G79" s="314">
        <v>0</v>
      </c>
      <c r="H79" s="314">
        <v>0</v>
      </c>
      <c r="I79" s="314">
        <v>0</v>
      </c>
    </row>
    <row r="80" spans="1:9" x14ac:dyDescent="0.2">
      <c r="A80" s="272" t="s">
        <v>435</v>
      </c>
      <c r="B80" s="312">
        <v>27312</v>
      </c>
      <c r="C80" s="313">
        <v>7770.699431977213</v>
      </c>
      <c r="D80" s="313">
        <v>7802.5799164254604</v>
      </c>
      <c r="E80" s="314">
        <f t="shared" si="1"/>
        <v>31.880484448247444</v>
      </c>
      <c r="F80" s="314">
        <v>0</v>
      </c>
      <c r="G80" s="314">
        <v>0</v>
      </c>
      <c r="H80" s="314">
        <v>0</v>
      </c>
      <c r="I80" s="314">
        <v>0</v>
      </c>
    </row>
    <row r="81" spans="1:9" x14ac:dyDescent="0.2">
      <c r="A81" s="272" t="s">
        <v>436</v>
      </c>
      <c r="B81" s="312">
        <v>9499</v>
      </c>
      <c r="C81" s="313">
        <v>11631.699431977213</v>
      </c>
      <c r="D81" s="313">
        <v>12408.57991642546</v>
      </c>
      <c r="E81" s="314">
        <f t="shared" si="1"/>
        <v>776.88048444824744</v>
      </c>
      <c r="F81" s="314">
        <v>0</v>
      </c>
      <c r="G81" s="314">
        <v>0</v>
      </c>
      <c r="H81" s="314">
        <v>0</v>
      </c>
      <c r="I81" s="314">
        <v>0</v>
      </c>
    </row>
    <row r="82" spans="1:9" x14ac:dyDescent="0.2">
      <c r="A82" s="272" t="s">
        <v>437</v>
      </c>
      <c r="B82" s="312">
        <v>12141</v>
      </c>
      <c r="C82" s="313">
        <v>14032.699431977213</v>
      </c>
      <c r="D82" s="313">
        <v>14734.57991642546</v>
      </c>
      <c r="E82" s="314">
        <f t="shared" si="1"/>
        <v>701.88048444824744</v>
      </c>
      <c r="F82" s="314">
        <v>0</v>
      </c>
      <c r="G82" s="314">
        <v>0</v>
      </c>
      <c r="H82" s="314">
        <v>0</v>
      </c>
      <c r="I82" s="314">
        <v>0</v>
      </c>
    </row>
    <row r="83" spans="1:9" x14ac:dyDescent="0.2">
      <c r="A83" s="272" t="s">
        <v>438</v>
      </c>
      <c r="B83" s="312">
        <v>9237</v>
      </c>
      <c r="C83" s="313">
        <v>13576.699431977213</v>
      </c>
      <c r="D83" s="313">
        <v>13528.57991642546</v>
      </c>
      <c r="E83" s="314">
        <f t="shared" si="1"/>
        <v>-48.119515551752556</v>
      </c>
      <c r="F83" s="314">
        <v>50</v>
      </c>
      <c r="G83" s="314">
        <v>0</v>
      </c>
      <c r="H83" s="314">
        <v>0</v>
      </c>
      <c r="I83" s="314">
        <v>0</v>
      </c>
    </row>
    <row r="84" spans="1:9" x14ac:dyDescent="0.2">
      <c r="A84" s="272" t="s">
        <v>439</v>
      </c>
      <c r="B84" s="312">
        <v>85789</v>
      </c>
      <c r="C84" s="313">
        <v>6802.699431977213</v>
      </c>
      <c r="D84" s="313">
        <v>6009.5799164254604</v>
      </c>
      <c r="E84" s="314">
        <f t="shared" si="1"/>
        <v>-793.11951555175256</v>
      </c>
      <c r="F84" s="314">
        <v>795</v>
      </c>
      <c r="G84" s="314">
        <v>373</v>
      </c>
      <c r="H84" s="314">
        <v>61</v>
      </c>
      <c r="I84" s="314">
        <v>0</v>
      </c>
    </row>
    <row r="85" spans="1:9" x14ac:dyDescent="0.2">
      <c r="A85" s="272" t="s">
        <v>440</v>
      </c>
      <c r="B85" s="312">
        <v>15768</v>
      </c>
      <c r="C85" s="313">
        <v>5252.699431977213</v>
      </c>
      <c r="D85" s="313">
        <v>5383.5799164254604</v>
      </c>
      <c r="E85" s="314">
        <f t="shared" si="1"/>
        <v>130.88048444824744</v>
      </c>
      <c r="F85" s="314">
        <v>0</v>
      </c>
      <c r="G85" s="314">
        <v>0</v>
      </c>
      <c r="H85" s="314">
        <v>0</v>
      </c>
      <c r="I85" s="314">
        <v>0</v>
      </c>
    </row>
    <row r="86" spans="1:9" ht="25.5" x14ac:dyDescent="0.2">
      <c r="A86" s="285" t="s">
        <v>702</v>
      </c>
      <c r="B86" s="312">
        <v>10609</v>
      </c>
      <c r="C86" s="313">
        <v>11570.699431977213</v>
      </c>
      <c r="D86" s="313">
        <v>12320.57991642546</v>
      </c>
      <c r="E86" s="314">
        <f t="shared" si="1"/>
        <v>749.88048444824744</v>
      </c>
      <c r="F86" s="314">
        <v>0</v>
      </c>
      <c r="G86" s="314">
        <v>0</v>
      </c>
      <c r="H86" s="314">
        <v>0</v>
      </c>
      <c r="I86" s="314">
        <v>0</v>
      </c>
    </row>
    <row r="87" spans="1:9" x14ac:dyDescent="0.2">
      <c r="A87" s="272" t="s">
        <v>443</v>
      </c>
      <c r="B87" s="312">
        <v>8980</v>
      </c>
      <c r="C87" s="313">
        <v>9353.699431977213</v>
      </c>
      <c r="D87" s="313">
        <v>9284.5799164254604</v>
      </c>
      <c r="E87" s="314">
        <f t="shared" si="1"/>
        <v>-69.119515551752556</v>
      </c>
      <c r="F87" s="314">
        <v>71</v>
      </c>
      <c r="G87" s="314">
        <v>0</v>
      </c>
      <c r="H87" s="314">
        <v>0</v>
      </c>
      <c r="I87" s="314">
        <v>0</v>
      </c>
    </row>
    <row r="88" spans="1:9" x14ac:dyDescent="0.2">
      <c r="A88" s="272" t="s">
        <v>444</v>
      </c>
      <c r="B88" s="312">
        <v>13660</v>
      </c>
      <c r="C88" s="313">
        <v>11670.699431977213</v>
      </c>
      <c r="D88" s="313">
        <v>12688.57991642546</v>
      </c>
      <c r="E88" s="314">
        <f t="shared" si="1"/>
        <v>1017.8804844482474</v>
      </c>
      <c r="F88" s="314">
        <v>0</v>
      </c>
      <c r="G88" s="314">
        <v>0</v>
      </c>
      <c r="H88" s="314">
        <v>0</v>
      </c>
      <c r="I88" s="314">
        <v>0</v>
      </c>
    </row>
    <row r="89" spans="1:9" x14ac:dyDescent="0.2">
      <c r="A89" s="272" t="s">
        <v>445</v>
      </c>
      <c r="B89" s="312">
        <v>5707</v>
      </c>
      <c r="C89" s="313">
        <v>16408.699431977213</v>
      </c>
      <c r="D89" s="313">
        <v>18948.57991642546</v>
      </c>
      <c r="E89" s="314">
        <f t="shared" si="1"/>
        <v>2539.8804844482474</v>
      </c>
      <c r="F89" s="314">
        <v>0</v>
      </c>
      <c r="G89" s="314">
        <v>0</v>
      </c>
      <c r="H89" s="314">
        <v>0</v>
      </c>
      <c r="I89" s="314">
        <v>0</v>
      </c>
    </row>
    <row r="90" spans="1:9" x14ac:dyDescent="0.2">
      <c r="A90" s="272" t="s">
        <v>441</v>
      </c>
      <c r="B90" s="312">
        <v>64017</v>
      </c>
      <c r="C90" s="313">
        <v>5632.699431977213</v>
      </c>
      <c r="D90" s="313">
        <v>5749.5799164254604</v>
      </c>
      <c r="E90" s="314">
        <f t="shared" si="1"/>
        <v>116.88048444824744</v>
      </c>
      <c r="F90" s="314">
        <v>0</v>
      </c>
      <c r="G90" s="314">
        <v>0</v>
      </c>
      <c r="H90" s="314">
        <v>0</v>
      </c>
      <c r="I90" s="314">
        <v>0</v>
      </c>
    </row>
    <row r="91" spans="1:9" x14ac:dyDescent="0.2">
      <c r="A91" s="272" t="s">
        <v>703</v>
      </c>
      <c r="B91" s="312">
        <v>12907</v>
      </c>
      <c r="C91" s="313">
        <v>6907.699431977213</v>
      </c>
      <c r="D91" s="313">
        <v>7067.5799164254604</v>
      </c>
      <c r="E91" s="314">
        <f t="shared" si="1"/>
        <v>159.88048444824744</v>
      </c>
      <c r="F91" s="314">
        <v>0</v>
      </c>
      <c r="G91" s="314">
        <v>0</v>
      </c>
      <c r="H91" s="314">
        <v>0</v>
      </c>
      <c r="I91" s="314">
        <v>0</v>
      </c>
    </row>
    <row r="92" spans="1:9" x14ac:dyDescent="0.2">
      <c r="A92" s="272" t="s">
        <v>447</v>
      </c>
      <c r="B92" s="312">
        <v>14335</v>
      </c>
      <c r="C92" s="313">
        <v>7418.699431977213</v>
      </c>
      <c r="D92" s="313">
        <v>8282.5799164254604</v>
      </c>
      <c r="E92" s="314">
        <f t="shared" si="1"/>
        <v>863.88048444824744</v>
      </c>
      <c r="F92" s="314">
        <v>0</v>
      </c>
      <c r="G92" s="314">
        <v>0</v>
      </c>
      <c r="H92" s="314">
        <v>0</v>
      </c>
      <c r="I92" s="314">
        <v>0</v>
      </c>
    </row>
    <row r="93" spans="1:9" x14ac:dyDescent="0.2">
      <c r="A93" s="272" t="s">
        <v>448</v>
      </c>
      <c r="B93" s="312">
        <v>19480</v>
      </c>
      <c r="C93" s="313">
        <v>10241.699431977213</v>
      </c>
      <c r="D93" s="313">
        <v>10281.57991642546</v>
      </c>
      <c r="E93" s="314">
        <f t="shared" si="1"/>
        <v>39.880484448247444</v>
      </c>
      <c r="F93" s="314">
        <v>0</v>
      </c>
      <c r="G93" s="314">
        <v>0</v>
      </c>
      <c r="H93" s="314">
        <v>0</v>
      </c>
      <c r="I93" s="314">
        <v>0</v>
      </c>
    </row>
    <row r="94" spans="1:9" x14ac:dyDescent="0.2">
      <c r="A94" s="272" t="s">
        <v>449</v>
      </c>
      <c r="B94" s="312">
        <v>26227</v>
      </c>
      <c r="C94" s="313">
        <v>4488.699431977213</v>
      </c>
      <c r="D94" s="313">
        <v>4587.5799164254604</v>
      </c>
      <c r="E94" s="314">
        <f t="shared" si="1"/>
        <v>98.880484448247444</v>
      </c>
      <c r="F94" s="314">
        <v>0</v>
      </c>
      <c r="G94" s="314">
        <v>0</v>
      </c>
      <c r="H94" s="314">
        <v>0</v>
      </c>
      <c r="I94" s="314">
        <v>0</v>
      </c>
    </row>
    <row r="95" spans="1:9" x14ac:dyDescent="0.2">
      <c r="A95" s="272" t="s">
        <v>450</v>
      </c>
      <c r="B95" s="312">
        <v>6873</v>
      </c>
      <c r="C95" s="313">
        <v>11849.699431977213</v>
      </c>
      <c r="D95" s="313">
        <v>13745.57991642546</v>
      </c>
      <c r="E95" s="314">
        <f t="shared" si="1"/>
        <v>1895.8804844482474</v>
      </c>
      <c r="F95" s="314">
        <v>0</v>
      </c>
      <c r="G95" s="314">
        <v>0</v>
      </c>
      <c r="H95" s="314">
        <v>0</v>
      </c>
      <c r="I95" s="314">
        <v>0</v>
      </c>
    </row>
    <row r="96" spans="1:9" x14ac:dyDescent="0.2">
      <c r="A96" s="272" t="s">
        <v>451</v>
      </c>
      <c r="B96" s="312">
        <v>15295</v>
      </c>
      <c r="C96" s="313">
        <v>9264.699431977213</v>
      </c>
      <c r="D96" s="313">
        <v>9775.5799164254604</v>
      </c>
      <c r="E96" s="314">
        <f t="shared" si="1"/>
        <v>510.88048444824744</v>
      </c>
      <c r="F96" s="314">
        <v>0</v>
      </c>
      <c r="G96" s="314">
        <v>0</v>
      </c>
      <c r="H96" s="314">
        <v>0</v>
      </c>
      <c r="I96" s="314">
        <v>0</v>
      </c>
    </row>
    <row r="97" spans="1:9" x14ac:dyDescent="0.2">
      <c r="A97" s="272" t="s">
        <v>452</v>
      </c>
      <c r="B97" s="312">
        <v>35816</v>
      </c>
      <c r="C97" s="313">
        <v>8735.699431977213</v>
      </c>
      <c r="D97" s="313">
        <v>9739.5799164254604</v>
      </c>
      <c r="E97" s="314">
        <f t="shared" si="1"/>
        <v>1003.8804844482474</v>
      </c>
      <c r="F97" s="314">
        <v>0</v>
      </c>
      <c r="G97" s="314">
        <v>0</v>
      </c>
      <c r="H97" s="314">
        <v>0</v>
      </c>
      <c r="I97" s="314">
        <v>0</v>
      </c>
    </row>
    <row r="98" spans="1:9" ht="25.5" x14ac:dyDescent="0.2">
      <c r="A98" s="285" t="s">
        <v>704</v>
      </c>
      <c r="B98" s="312">
        <v>57147</v>
      </c>
      <c r="C98" s="313">
        <v>9560.699431977213</v>
      </c>
      <c r="D98" s="313">
        <v>10250.57991642546</v>
      </c>
      <c r="E98" s="314">
        <f t="shared" si="1"/>
        <v>689.88048444824744</v>
      </c>
      <c r="F98" s="314">
        <v>0</v>
      </c>
      <c r="G98" s="314">
        <v>0</v>
      </c>
      <c r="H98" s="314">
        <v>0</v>
      </c>
      <c r="I98" s="314">
        <v>0</v>
      </c>
    </row>
    <row r="99" spans="1:9" ht="25.5" x14ac:dyDescent="0.2">
      <c r="A99" s="285" t="s">
        <v>705</v>
      </c>
      <c r="B99" s="312">
        <v>31233</v>
      </c>
      <c r="C99" s="313">
        <v>6100.699431977213</v>
      </c>
      <c r="D99" s="313">
        <v>5762.5799164254604</v>
      </c>
      <c r="E99" s="314">
        <f t="shared" si="1"/>
        <v>-338.11951555175256</v>
      </c>
      <c r="F99" s="314">
        <v>340</v>
      </c>
      <c r="G99" s="314">
        <v>0</v>
      </c>
      <c r="H99" s="314">
        <v>0</v>
      </c>
      <c r="I99" s="314">
        <v>0</v>
      </c>
    </row>
    <row r="100" spans="1:9" x14ac:dyDescent="0.2">
      <c r="A100" s="272" t="s">
        <v>457</v>
      </c>
      <c r="B100" s="312">
        <v>64001</v>
      </c>
      <c r="C100" s="313">
        <v>7101.699431977213</v>
      </c>
      <c r="D100" s="313">
        <v>7627.5799164254604</v>
      </c>
      <c r="E100" s="314">
        <f t="shared" si="1"/>
        <v>525.88048444824744</v>
      </c>
      <c r="F100" s="314">
        <v>0</v>
      </c>
      <c r="G100" s="314">
        <v>0</v>
      </c>
      <c r="H100" s="314">
        <v>0</v>
      </c>
      <c r="I100" s="314">
        <v>0</v>
      </c>
    </row>
    <row r="101" spans="1:9" x14ac:dyDescent="0.2">
      <c r="A101" s="272" t="s">
        <v>458</v>
      </c>
      <c r="B101" s="312">
        <v>12902</v>
      </c>
      <c r="C101" s="313">
        <v>7680.699431977213</v>
      </c>
      <c r="D101" s="313">
        <v>7099.5799164254604</v>
      </c>
      <c r="E101" s="314">
        <f t="shared" si="1"/>
        <v>-581.11951555175256</v>
      </c>
      <c r="F101" s="314">
        <v>583</v>
      </c>
      <c r="G101" s="314">
        <v>161</v>
      </c>
      <c r="H101" s="314">
        <v>0</v>
      </c>
      <c r="I101" s="314">
        <v>0</v>
      </c>
    </row>
    <row r="102" spans="1:9" x14ac:dyDescent="0.2">
      <c r="A102" s="272" t="s">
        <v>459</v>
      </c>
      <c r="B102" s="312">
        <v>27870</v>
      </c>
      <c r="C102" s="313">
        <v>7478.699431977213</v>
      </c>
      <c r="D102" s="313">
        <v>7857.5799164254604</v>
      </c>
      <c r="E102" s="314">
        <f t="shared" si="1"/>
        <v>378.88048444824744</v>
      </c>
      <c r="F102" s="314">
        <v>0</v>
      </c>
      <c r="G102" s="314">
        <v>0</v>
      </c>
      <c r="H102" s="314">
        <v>0</v>
      </c>
      <c r="I102" s="314">
        <v>0</v>
      </c>
    </row>
    <row r="103" spans="1:9" x14ac:dyDescent="0.2">
      <c r="A103" s="272" t="s">
        <v>460</v>
      </c>
      <c r="B103" s="312">
        <v>16783</v>
      </c>
      <c r="C103" s="313">
        <v>6714.699431977213</v>
      </c>
      <c r="D103" s="313">
        <v>7451.5799164254604</v>
      </c>
      <c r="E103" s="314">
        <f t="shared" si="1"/>
        <v>736.88048444824744</v>
      </c>
      <c r="F103" s="314">
        <v>0</v>
      </c>
      <c r="G103" s="314">
        <v>0</v>
      </c>
      <c r="H103" s="314">
        <v>0</v>
      </c>
      <c r="I103" s="314">
        <v>0</v>
      </c>
    </row>
    <row r="104" spans="1:9" ht="25.5" x14ac:dyDescent="0.2">
      <c r="A104" s="285" t="s">
        <v>706</v>
      </c>
      <c r="B104" s="312">
        <v>14805</v>
      </c>
      <c r="C104" s="313">
        <v>12508.699431977213</v>
      </c>
      <c r="D104" s="313">
        <v>13781.57991642546</v>
      </c>
      <c r="E104" s="314">
        <f t="shared" si="1"/>
        <v>1272.8804844482474</v>
      </c>
      <c r="F104" s="314">
        <v>0</v>
      </c>
      <c r="G104" s="314">
        <v>0</v>
      </c>
      <c r="H104" s="314">
        <v>0</v>
      </c>
      <c r="I104" s="314">
        <v>0</v>
      </c>
    </row>
    <row r="105" spans="1:9" x14ac:dyDescent="0.2">
      <c r="A105" s="272" t="s">
        <v>463</v>
      </c>
      <c r="B105" s="312">
        <v>12307</v>
      </c>
      <c r="C105" s="313">
        <v>9244.699431977213</v>
      </c>
      <c r="D105" s="313">
        <v>9477.5799164254604</v>
      </c>
      <c r="E105" s="314">
        <f t="shared" si="1"/>
        <v>232.88048444824744</v>
      </c>
      <c r="F105" s="314">
        <v>0</v>
      </c>
      <c r="G105" s="314">
        <v>0</v>
      </c>
      <c r="H105" s="314">
        <v>0</v>
      </c>
      <c r="I105" s="314">
        <v>0</v>
      </c>
    </row>
    <row r="106" spans="1:9" x14ac:dyDescent="0.2">
      <c r="A106" s="272" t="s">
        <v>464</v>
      </c>
      <c r="B106" s="312">
        <v>17159</v>
      </c>
      <c r="C106" s="313">
        <v>12221.699431977213</v>
      </c>
      <c r="D106" s="313">
        <v>13128.57991642546</v>
      </c>
      <c r="E106" s="314">
        <f t="shared" si="1"/>
        <v>906.88048444824744</v>
      </c>
      <c r="F106" s="314">
        <v>0</v>
      </c>
      <c r="G106" s="314">
        <v>0</v>
      </c>
      <c r="H106" s="314">
        <v>0</v>
      </c>
      <c r="I106" s="314">
        <v>0</v>
      </c>
    </row>
    <row r="107" spans="1:9" x14ac:dyDescent="0.2">
      <c r="A107" s="272" t="s">
        <v>465</v>
      </c>
      <c r="B107" s="312">
        <v>14272</v>
      </c>
      <c r="C107" s="313">
        <v>4412.699431977213</v>
      </c>
      <c r="D107" s="313">
        <v>4708.5799164254604</v>
      </c>
      <c r="E107" s="314">
        <f t="shared" si="1"/>
        <v>295.88048444824744</v>
      </c>
      <c r="F107" s="314">
        <v>0</v>
      </c>
      <c r="G107" s="314">
        <v>0</v>
      </c>
      <c r="H107" s="314">
        <v>0</v>
      </c>
      <c r="I107" s="314">
        <v>0</v>
      </c>
    </row>
    <row r="108" spans="1:9" x14ac:dyDescent="0.2">
      <c r="A108" s="272" t="s">
        <v>466</v>
      </c>
      <c r="B108" s="312">
        <v>31826</v>
      </c>
      <c r="C108" s="313">
        <v>10230.699431977213</v>
      </c>
      <c r="D108" s="313">
        <v>10049.57991642546</v>
      </c>
      <c r="E108" s="314">
        <f t="shared" si="1"/>
        <v>-181.11951555175256</v>
      </c>
      <c r="F108" s="314">
        <v>183</v>
      </c>
      <c r="G108" s="314">
        <v>0</v>
      </c>
      <c r="H108" s="314">
        <v>0</v>
      </c>
      <c r="I108" s="314">
        <v>0</v>
      </c>
    </row>
    <row r="109" spans="1:9" x14ac:dyDescent="0.2">
      <c r="A109" s="272" t="s">
        <v>467</v>
      </c>
      <c r="B109" s="312">
        <v>132784</v>
      </c>
      <c r="C109" s="313">
        <v>7893.699431977213</v>
      </c>
      <c r="D109" s="313">
        <v>7562.5799164254604</v>
      </c>
      <c r="E109" s="314">
        <f t="shared" si="1"/>
        <v>-331.11951555175256</v>
      </c>
      <c r="F109" s="314">
        <v>333</v>
      </c>
      <c r="G109" s="314">
        <v>0</v>
      </c>
      <c r="H109" s="314">
        <v>0</v>
      </c>
      <c r="I109" s="314">
        <v>0</v>
      </c>
    </row>
    <row r="110" spans="1:9" x14ac:dyDescent="0.2">
      <c r="A110" s="272" t="s">
        <v>468</v>
      </c>
      <c r="B110" s="312">
        <v>50214</v>
      </c>
      <c r="C110" s="313">
        <v>10884.699431977213</v>
      </c>
      <c r="D110" s="313">
        <v>10809.57991642546</v>
      </c>
      <c r="E110" s="314">
        <f t="shared" si="1"/>
        <v>-75.119515551752556</v>
      </c>
      <c r="F110" s="314">
        <v>77</v>
      </c>
      <c r="G110" s="314">
        <v>0</v>
      </c>
      <c r="H110" s="314">
        <v>0</v>
      </c>
      <c r="I110" s="314">
        <v>0</v>
      </c>
    </row>
    <row r="111" spans="1:9" x14ac:dyDescent="0.2">
      <c r="A111" s="272" t="s">
        <v>707</v>
      </c>
      <c r="B111" s="312">
        <v>25031</v>
      </c>
      <c r="C111" s="313">
        <v>4902.699431977213</v>
      </c>
      <c r="D111" s="313">
        <v>4290.5799164254604</v>
      </c>
      <c r="E111" s="314">
        <f t="shared" si="1"/>
        <v>-612.11951555175256</v>
      </c>
      <c r="F111" s="314">
        <v>614</v>
      </c>
      <c r="G111" s="314">
        <v>192</v>
      </c>
      <c r="H111" s="314">
        <v>0</v>
      </c>
      <c r="I111" s="314">
        <v>0</v>
      </c>
    </row>
    <row r="112" spans="1:9" x14ac:dyDescent="0.2">
      <c r="A112" s="272" t="s">
        <v>470</v>
      </c>
      <c r="B112" s="312">
        <v>14921</v>
      </c>
      <c r="C112" s="313">
        <v>10087.699431977213</v>
      </c>
      <c r="D112" s="313">
        <v>11007.57991642546</v>
      </c>
      <c r="E112" s="314">
        <f t="shared" si="1"/>
        <v>919.88048444824744</v>
      </c>
      <c r="F112" s="314">
        <v>0</v>
      </c>
      <c r="G112" s="314">
        <v>0</v>
      </c>
      <c r="H112" s="314">
        <v>0</v>
      </c>
      <c r="I112" s="314">
        <v>0</v>
      </c>
    </row>
    <row r="113" spans="1:9" x14ac:dyDescent="0.2">
      <c r="A113" s="272" t="s">
        <v>471</v>
      </c>
      <c r="B113" s="312">
        <v>15644</v>
      </c>
      <c r="C113" s="313">
        <v>7560.699431977213</v>
      </c>
      <c r="D113" s="313">
        <v>8390.5799164254604</v>
      </c>
      <c r="E113" s="314">
        <f t="shared" si="1"/>
        <v>829.88048444824744</v>
      </c>
      <c r="F113" s="314">
        <v>0</v>
      </c>
      <c r="G113" s="314">
        <v>0</v>
      </c>
      <c r="H113" s="314">
        <v>0</v>
      </c>
      <c r="I113" s="314">
        <v>0</v>
      </c>
    </row>
    <row r="114" spans="1:9" x14ac:dyDescent="0.2">
      <c r="A114" s="272" t="s">
        <v>472</v>
      </c>
      <c r="B114" s="312">
        <v>16716</v>
      </c>
      <c r="C114" s="313">
        <v>11314.699431977213</v>
      </c>
      <c r="D114" s="313">
        <v>11477.57991642546</v>
      </c>
      <c r="E114" s="314">
        <f t="shared" si="1"/>
        <v>162.88048444824744</v>
      </c>
      <c r="F114" s="314">
        <v>0</v>
      </c>
      <c r="G114" s="314">
        <v>0</v>
      </c>
      <c r="H114" s="314">
        <v>0</v>
      </c>
      <c r="I114" s="314">
        <v>0</v>
      </c>
    </row>
    <row r="115" spans="1:9" x14ac:dyDescent="0.2">
      <c r="A115" s="272" t="s">
        <v>473</v>
      </c>
      <c r="B115" s="312">
        <v>80993</v>
      </c>
      <c r="C115" s="313">
        <v>10001.699431977213</v>
      </c>
      <c r="D115" s="313">
        <v>9891.5799164254604</v>
      </c>
      <c r="E115" s="314">
        <f t="shared" si="1"/>
        <v>-110.11951555175256</v>
      </c>
      <c r="F115" s="314">
        <v>112</v>
      </c>
      <c r="G115" s="314">
        <v>0</v>
      </c>
      <c r="H115" s="314">
        <v>0</v>
      </c>
      <c r="I115" s="314">
        <v>0</v>
      </c>
    </row>
    <row r="116" spans="1:9" x14ac:dyDescent="0.2">
      <c r="A116" s="272" t="s">
        <v>474</v>
      </c>
      <c r="B116" s="312">
        <v>29637</v>
      </c>
      <c r="C116" s="313">
        <v>3496.699431977213</v>
      </c>
      <c r="D116" s="313">
        <v>2510.5799164254599</v>
      </c>
      <c r="E116" s="314">
        <f t="shared" si="1"/>
        <v>-986.11951555175301</v>
      </c>
      <c r="F116" s="314">
        <v>988</v>
      </c>
      <c r="G116" s="314">
        <v>566</v>
      </c>
      <c r="H116" s="314">
        <v>254</v>
      </c>
      <c r="I116" s="314">
        <v>0</v>
      </c>
    </row>
    <row r="117" spans="1:9" x14ac:dyDescent="0.2">
      <c r="A117" s="272" t="s">
        <v>475</v>
      </c>
      <c r="B117" s="312">
        <v>42937</v>
      </c>
      <c r="C117" s="313">
        <v>14142.699431977213</v>
      </c>
      <c r="D117" s="313">
        <v>13757.57991642546</v>
      </c>
      <c r="E117" s="314">
        <f t="shared" si="1"/>
        <v>-385.11951555175256</v>
      </c>
      <c r="F117" s="314">
        <v>387</v>
      </c>
      <c r="G117" s="314">
        <v>0</v>
      </c>
      <c r="H117" s="314">
        <v>0</v>
      </c>
      <c r="I117" s="314">
        <v>0</v>
      </c>
    </row>
    <row r="118" spans="1:9" x14ac:dyDescent="0.2">
      <c r="A118" s="272" t="s">
        <v>476</v>
      </c>
      <c r="B118" s="312">
        <v>22505</v>
      </c>
      <c r="C118" s="313">
        <v>124.6994319772129</v>
      </c>
      <c r="D118" s="313">
        <v>-949.42008357454006</v>
      </c>
      <c r="E118" s="314">
        <f t="shared" si="1"/>
        <v>-1074.119515551753</v>
      </c>
      <c r="F118" s="314">
        <v>1076</v>
      </c>
      <c r="G118" s="314">
        <v>654</v>
      </c>
      <c r="H118" s="314">
        <v>342</v>
      </c>
      <c r="I118" s="314">
        <v>79</v>
      </c>
    </row>
    <row r="119" spans="1:9" x14ac:dyDescent="0.2">
      <c r="A119" s="272" t="s">
        <v>477</v>
      </c>
      <c r="B119" s="312">
        <v>114308</v>
      </c>
      <c r="C119" s="313">
        <v>1468.699431977213</v>
      </c>
      <c r="D119" s="313">
        <v>281.57991642546</v>
      </c>
      <c r="E119" s="314">
        <f t="shared" si="1"/>
        <v>-1187.119515551753</v>
      </c>
      <c r="F119" s="314">
        <v>1189</v>
      </c>
      <c r="G119" s="314">
        <v>767</v>
      </c>
      <c r="H119" s="314">
        <v>455</v>
      </c>
      <c r="I119" s="314">
        <v>192</v>
      </c>
    </row>
    <row r="120" spans="1:9" x14ac:dyDescent="0.2">
      <c r="A120" s="272" t="s">
        <v>478</v>
      </c>
      <c r="B120" s="312">
        <v>312089</v>
      </c>
      <c r="C120" s="313">
        <v>13401.699431977213</v>
      </c>
      <c r="D120" s="313">
        <v>13221.57991642546</v>
      </c>
      <c r="E120" s="314">
        <f t="shared" si="1"/>
        <v>-180.11951555175256</v>
      </c>
      <c r="F120" s="314">
        <v>182</v>
      </c>
      <c r="G120" s="314">
        <v>0</v>
      </c>
      <c r="H120" s="314">
        <v>0</v>
      </c>
      <c r="I120" s="314">
        <v>0</v>
      </c>
    </row>
    <row r="121" spans="1:9" x14ac:dyDescent="0.2">
      <c r="A121" s="272" t="s">
        <v>479</v>
      </c>
      <c r="B121" s="312">
        <v>12686</v>
      </c>
      <c r="C121" s="313">
        <v>11576.699431977213</v>
      </c>
      <c r="D121" s="313">
        <v>11676.57991642546</v>
      </c>
      <c r="E121" s="314">
        <f t="shared" si="1"/>
        <v>99.880484448247444</v>
      </c>
      <c r="F121" s="314">
        <v>0</v>
      </c>
      <c r="G121" s="314">
        <v>0</v>
      </c>
      <c r="H121" s="314">
        <v>0</v>
      </c>
      <c r="I121" s="314">
        <v>0</v>
      </c>
    </row>
    <row r="122" spans="1:9" x14ac:dyDescent="0.2">
      <c r="A122" s="272" t="s">
        <v>480</v>
      </c>
      <c r="B122" s="312">
        <v>7126</v>
      </c>
      <c r="C122" s="313">
        <v>13054.699431977213</v>
      </c>
      <c r="D122" s="313">
        <v>14651.57991642546</v>
      </c>
      <c r="E122" s="314">
        <f t="shared" si="1"/>
        <v>1596.8804844482474</v>
      </c>
      <c r="F122" s="314">
        <v>0</v>
      </c>
      <c r="G122" s="314">
        <v>0</v>
      </c>
      <c r="H122" s="314">
        <v>0</v>
      </c>
      <c r="I122" s="314">
        <v>0</v>
      </c>
    </row>
    <row r="123" spans="1:9" x14ac:dyDescent="0.2">
      <c r="A123" s="272" t="s">
        <v>481</v>
      </c>
      <c r="B123" s="312">
        <v>18928</v>
      </c>
      <c r="C123" s="313">
        <v>9409.699431977213</v>
      </c>
      <c r="D123" s="313">
        <v>9321.5799164254604</v>
      </c>
      <c r="E123" s="314">
        <f t="shared" si="1"/>
        <v>-88.119515551752556</v>
      </c>
      <c r="F123" s="314">
        <v>90</v>
      </c>
      <c r="G123" s="314">
        <v>0</v>
      </c>
      <c r="H123" s="314">
        <v>0</v>
      </c>
      <c r="I123" s="314">
        <v>0</v>
      </c>
    </row>
    <row r="124" spans="1:9" x14ac:dyDescent="0.2">
      <c r="A124" s="272" t="s">
        <v>482</v>
      </c>
      <c r="B124" s="312">
        <v>18403</v>
      </c>
      <c r="C124" s="313">
        <v>7831.699431977213</v>
      </c>
      <c r="D124" s="313">
        <v>8822.5799164254604</v>
      </c>
      <c r="E124" s="314">
        <f t="shared" si="1"/>
        <v>990.88048444824744</v>
      </c>
      <c r="F124" s="314">
        <v>0</v>
      </c>
      <c r="G124" s="314">
        <v>0</v>
      </c>
      <c r="H124" s="314">
        <v>0</v>
      </c>
      <c r="I124" s="314">
        <v>0</v>
      </c>
    </row>
    <row r="125" spans="1:9" x14ac:dyDescent="0.2">
      <c r="A125" s="272" t="s">
        <v>483</v>
      </c>
      <c r="B125" s="312">
        <v>15031</v>
      </c>
      <c r="C125" s="313">
        <v>9053.699431977213</v>
      </c>
      <c r="D125" s="313">
        <v>9983.5799164254604</v>
      </c>
      <c r="E125" s="314">
        <f t="shared" si="1"/>
        <v>929.88048444824744</v>
      </c>
      <c r="F125" s="314">
        <v>0</v>
      </c>
      <c r="G125" s="314">
        <v>0</v>
      </c>
      <c r="H125" s="314">
        <v>0</v>
      </c>
      <c r="I125" s="314">
        <v>0</v>
      </c>
    </row>
    <row r="126" spans="1:9" x14ac:dyDescent="0.2">
      <c r="A126" s="272" t="s">
        <v>484</v>
      </c>
      <c r="B126" s="312">
        <v>22650</v>
      </c>
      <c r="C126" s="313">
        <v>4274.699431977213</v>
      </c>
      <c r="D126" s="313">
        <v>3345.5799164254599</v>
      </c>
      <c r="E126" s="314">
        <f t="shared" si="1"/>
        <v>-929.11951555175301</v>
      </c>
      <c r="F126" s="314">
        <v>931</v>
      </c>
      <c r="G126" s="314">
        <v>509</v>
      </c>
      <c r="H126" s="314">
        <v>197</v>
      </c>
      <c r="I126" s="314">
        <v>0</v>
      </c>
    </row>
    <row r="127" spans="1:9" x14ac:dyDescent="0.2">
      <c r="A127" s="272" t="s">
        <v>485</v>
      </c>
      <c r="B127" s="312">
        <v>13307</v>
      </c>
      <c r="C127" s="313">
        <v>10565.699431977213</v>
      </c>
      <c r="D127" s="313">
        <v>11323.57991642546</v>
      </c>
      <c r="E127" s="314">
        <f t="shared" si="1"/>
        <v>757.88048444824744</v>
      </c>
      <c r="F127" s="314">
        <v>0</v>
      </c>
      <c r="G127" s="314">
        <v>0</v>
      </c>
      <c r="H127" s="314">
        <v>0</v>
      </c>
      <c r="I127" s="314">
        <v>0</v>
      </c>
    </row>
    <row r="128" spans="1:9" x14ac:dyDescent="0.2">
      <c r="A128" s="272" t="s">
        <v>486</v>
      </c>
      <c r="B128" s="312">
        <v>20056</v>
      </c>
      <c r="C128" s="313">
        <v>5077.699431977213</v>
      </c>
      <c r="D128" s="313">
        <v>5319.5799164254604</v>
      </c>
      <c r="E128" s="314">
        <f t="shared" si="1"/>
        <v>241.88048444824744</v>
      </c>
      <c r="F128" s="314">
        <v>0</v>
      </c>
      <c r="G128" s="314">
        <v>0</v>
      </c>
      <c r="H128" s="314">
        <v>0</v>
      </c>
      <c r="I128" s="314">
        <v>0</v>
      </c>
    </row>
    <row r="129" spans="1:9" x14ac:dyDescent="0.2">
      <c r="A129" s="272" t="s">
        <v>487</v>
      </c>
      <c r="B129" s="312">
        <v>12856</v>
      </c>
      <c r="C129" s="313">
        <v>10523.699431977213</v>
      </c>
      <c r="D129" s="313">
        <v>11639.57991642546</v>
      </c>
      <c r="E129" s="314">
        <f t="shared" si="1"/>
        <v>1115.8804844482474</v>
      </c>
      <c r="F129" s="314">
        <v>0</v>
      </c>
      <c r="G129" s="314">
        <v>0</v>
      </c>
      <c r="H129" s="314">
        <v>0</v>
      </c>
      <c r="I129" s="314">
        <v>0</v>
      </c>
    </row>
    <row r="130" spans="1:9" x14ac:dyDescent="0.2">
      <c r="A130" s="272" t="s">
        <v>488</v>
      </c>
      <c r="B130" s="312">
        <v>42775</v>
      </c>
      <c r="C130" s="313">
        <v>9128.699431977213</v>
      </c>
      <c r="D130" s="313">
        <v>8652.5799164254604</v>
      </c>
      <c r="E130" s="314">
        <f t="shared" si="1"/>
        <v>-476.11951555175256</v>
      </c>
      <c r="F130" s="314">
        <v>478</v>
      </c>
      <c r="G130" s="314">
        <v>56</v>
      </c>
      <c r="H130" s="314">
        <v>0</v>
      </c>
      <c r="I130" s="314">
        <v>0</v>
      </c>
    </row>
    <row r="131" spans="1:9" x14ac:dyDescent="0.2">
      <c r="A131" s="272" t="s">
        <v>489</v>
      </c>
      <c r="B131" s="312">
        <v>33833</v>
      </c>
      <c r="C131" s="313">
        <v>-1405.300568022787</v>
      </c>
      <c r="D131" s="313">
        <v>-805.42008357454006</v>
      </c>
      <c r="E131" s="314">
        <f t="shared" si="1"/>
        <v>599.88048444824699</v>
      </c>
      <c r="F131" s="314">
        <v>0</v>
      </c>
      <c r="G131" s="314">
        <v>0</v>
      </c>
      <c r="H131" s="314">
        <v>0</v>
      </c>
      <c r="I131" s="314">
        <v>0</v>
      </c>
    </row>
    <row r="132" spans="1:9" x14ac:dyDescent="0.2">
      <c r="A132" s="272" t="s">
        <v>490</v>
      </c>
      <c r="B132" s="312">
        <v>28590</v>
      </c>
      <c r="C132" s="313">
        <v>5642.699431977213</v>
      </c>
      <c r="D132" s="313">
        <v>5543.5799164254604</v>
      </c>
      <c r="E132" s="314">
        <f t="shared" si="1"/>
        <v>-99.119515551752556</v>
      </c>
      <c r="F132" s="314">
        <v>101</v>
      </c>
      <c r="G132" s="314">
        <v>0</v>
      </c>
      <c r="H132" s="314">
        <v>0</v>
      </c>
      <c r="I132" s="314">
        <v>0</v>
      </c>
    </row>
    <row r="133" spans="1:9" x14ac:dyDescent="0.2">
      <c r="A133" s="272" t="s">
        <v>491</v>
      </c>
      <c r="B133" s="312">
        <v>14898</v>
      </c>
      <c r="C133" s="313">
        <v>14582.699431977213</v>
      </c>
      <c r="D133" s="313">
        <v>14074.57991642546</v>
      </c>
      <c r="E133" s="314">
        <f t="shared" si="1"/>
        <v>-508.11951555175256</v>
      </c>
      <c r="F133" s="314">
        <v>510</v>
      </c>
      <c r="G133" s="314">
        <v>88</v>
      </c>
      <c r="H133" s="314">
        <v>0</v>
      </c>
      <c r="I133" s="314">
        <v>0</v>
      </c>
    </row>
    <row r="134" spans="1:9" x14ac:dyDescent="0.2">
      <c r="A134" s="272" t="s">
        <v>492</v>
      </c>
      <c r="B134" s="312">
        <v>39856</v>
      </c>
      <c r="C134" s="313">
        <v>6323.699431977213</v>
      </c>
      <c r="D134" s="313">
        <v>5561.5799164254604</v>
      </c>
      <c r="E134" s="314">
        <f t="shared" si="1"/>
        <v>-762.11951555175256</v>
      </c>
      <c r="F134" s="314">
        <v>764</v>
      </c>
      <c r="G134" s="314">
        <v>342</v>
      </c>
      <c r="H134" s="314">
        <v>30</v>
      </c>
      <c r="I134" s="314">
        <v>0</v>
      </c>
    </row>
    <row r="135" spans="1:9" x14ac:dyDescent="0.2">
      <c r="A135" s="272" t="s">
        <v>493</v>
      </c>
      <c r="B135" s="312">
        <v>9641</v>
      </c>
      <c r="C135" s="313">
        <v>12233.699431977213</v>
      </c>
      <c r="D135" s="313">
        <v>13540.57991642546</v>
      </c>
      <c r="E135" s="314">
        <f t="shared" si="1"/>
        <v>1306.8804844482474</v>
      </c>
      <c r="F135" s="314">
        <v>0</v>
      </c>
      <c r="G135" s="314">
        <v>0</v>
      </c>
      <c r="H135" s="314">
        <v>0</v>
      </c>
      <c r="I135" s="314">
        <v>0</v>
      </c>
    </row>
    <row r="136" spans="1:9" x14ac:dyDescent="0.2">
      <c r="A136" s="272" t="s">
        <v>494</v>
      </c>
      <c r="B136" s="312">
        <v>13650</v>
      </c>
      <c r="C136" s="313">
        <v>12029.699431977213</v>
      </c>
      <c r="D136" s="313">
        <v>12423.57991642546</v>
      </c>
      <c r="E136" s="314">
        <f t="shared" si="1"/>
        <v>393.88048444824744</v>
      </c>
      <c r="F136" s="314">
        <v>0</v>
      </c>
      <c r="G136" s="314">
        <v>0</v>
      </c>
      <c r="H136" s="314">
        <v>0</v>
      </c>
      <c r="I136" s="314">
        <v>0</v>
      </c>
    </row>
    <row r="137" spans="1:9" ht="25.5" x14ac:dyDescent="0.2">
      <c r="A137" s="285" t="s">
        <v>708</v>
      </c>
      <c r="B137" s="312">
        <v>41738</v>
      </c>
      <c r="C137" s="313">
        <v>8928.699431977213</v>
      </c>
      <c r="D137" s="313">
        <v>9372.5799164254604</v>
      </c>
      <c r="E137" s="314">
        <f t="shared" si="1"/>
        <v>443.88048444824744</v>
      </c>
      <c r="F137" s="314">
        <v>0</v>
      </c>
      <c r="G137" s="314">
        <v>0</v>
      </c>
      <c r="H137" s="314">
        <v>0</v>
      </c>
      <c r="I137" s="314">
        <v>0</v>
      </c>
    </row>
    <row r="138" spans="1:9" x14ac:dyDescent="0.2">
      <c r="A138" s="272" t="s">
        <v>497</v>
      </c>
      <c r="B138" s="312">
        <v>94006</v>
      </c>
      <c r="C138" s="313">
        <v>6399.699431977213</v>
      </c>
      <c r="D138" s="313">
        <v>5946.5799164254604</v>
      </c>
      <c r="E138" s="314">
        <f t="shared" ref="E138:E201" si="2">D138-C138</f>
        <v>-453.11951555175256</v>
      </c>
      <c r="F138" s="314">
        <v>455</v>
      </c>
      <c r="G138" s="314">
        <v>33</v>
      </c>
      <c r="H138" s="314">
        <v>0</v>
      </c>
      <c r="I138" s="314">
        <v>0</v>
      </c>
    </row>
    <row r="139" spans="1:9" x14ac:dyDescent="0.2">
      <c r="A139" s="272" t="s">
        <v>498</v>
      </c>
      <c r="B139" s="312">
        <v>10001</v>
      </c>
      <c r="C139" s="313">
        <v>11217.699431977213</v>
      </c>
      <c r="D139" s="313">
        <v>12005.57991642546</v>
      </c>
      <c r="E139" s="314">
        <f t="shared" si="2"/>
        <v>787.88048444824744</v>
      </c>
      <c r="F139" s="314">
        <v>0</v>
      </c>
      <c r="G139" s="314">
        <v>0</v>
      </c>
      <c r="H139" s="314">
        <v>0</v>
      </c>
      <c r="I139" s="314">
        <v>0</v>
      </c>
    </row>
    <row r="140" spans="1:9" x14ac:dyDescent="0.2">
      <c r="A140" s="272" t="s">
        <v>499</v>
      </c>
      <c r="B140" s="312">
        <v>77266</v>
      </c>
      <c r="C140" s="313">
        <v>1683.699431977213</v>
      </c>
      <c r="D140" s="313">
        <v>1732.5799164254599</v>
      </c>
      <c r="E140" s="314">
        <f t="shared" si="2"/>
        <v>48.880484448246989</v>
      </c>
      <c r="F140" s="314">
        <v>0</v>
      </c>
      <c r="G140" s="314">
        <v>0</v>
      </c>
      <c r="H140" s="314">
        <v>0</v>
      </c>
      <c r="I140" s="314">
        <v>0</v>
      </c>
    </row>
    <row r="141" spans="1:9" x14ac:dyDescent="0.2">
      <c r="A141" s="272" t="s">
        <v>500</v>
      </c>
      <c r="B141" s="312">
        <v>23471</v>
      </c>
      <c r="C141" s="313">
        <v>8538.699431977213</v>
      </c>
      <c r="D141" s="313">
        <v>9040.5799164254604</v>
      </c>
      <c r="E141" s="314">
        <f t="shared" si="2"/>
        <v>501.88048444824744</v>
      </c>
      <c r="F141" s="314">
        <v>0</v>
      </c>
      <c r="G141" s="314">
        <v>0</v>
      </c>
      <c r="H141" s="314">
        <v>0</v>
      </c>
      <c r="I141" s="314">
        <v>0</v>
      </c>
    </row>
    <row r="142" spans="1:9" x14ac:dyDescent="0.2">
      <c r="A142" s="272" t="s">
        <v>501</v>
      </c>
      <c r="B142" s="312">
        <v>59844</v>
      </c>
      <c r="C142" s="313">
        <v>5930.699431977213</v>
      </c>
      <c r="D142" s="313">
        <v>5988.5799164254604</v>
      </c>
      <c r="E142" s="314">
        <f t="shared" si="2"/>
        <v>57.880484448247444</v>
      </c>
      <c r="F142" s="314">
        <v>0</v>
      </c>
      <c r="G142" s="314">
        <v>0</v>
      </c>
      <c r="H142" s="314">
        <v>0</v>
      </c>
      <c r="I142" s="314">
        <v>0</v>
      </c>
    </row>
    <row r="143" spans="1:9" ht="25.5" x14ac:dyDescent="0.2">
      <c r="A143" s="290" t="s">
        <v>709</v>
      </c>
      <c r="B143" s="312">
        <v>27989</v>
      </c>
      <c r="C143" s="313">
        <v>6462.699431977213</v>
      </c>
      <c r="D143" s="313">
        <v>7083.5799164254604</v>
      </c>
      <c r="E143" s="314">
        <f t="shared" si="2"/>
        <v>620.88048444824744</v>
      </c>
      <c r="F143" s="314">
        <v>0</v>
      </c>
      <c r="G143" s="314">
        <v>0</v>
      </c>
      <c r="H143" s="314">
        <v>0</v>
      </c>
      <c r="I143" s="314">
        <v>0</v>
      </c>
    </row>
    <row r="144" spans="1:9" x14ac:dyDescent="0.2">
      <c r="A144" s="272" t="s">
        <v>504</v>
      </c>
      <c r="B144" s="312">
        <v>38565</v>
      </c>
      <c r="C144" s="313">
        <v>6834.699431977213</v>
      </c>
      <c r="D144" s="313">
        <v>6668.5799164254604</v>
      </c>
      <c r="E144" s="314">
        <f t="shared" si="2"/>
        <v>-166.11951555175256</v>
      </c>
      <c r="F144" s="314">
        <v>168</v>
      </c>
      <c r="G144" s="314">
        <v>0</v>
      </c>
      <c r="H144" s="314">
        <v>0</v>
      </c>
      <c r="I144" s="314">
        <v>0</v>
      </c>
    </row>
    <row r="145" spans="1:9" x14ac:dyDescent="0.2">
      <c r="A145" s="272" t="s">
        <v>505</v>
      </c>
      <c r="B145" s="312">
        <v>9549</v>
      </c>
      <c r="C145" s="313">
        <v>14098.699431977213</v>
      </c>
      <c r="D145" s="313">
        <v>14889.57991642546</v>
      </c>
      <c r="E145" s="314">
        <f t="shared" si="2"/>
        <v>790.88048444824744</v>
      </c>
      <c r="F145" s="314">
        <v>0</v>
      </c>
      <c r="G145" s="314">
        <v>0</v>
      </c>
      <c r="H145" s="314">
        <v>0</v>
      </c>
      <c r="I145" s="314">
        <v>0</v>
      </c>
    </row>
    <row r="146" spans="1:9" x14ac:dyDescent="0.2">
      <c r="A146" s="272" t="s">
        <v>506</v>
      </c>
      <c r="B146" s="312">
        <v>8564</v>
      </c>
      <c r="C146" s="313">
        <v>2866.699431977213</v>
      </c>
      <c r="D146" s="313">
        <v>4771.5799164254604</v>
      </c>
      <c r="E146" s="314">
        <f t="shared" si="2"/>
        <v>1904.8804844482474</v>
      </c>
      <c r="F146" s="314">
        <v>0</v>
      </c>
      <c r="G146" s="314">
        <v>0</v>
      </c>
      <c r="H146" s="314">
        <v>0</v>
      </c>
      <c r="I146" s="314">
        <v>0</v>
      </c>
    </row>
    <row r="147" spans="1:9" x14ac:dyDescent="0.2">
      <c r="A147" s="272" t="s">
        <v>507</v>
      </c>
      <c r="B147" s="312">
        <v>105783</v>
      </c>
      <c r="C147" s="313">
        <v>8130.699431977213</v>
      </c>
      <c r="D147" s="313">
        <v>7629.5799164254604</v>
      </c>
      <c r="E147" s="314">
        <f t="shared" si="2"/>
        <v>-501.11951555175256</v>
      </c>
      <c r="F147" s="314">
        <v>503</v>
      </c>
      <c r="G147" s="314">
        <v>81</v>
      </c>
      <c r="H147" s="314">
        <v>0</v>
      </c>
      <c r="I147" s="314">
        <v>0</v>
      </c>
    </row>
    <row r="148" spans="1:9" x14ac:dyDescent="0.2">
      <c r="A148" s="272" t="s">
        <v>508</v>
      </c>
      <c r="B148" s="312">
        <v>4751</v>
      </c>
      <c r="C148" s="313">
        <v>13564.699431977213</v>
      </c>
      <c r="D148" s="313">
        <v>14990.57991642546</v>
      </c>
      <c r="E148" s="314">
        <f t="shared" si="2"/>
        <v>1425.8804844482474</v>
      </c>
      <c r="F148" s="314">
        <v>0</v>
      </c>
      <c r="G148" s="314">
        <v>0</v>
      </c>
      <c r="H148" s="314">
        <v>0</v>
      </c>
      <c r="I148" s="314">
        <v>0</v>
      </c>
    </row>
    <row r="149" spans="1:9" x14ac:dyDescent="0.2">
      <c r="A149" s="272" t="s">
        <v>509</v>
      </c>
      <c r="B149" s="312">
        <v>5532</v>
      </c>
      <c r="C149" s="313">
        <v>9688.699431977213</v>
      </c>
      <c r="D149" s="313">
        <v>11515.57991642546</v>
      </c>
      <c r="E149" s="314">
        <f t="shared" si="2"/>
        <v>1826.8804844482474</v>
      </c>
      <c r="F149" s="314">
        <v>0</v>
      </c>
      <c r="G149" s="314">
        <v>0</v>
      </c>
      <c r="H149" s="314">
        <v>0</v>
      </c>
      <c r="I149" s="314">
        <v>0</v>
      </c>
    </row>
    <row r="150" spans="1:9" x14ac:dyDescent="0.2">
      <c r="A150" s="272" t="s">
        <v>510</v>
      </c>
      <c r="B150" s="312">
        <v>31974</v>
      </c>
      <c r="C150" s="313">
        <v>11610.699431977213</v>
      </c>
      <c r="D150" s="313">
        <v>11553.57991642546</v>
      </c>
      <c r="E150" s="314">
        <f t="shared" si="2"/>
        <v>-57.119515551752556</v>
      </c>
      <c r="F150" s="314">
        <v>59</v>
      </c>
      <c r="G150" s="314">
        <v>0</v>
      </c>
      <c r="H150" s="314">
        <v>0</v>
      </c>
      <c r="I150" s="314">
        <v>0</v>
      </c>
    </row>
    <row r="151" spans="1:9" x14ac:dyDescent="0.2">
      <c r="A151" s="272" t="s">
        <v>511</v>
      </c>
      <c r="B151" s="312">
        <v>6541</v>
      </c>
      <c r="C151" s="313">
        <v>11677.699431977213</v>
      </c>
      <c r="D151" s="313">
        <v>13202.57991642546</v>
      </c>
      <c r="E151" s="314">
        <f t="shared" si="2"/>
        <v>1524.8804844482474</v>
      </c>
      <c r="F151" s="314">
        <v>0</v>
      </c>
      <c r="G151" s="314">
        <v>0</v>
      </c>
      <c r="H151" s="314">
        <v>0</v>
      </c>
      <c r="I151" s="314">
        <v>0</v>
      </c>
    </row>
    <row r="152" spans="1:9" x14ac:dyDescent="0.2">
      <c r="A152" s="272" t="s">
        <v>512</v>
      </c>
      <c r="B152" s="312">
        <v>5619</v>
      </c>
      <c r="C152" s="313">
        <v>8530.699431977213</v>
      </c>
      <c r="D152" s="313">
        <v>10398.57991642546</v>
      </c>
      <c r="E152" s="314">
        <f t="shared" si="2"/>
        <v>1867.8804844482474</v>
      </c>
      <c r="F152" s="314">
        <v>0</v>
      </c>
      <c r="G152" s="314">
        <v>0</v>
      </c>
      <c r="H152" s="314">
        <v>0</v>
      </c>
      <c r="I152" s="314">
        <v>0</v>
      </c>
    </row>
    <row r="153" spans="1:9" x14ac:dyDescent="0.2">
      <c r="A153" s="272" t="s">
        <v>513</v>
      </c>
      <c r="B153" s="312">
        <v>5177</v>
      </c>
      <c r="C153" s="313">
        <v>11519.699431977213</v>
      </c>
      <c r="D153" s="313">
        <v>12735.57991642546</v>
      </c>
      <c r="E153" s="314">
        <f t="shared" si="2"/>
        <v>1215.8804844482474</v>
      </c>
      <c r="F153" s="314">
        <v>0</v>
      </c>
      <c r="G153" s="314">
        <v>0</v>
      </c>
      <c r="H153" s="314">
        <v>0</v>
      </c>
      <c r="I153" s="314">
        <v>0</v>
      </c>
    </row>
    <row r="154" spans="1:9" x14ac:dyDescent="0.2">
      <c r="A154" s="272" t="s">
        <v>514</v>
      </c>
      <c r="B154" s="312">
        <v>532857</v>
      </c>
      <c r="C154" s="313">
        <v>4483.699431977213</v>
      </c>
      <c r="D154" s="313">
        <v>4490.5799164254604</v>
      </c>
      <c r="E154" s="314">
        <f t="shared" si="2"/>
        <v>6.8804844482474437</v>
      </c>
      <c r="F154" s="314">
        <v>0</v>
      </c>
      <c r="G154" s="314">
        <v>0</v>
      </c>
      <c r="H154" s="314">
        <v>0</v>
      </c>
      <c r="I154" s="314">
        <v>0</v>
      </c>
    </row>
    <row r="155" spans="1:9" x14ac:dyDescent="0.2">
      <c r="A155" s="272" t="s">
        <v>515</v>
      </c>
      <c r="B155" s="312">
        <v>13068</v>
      </c>
      <c r="C155" s="313">
        <v>7100.699431977213</v>
      </c>
      <c r="D155" s="313">
        <v>7699.5799164254604</v>
      </c>
      <c r="E155" s="314">
        <f t="shared" si="2"/>
        <v>598.88048444824744</v>
      </c>
      <c r="F155" s="314">
        <v>0</v>
      </c>
      <c r="G155" s="314">
        <v>0</v>
      </c>
      <c r="H155" s="314">
        <v>0</v>
      </c>
      <c r="I155" s="314">
        <v>0</v>
      </c>
    </row>
    <row r="156" spans="1:9" x14ac:dyDescent="0.2">
      <c r="A156" s="272" t="s">
        <v>516</v>
      </c>
      <c r="B156" s="312">
        <v>9260</v>
      </c>
      <c r="C156" s="313">
        <v>8162.699431977213</v>
      </c>
      <c r="D156" s="313">
        <v>9554.5799164254604</v>
      </c>
      <c r="E156" s="314">
        <f t="shared" si="2"/>
        <v>1391.8804844482474</v>
      </c>
      <c r="F156" s="314">
        <v>0</v>
      </c>
      <c r="G156" s="314">
        <v>0</v>
      </c>
      <c r="H156" s="314">
        <v>0</v>
      </c>
      <c r="I156" s="314">
        <v>0</v>
      </c>
    </row>
    <row r="157" spans="1:9" x14ac:dyDescent="0.2">
      <c r="A157" s="272" t="s">
        <v>517</v>
      </c>
      <c r="B157" s="312">
        <v>8807</v>
      </c>
      <c r="C157" s="313">
        <v>8707.699431977213</v>
      </c>
      <c r="D157" s="313">
        <v>9443.5799164254604</v>
      </c>
      <c r="E157" s="314">
        <f t="shared" si="2"/>
        <v>735.88048444824744</v>
      </c>
      <c r="F157" s="314">
        <v>0</v>
      </c>
      <c r="G157" s="314">
        <v>0</v>
      </c>
      <c r="H157" s="314">
        <v>0</v>
      </c>
      <c r="I157" s="314">
        <v>0</v>
      </c>
    </row>
    <row r="158" spans="1:9" x14ac:dyDescent="0.2">
      <c r="A158" s="272" t="s">
        <v>518</v>
      </c>
      <c r="B158" s="312">
        <v>35638</v>
      </c>
      <c r="C158" s="313">
        <v>2770.699431977213</v>
      </c>
      <c r="D158" s="313">
        <v>2736.5799164254599</v>
      </c>
      <c r="E158" s="314">
        <f t="shared" si="2"/>
        <v>-34.119515551753011</v>
      </c>
      <c r="F158" s="314">
        <v>36</v>
      </c>
      <c r="G158" s="314">
        <v>0</v>
      </c>
      <c r="H158" s="314">
        <v>0</v>
      </c>
      <c r="I158" s="314">
        <v>0</v>
      </c>
    </row>
    <row r="159" spans="1:9" x14ac:dyDescent="0.2">
      <c r="A159" s="272" t="s">
        <v>519</v>
      </c>
      <c r="B159" s="312">
        <v>6725</v>
      </c>
      <c r="C159" s="313">
        <v>7136.699431977213</v>
      </c>
      <c r="D159" s="313">
        <v>8239.5799164254604</v>
      </c>
      <c r="E159" s="314">
        <f t="shared" si="2"/>
        <v>1102.8804844482474</v>
      </c>
      <c r="F159" s="314">
        <v>0</v>
      </c>
      <c r="G159" s="314">
        <v>0</v>
      </c>
      <c r="H159" s="314">
        <v>0</v>
      </c>
      <c r="I159" s="314">
        <v>0</v>
      </c>
    </row>
    <row r="160" spans="1:9" x14ac:dyDescent="0.2">
      <c r="A160" s="272" t="s">
        <v>520</v>
      </c>
      <c r="B160" s="312">
        <v>42102</v>
      </c>
      <c r="C160" s="313">
        <v>2055.699431977213</v>
      </c>
      <c r="D160" s="313">
        <v>2673.5799164254599</v>
      </c>
      <c r="E160" s="314">
        <f t="shared" si="2"/>
        <v>617.88048444824699</v>
      </c>
      <c r="F160" s="314">
        <v>0</v>
      </c>
      <c r="G160" s="314">
        <v>0</v>
      </c>
      <c r="H160" s="314">
        <v>0</v>
      </c>
      <c r="I160" s="314">
        <v>0</v>
      </c>
    </row>
    <row r="161" spans="1:9" x14ac:dyDescent="0.2">
      <c r="A161" s="272" t="s">
        <v>521</v>
      </c>
      <c r="B161" s="312">
        <v>39250</v>
      </c>
      <c r="C161" s="313">
        <v>3579.699431977213</v>
      </c>
      <c r="D161" s="313">
        <v>3763.5799164254599</v>
      </c>
      <c r="E161" s="314">
        <f t="shared" si="2"/>
        <v>183.88048444824699</v>
      </c>
      <c r="F161" s="314">
        <v>0</v>
      </c>
      <c r="G161" s="314">
        <v>0</v>
      </c>
      <c r="H161" s="314">
        <v>0</v>
      </c>
      <c r="I161" s="314">
        <v>0</v>
      </c>
    </row>
    <row r="162" spans="1:9" x14ac:dyDescent="0.2">
      <c r="A162" s="272" t="s">
        <v>522</v>
      </c>
      <c r="B162" s="312">
        <v>38359</v>
      </c>
      <c r="C162" s="313">
        <v>5970.699431977213</v>
      </c>
      <c r="D162" s="313">
        <v>6161.5799164254604</v>
      </c>
      <c r="E162" s="314">
        <f t="shared" si="2"/>
        <v>190.88048444824744</v>
      </c>
      <c r="F162" s="314">
        <v>0</v>
      </c>
      <c r="G162" s="314">
        <v>0</v>
      </c>
      <c r="H162" s="314">
        <v>0</v>
      </c>
      <c r="I162" s="314">
        <v>0</v>
      </c>
    </row>
    <row r="163" spans="1:9" x14ac:dyDescent="0.2">
      <c r="A163" s="272" t="s">
        <v>523</v>
      </c>
      <c r="B163" s="312">
        <v>12757</v>
      </c>
      <c r="C163" s="313">
        <v>5442.699431977213</v>
      </c>
      <c r="D163" s="313">
        <v>7579.5799164254604</v>
      </c>
      <c r="E163" s="314">
        <f t="shared" si="2"/>
        <v>2136.8804844482474</v>
      </c>
      <c r="F163" s="314">
        <v>0</v>
      </c>
      <c r="G163" s="314">
        <v>0</v>
      </c>
      <c r="H163" s="314">
        <v>0</v>
      </c>
      <c r="I163" s="314">
        <v>0</v>
      </c>
    </row>
    <row r="164" spans="1:9" x14ac:dyDescent="0.2">
      <c r="A164" s="272" t="s">
        <v>524</v>
      </c>
      <c r="B164" s="312">
        <v>14359</v>
      </c>
      <c r="C164" s="313">
        <v>6027.699431977213</v>
      </c>
      <c r="D164" s="313">
        <v>6545.5799164254604</v>
      </c>
      <c r="E164" s="314">
        <f t="shared" si="2"/>
        <v>517.88048444824744</v>
      </c>
      <c r="F164" s="314">
        <v>0</v>
      </c>
      <c r="G164" s="314">
        <v>0</v>
      </c>
      <c r="H164" s="314">
        <v>0</v>
      </c>
      <c r="I164" s="314">
        <v>0</v>
      </c>
    </row>
    <row r="165" spans="1:9" x14ac:dyDescent="0.2">
      <c r="A165" s="272" t="s">
        <v>525</v>
      </c>
      <c r="B165" s="312">
        <v>23782</v>
      </c>
      <c r="C165" s="313">
        <v>7218.699431977213</v>
      </c>
      <c r="D165" s="313">
        <v>7565.5799164254604</v>
      </c>
      <c r="E165" s="314">
        <f t="shared" si="2"/>
        <v>346.88048444824744</v>
      </c>
      <c r="F165" s="314">
        <v>0</v>
      </c>
      <c r="G165" s="314">
        <v>0</v>
      </c>
      <c r="H165" s="314">
        <v>0</v>
      </c>
      <c r="I165" s="314">
        <v>0</v>
      </c>
    </row>
    <row r="166" spans="1:9" x14ac:dyDescent="0.2">
      <c r="A166" s="272" t="s">
        <v>526</v>
      </c>
      <c r="B166" s="312">
        <v>33687</v>
      </c>
      <c r="C166" s="313">
        <v>9524.699431977213</v>
      </c>
      <c r="D166" s="313">
        <v>10558.57991642546</v>
      </c>
      <c r="E166" s="314">
        <f t="shared" si="2"/>
        <v>1033.8804844482474</v>
      </c>
      <c r="F166" s="314">
        <v>0</v>
      </c>
      <c r="G166" s="314">
        <v>0</v>
      </c>
      <c r="H166" s="314">
        <v>0</v>
      </c>
      <c r="I166" s="314">
        <v>0</v>
      </c>
    </row>
    <row r="167" spans="1:9" x14ac:dyDescent="0.2">
      <c r="A167" s="272" t="s">
        <v>527</v>
      </c>
      <c r="B167" s="312">
        <v>8905</v>
      </c>
      <c r="C167" s="313">
        <v>13960.699431977213</v>
      </c>
      <c r="D167" s="313">
        <v>15109.57991642546</v>
      </c>
      <c r="E167" s="314">
        <f t="shared" si="2"/>
        <v>1148.8804844482474</v>
      </c>
      <c r="F167" s="314">
        <v>0</v>
      </c>
      <c r="G167" s="314">
        <v>0</v>
      </c>
      <c r="H167" s="314">
        <v>0</v>
      </c>
      <c r="I167" s="314">
        <v>0</v>
      </c>
    </row>
    <row r="168" spans="1:9" x14ac:dyDescent="0.2">
      <c r="A168" s="272" t="s">
        <v>528</v>
      </c>
      <c r="B168" s="312">
        <v>10187</v>
      </c>
      <c r="C168" s="313">
        <v>10370.699431977213</v>
      </c>
      <c r="D168" s="313">
        <v>12337.57991642546</v>
      </c>
      <c r="E168" s="314">
        <f t="shared" si="2"/>
        <v>1966.8804844482474</v>
      </c>
      <c r="F168" s="314">
        <v>0</v>
      </c>
      <c r="G168" s="314">
        <v>0</v>
      </c>
      <c r="H168" s="314">
        <v>0</v>
      </c>
      <c r="I168" s="314">
        <v>0</v>
      </c>
    </row>
    <row r="169" spans="1:9" x14ac:dyDescent="0.2">
      <c r="A169" s="272" t="s">
        <v>529</v>
      </c>
      <c r="B169" s="312">
        <v>61964</v>
      </c>
      <c r="C169" s="313">
        <v>2455.699431977213</v>
      </c>
      <c r="D169" s="313">
        <v>1850.5799164254599</v>
      </c>
      <c r="E169" s="314">
        <f t="shared" si="2"/>
        <v>-605.11951555175301</v>
      </c>
      <c r="F169" s="314">
        <v>607</v>
      </c>
      <c r="G169" s="314">
        <v>185</v>
      </c>
      <c r="H169" s="314">
        <v>0</v>
      </c>
      <c r="I169" s="314">
        <v>0</v>
      </c>
    </row>
    <row r="170" spans="1:9" x14ac:dyDescent="0.2">
      <c r="A170" s="272" t="s">
        <v>530</v>
      </c>
      <c r="B170" s="312">
        <v>15046</v>
      </c>
      <c r="C170" s="313">
        <v>3266.699431977213</v>
      </c>
      <c r="D170" s="313">
        <v>4038.5799164254599</v>
      </c>
      <c r="E170" s="314">
        <f t="shared" si="2"/>
        <v>771.88048444824699</v>
      </c>
      <c r="F170" s="314">
        <v>0</v>
      </c>
      <c r="G170" s="314">
        <v>0</v>
      </c>
      <c r="H170" s="314">
        <v>0</v>
      </c>
      <c r="I170" s="314">
        <v>0</v>
      </c>
    </row>
    <row r="171" spans="1:9" x14ac:dyDescent="0.2">
      <c r="A171" s="272" t="s">
        <v>531</v>
      </c>
      <c r="B171" s="312">
        <v>36114</v>
      </c>
      <c r="C171" s="313">
        <v>4271.699431977213</v>
      </c>
      <c r="D171" s="313">
        <v>3399.5799164254599</v>
      </c>
      <c r="E171" s="314">
        <f t="shared" si="2"/>
        <v>-872.11951555175301</v>
      </c>
      <c r="F171" s="314">
        <v>874</v>
      </c>
      <c r="G171" s="314">
        <v>452</v>
      </c>
      <c r="H171" s="314">
        <v>140</v>
      </c>
      <c r="I171" s="314">
        <v>0</v>
      </c>
    </row>
    <row r="172" spans="1:9" x14ac:dyDescent="0.2">
      <c r="A172" s="272" t="s">
        <v>532</v>
      </c>
      <c r="B172" s="312">
        <v>18545</v>
      </c>
      <c r="C172" s="313">
        <v>7932.699431977213</v>
      </c>
      <c r="D172" s="313">
        <v>8168.5799164254604</v>
      </c>
      <c r="E172" s="314">
        <f t="shared" si="2"/>
        <v>235.88048444824744</v>
      </c>
      <c r="F172" s="314">
        <v>0</v>
      </c>
      <c r="G172" s="314">
        <v>0</v>
      </c>
      <c r="H172" s="314">
        <v>0</v>
      </c>
      <c r="I172" s="314">
        <v>0</v>
      </c>
    </row>
    <row r="173" spans="1:9" x14ac:dyDescent="0.2">
      <c r="A173" s="272" t="s">
        <v>533</v>
      </c>
      <c r="B173" s="312">
        <v>52749</v>
      </c>
      <c r="C173" s="313">
        <v>3607.699431977213</v>
      </c>
      <c r="D173" s="313">
        <v>3527.5799164254599</v>
      </c>
      <c r="E173" s="314">
        <f t="shared" si="2"/>
        <v>-80.119515551753011</v>
      </c>
      <c r="F173" s="314">
        <v>82</v>
      </c>
      <c r="G173" s="314">
        <v>0</v>
      </c>
      <c r="H173" s="314">
        <v>0</v>
      </c>
      <c r="I173" s="314">
        <v>0</v>
      </c>
    </row>
    <row r="174" spans="1:9" x14ac:dyDescent="0.2">
      <c r="A174" s="272" t="s">
        <v>534</v>
      </c>
      <c r="B174" s="312">
        <v>8957</v>
      </c>
      <c r="C174" s="313">
        <v>5044.699431977213</v>
      </c>
      <c r="D174" s="313">
        <v>5581.5799164254604</v>
      </c>
      <c r="E174" s="314">
        <f t="shared" si="2"/>
        <v>536.88048444824744</v>
      </c>
      <c r="F174" s="314">
        <v>0</v>
      </c>
      <c r="G174" s="314">
        <v>0</v>
      </c>
      <c r="H174" s="314">
        <v>0</v>
      </c>
      <c r="I174" s="314">
        <v>0</v>
      </c>
    </row>
    <row r="175" spans="1:9" x14ac:dyDescent="0.2">
      <c r="A175" s="272" t="s">
        <v>535</v>
      </c>
      <c r="B175" s="312">
        <v>24924</v>
      </c>
      <c r="C175" s="313">
        <v>2597.699431977213</v>
      </c>
      <c r="D175" s="313">
        <v>3062.5799164254599</v>
      </c>
      <c r="E175" s="314">
        <f t="shared" si="2"/>
        <v>464.88048444824699</v>
      </c>
      <c r="F175" s="314">
        <v>0</v>
      </c>
      <c r="G175" s="314">
        <v>0</v>
      </c>
      <c r="H175" s="314">
        <v>0</v>
      </c>
      <c r="I175" s="314">
        <v>0</v>
      </c>
    </row>
    <row r="176" spans="1:9" x14ac:dyDescent="0.2">
      <c r="A176" s="272" t="s">
        <v>536</v>
      </c>
      <c r="B176" s="312">
        <v>12491</v>
      </c>
      <c r="C176" s="313">
        <v>9895.699431977213</v>
      </c>
      <c r="D176" s="313">
        <v>10588.57991642546</v>
      </c>
      <c r="E176" s="314">
        <f t="shared" si="2"/>
        <v>692.88048444824744</v>
      </c>
      <c r="F176" s="314">
        <v>0</v>
      </c>
      <c r="G176" s="314">
        <v>0</v>
      </c>
      <c r="H176" s="314">
        <v>0</v>
      </c>
      <c r="I176" s="314">
        <v>0</v>
      </c>
    </row>
    <row r="177" spans="1:9" x14ac:dyDescent="0.2">
      <c r="A177" s="272" t="s">
        <v>537</v>
      </c>
      <c r="B177" s="312">
        <v>10294</v>
      </c>
      <c r="C177" s="313">
        <v>10593.699431977213</v>
      </c>
      <c r="D177" s="313">
        <v>12583.57991642546</v>
      </c>
      <c r="E177" s="314">
        <f t="shared" si="2"/>
        <v>1989.8804844482474</v>
      </c>
      <c r="F177" s="314">
        <v>0</v>
      </c>
      <c r="G177" s="314">
        <v>0</v>
      </c>
      <c r="H177" s="314">
        <v>0</v>
      </c>
      <c r="I177" s="314">
        <v>0</v>
      </c>
    </row>
    <row r="178" spans="1:9" x14ac:dyDescent="0.2">
      <c r="A178" s="272" t="s">
        <v>538</v>
      </c>
      <c r="B178" s="312">
        <v>12276</v>
      </c>
      <c r="C178" s="313">
        <v>8523.699431977213</v>
      </c>
      <c r="D178" s="313">
        <v>10421.57991642546</v>
      </c>
      <c r="E178" s="314">
        <f t="shared" si="2"/>
        <v>1897.8804844482474</v>
      </c>
      <c r="F178" s="314">
        <v>0</v>
      </c>
      <c r="G178" s="314">
        <v>0</v>
      </c>
      <c r="H178" s="314">
        <v>0</v>
      </c>
      <c r="I178" s="314">
        <v>0</v>
      </c>
    </row>
    <row r="179" spans="1:9" x14ac:dyDescent="0.2">
      <c r="A179" s="272" t="s">
        <v>539</v>
      </c>
      <c r="B179" s="312">
        <v>10748</v>
      </c>
      <c r="C179" s="313">
        <v>10561.699431977213</v>
      </c>
      <c r="D179" s="313">
        <v>10967.57991642546</v>
      </c>
      <c r="E179" s="314">
        <f t="shared" si="2"/>
        <v>405.88048444824744</v>
      </c>
      <c r="F179" s="314">
        <v>0</v>
      </c>
      <c r="G179" s="314">
        <v>0</v>
      </c>
      <c r="H179" s="314">
        <v>0</v>
      </c>
      <c r="I179" s="314">
        <v>0</v>
      </c>
    </row>
    <row r="180" spans="1:9" x14ac:dyDescent="0.2">
      <c r="A180" s="272" t="s">
        <v>540</v>
      </c>
      <c r="B180" s="312">
        <v>12583</v>
      </c>
      <c r="C180" s="313">
        <v>9259.699431977213</v>
      </c>
      <c r="D180" s="313">
        <v>9742.5799164254604</v>
      </c>
      <c r="E180" s="314">
        <f t="shared" si="2"/>
        <v>482.88048444824744</v>
      </c>
      <c r="F180" s="314">
        <v>0</v>
      </c>
      <c r="G180" s="314">
        <v>0</v>
      </c>
      <c r="H180" s="314">
        <v>0</v>
      </c>
      <c r="I180" s="314">
        <v>0</v>
      </c>
    </row>
    <row r="181" spans="1:9" x14ac:dyDescent="0.2">
      <c r="A181" s="272" t="s">
        <v>541</v>
      </c>
      <c r="B181" s="312">
        <v>15067</v>
      </c>
      <c r="C181" s="313">
        <v>-334.3005680227871</v>
      </c>
      <c r="D181" s="313">
        <v>747.57991642545994</v>
      </c>
      <c r="E181" s="314">
        <f t="shared" si="2"/>
        <v>1081.880484448247</v>
      </c>
      <c r="F181" s="314">
        <v>0</v>
      </c>
      <c r="G181" s="314">
        <v>0</v>
      </c>
      <c r="H181" s="314">
        <v>0</v>
      </c>
      <c r="I181" s="314">
        <v>0</v>
      </c>
    </row>
    <row r="182" spans="1:9" x14ac:dyDescent="0.2">
      <c r="A182" s="272" t="s">
        <v>542</v>
      </c>
      <c r="B182" s="312">
        <v>11546</v>
      </c>
      <c r="C182" s="313">
        <v>10260.699431977213</v>
      </c>
      <c r="D182" s="313">
        <v>11094.57991642546</v>
      </c>
      <c r="E182" s="314">
        <f t="shared" si="2"/>
        <v>833.88048444824744</v>
      </c>
      <c r="F182" s="314">
        <v>0</v>
      </c>
      <c r="G182" s="314">
        <v>0</v>
      </c>
      <c r="H182" s="314">
        <v>0</v>
      </c>
      <c r="I182" s="314">
        <v>0</v>
      </c>
    </row>
    <row r="183" spans="1:9" x14ac:dyDescent="0.2">
      <c r="A183" s="272" t="s">
        <v>543</v>
      </c>
      <c r="B183" s="312">
        <v>56470</v>
      </c>
      <c r="C183" s="313">
        <v>9663.699431977213</v>
      </c>
      <c r="D183" s="313">
        <v>9587.5799164254604</v>
      </c>
      <c r="E183" s="314">
        <f t="shared" si="2"/>
        <v>-76.119515551752556</v>
      </c>
      <c r="F183" s="314">
        <v>78</v>
      </c>
      <c r="G183" s="314">
        <v>0</v>
      </c>
      <c r="H183" s="314">
        <v>0</v>
      </c>
      <c r="I183" s="314">
        <v>0</v>
      </c>
    </row>
    <row r="184" spans="1:9" x14ac:dyDescent="0.2">
      <c r="A184" s="272" t="s">
        <v>544</v>
      </c>
      <c r="B184" s="312">
        <v>8976</v>
      </c>
      <c r="C184" s="313">
        <v>10503.699431977213</v>
      </c>
      <c r="D184" s="313">
        <v>12130.57991642546</v>
      </c>
      <c r="E184" s="314">
        <f t="shared" si="2"/>
        <v>1626.8804844482474</v>
      </c>
      <c r="F184" s="314">
        <v>0</v>
      </c>
      <c r="G184" s="314">
        <v>0</v>
      </c>
      <c r="H184" s="314">
        <v>0</v>
      </c>
      <c r="I184" s="314">
        <v>0</v>
      </c>
    </row>
    <row r="185" spans="1:9" x14ac:dyDescent="0.2">
      <c r="A185" s="272" t="s">
        <v>545</v>
      </c>
      <c r="B185" s="312">
        <v>52956</v>
      </c>
      <c r="C185" s="313">
        <v>8698.699431977213</v>
      </c>
      <c r="D185" s="313">
        <v>8758.5799164254604</v>
      </c>
      <c r="E185" s="314">
        <f t="shared" si="2"/>
        <v>59.880484448247444</v>
      </c>
      <c r="F185" s="314">
        <v>0</v>
      </c>
      <c r="G185" s="314">
        <v>0</v>
      </c>
      <c r="H185" s="314">
        <v>0</v>
      </c>
      <c r="I185" s="314">
        <v>0</v>
      </c>
    </row>
    <row r="186" spans="1:9" x14ac:dyDescent="0.2">
      <c r="A186" s="272" t="s">
        <v>546</v>
      </c>
      <c r="B186" s="312">
        <v>23134</v>
      </c>
      <c r="C186" s="313">
        <v>9532.699431977213</v>
      </c>
      <c r="D186" s="313">
        <v>9812.5799164254604</v>
      </c>
      <c r="E186" s="314">
        <f t="shared" si="2"/>
        <v>279.88048444824744</v>
      </c>
      <c r="F186" s="314">
        <v>0</v>
      </c>
      <c r="G186" s="314">
        <v>0</v>
      </c>
      <c r="H186" s="314">
        <v>0</v>
      </c>
      <c r="I186" s="314">
        <v>0</v>
      </c>
    </row>
    <row r="187" spans="1:9" x14ac:dyDescent="0.2">
      <c r="A187" s="272" t="s">
        <v>547</v>
      </c>
      <c r="B187" s="312">
        <v>15620</v>
      </c>
      <c r="C187" s="313">
        <v>9341.699431977213</v>
      </c>
      <c r="D187" s="313">
        <v>10020.57991642546</v>
      </c>
      <c r="E187" s="314">
        <f t="shared" si="2"/>
        <v>678.88048444824744</v>
      </c>
      <c r="F187" s="314">
        <v>0</v>
      </c>
      <c r="G187" s="314">
        <v>0</v>
      </c>
      <c r="H187" s="314">
        <v>0</v>
      </c>
      <c r="I187" s="314">
        <v>0</v>
      </c>
    </row>
    <row r="188" spans="1:9" x14ac:dyDescent="0.2">
      <c r="A188" s="272" t="s">
        <v>548</v>
      </c>
      <c r="B188" s="312">
        <v>11069</v>
      </c>
      <c r="C188" s="313">
        <v>8507.699431977213</v>
      </c>
      <c r="D188" s="313">
        <v>9467.5799164254604</v>
      </c>
      <c r="E188" s="314">
        <f t="shared" si="2"/>
        <v>959.88048444824744</v>
      </c>
      <c r="F188" s="314">
        <v>0</v>
      </c>
      <c r="G188" s="314">
        <v>0</v>
      </c>
      <c r="H188" s="314">
        <v>0</v>
      </c>
      <c r="I188" s="314">
        <v>0</v>
      </c>
    </row>
    <row r="189" spans="1:9" x14ac:dyDescent="0.2">
      <c r="A189" s="272" t="s">
        <v>549</v>
      </c>
      <c r="B189" s="312">
        <v>37241</v>
      </c>
      <c r="C189" s="313">
        <v>8540.699431977213</v>
      </c>
      <c r="D189" s="313">
        <v>9011.5799164254604</v>
      </c>
      <c r="E189" s="314">
        <f t="shared" si="2"/>
        <v>470.88048444824744</v>
      </c>
      <c r="F189" s="314">
        <v>0</v>
      </c>
      <c r="G189" s="314">
        <v>0</v>
      </c>
      <c r="H189" s="314">
        <v>0</v>
      </c>
      <c r="I189" s="314">
        <v>0</v>
      </c>
    </row>
    <row r="190" spans="1:9" x14ac:dyDescent="0.2">
      <c r="A190" s="272" t="s">
        <v>550</v>
      </c>
      <c r="B190" s="312">
        <v>12202</v>
      </c>
      <c r="C190" s="313">
        <v>13197.699431977213</v>
      </c>
      <c r="D190" s="313">
        <v>13535.57991642546</v>
      </c>
      <c r="E190" s="314">
        <f t="shared" si="2"/>
        <v>337.88048444824744</v>
      </c>
      <c r="F190" s="314">
        <v>0</v>
      </c>
      <c r="G190" s="314">
        <v>0</v>
      </c>
      <c r="H190" s="314">
        <v>0</v>
      </c>
      <c r="I190" s="314">
        <v>0</v>
      </c>
    </row>
    <row r="191" spans="1:9" x14ac:dyDescent="0.2">
      <c r="A191" s="272" t="s">
        <v>551</v>
      </c>
      <c r="B191" s="312">
        <v>12583</v>
      </c>
      <c r="C191" s="313">
        <v>3405.699431977213</v>
      </c>
      <c r="D191" s="313">
        <v>4427.5799164254604</v>
      </c>
      <c r="E191" s="314">
        <f t="shared" si="2"/>
        <v>1021.8804844482474</v>
      </c>
      <c r="F191" s="314">
        <v>0</v>
      </c>
      <c r="G191" s="314">
        <v>0</v>
      </c>
      <c r="H191" s="314">
        <v>0</v>
      </c>
      <c r="I191" s="314">
        <v>0</v>
      </c>
    </row>
    <row r="192" spans="1:9" ht="25.5" x14ac:dyDescent="0.2">
      <c r="A192" s="285" t="s">
        <v>710</v>
      </c>
      <c r="B192" s="312">
        <v>25822</v>
      </c>
      <c r="C192" s="313">
        <v>9974.699431977213</v>
      </c>
      <c r="D192" s="313">
        <v>10845.57991642546</v>
      </c>
      <c r="E192" s="314">
        <f t="shared" si="2"/>
        <v>870.88048444824744</v>
      </c>
      <c r="F192" s="314">
        <v>0</v>
      </c>
      <c r="G192" s="314">
        <v>0</v>
      </c>
      <c r="H192" s="314">
        <v>0</v>
      </c>
      <c r="I192" s="314">
        <v>0</v>
      </c>
    </row>
    <row r="193" spans="1:9" x14ac:dyDescent="0.2">
      <c r="A193" s="272" t="s">
        <v>554</v>
      </c>
      <c r="B193" s="312">
        <v>8455</v>
      </c>
      <c r="C193" s="313">
        <v>14241.699431977213</v>
      </c>
      <c r="D193" s="313">
        <v>15141.57991642546</v>
      </c>
      <c r="E193" s="314">
        <f t="shared" si="2"/>
        <v>899.88048444824744</v>
      </c>
      <c r="F193" s="314">
        <v>0</v>
      </c>
      <c r="G193" s="314">
        <v>0</v>
      </c>
      <c r="H193" s="314">
        <v>0</v>
      </c>
      <c r="I193" s="314">
        <v>0</v>
      </c>
    </row>
    <row r="194" spans="1:9" x14ac:dyDescent="0.2">
      <c r="A194" s="272" t="s">
        <v>555</v>
      </c>
      <c r="B194" s="312">
        <v>10515</v>
      </c>
      <c r="C194" s="313">
        <v>14715.699431977213</v>
      </c>
      <c r="D194" s="313">
        <v>15361.57991642546</v>
      </c>
      <c r="E194" s="314">
        <f t="shared" si="2"/>
        <v>645.88048444824744</v>
      </c>
      <c r="F194" s="314">
        <v>0</v>
      </c>
      <c r="G194" s="314">
        <v>0</v>
      </c>
      <c r="H194" s="314">
        <v>0</v>
      </c>
      <c r="I194" s="314">
        <v>0</v>
      </c>
    </row>
    <row r="195" spans="1:9" x14ac:dyDescent="0.2">
      <c r="A195" s="272" t="s">
        <v>556</v>
      </c>
      <c r="B195" s="312">
        <v>11278</v>
      </c>
      <c r="C195" s="313">
        <v>10153.699431977213</v>
      </c>
      <c r="D195" s="313">
        <v>10903.57991642546</v>
      </c>
      <c r="E195" s="314">
        <f t="shared" si="2"/>
        <v>749.88048444824744</v>
      </c>
      <c r="F195" s="314">
        <v>0</v>
      </c>
      <c r="G195" s="314">
        <v>0</v>
      </c>
      <c r="H195" s="314">
        <v>0</v>
      </c>
      <c r="I195" s="314">
        <v>0</v>
      </c>
    </row>
    <row r="196" spans="1:9" x14ac:dyDescent="0.2">
      <c r="A196" s="272" t="s">
        <v>557</v>
      </c>
      <c r="B196" s="312">
        <v>8925</v>
      </c>
      <c r="C196" s="313">
        <v>8043.699431977213</v>
      </c>
      <c r="D196" s="313">
        <v>9879.5799164254604</v>
      </c>
      <c r="E196" s="314">
        <f t="shared" si="2"/>
        <v>1835.8804844482474</v>
      </c>
      <c r="F196" s="314">
        <v>0</v>
      </c>
      <c r="G196" s="314">
        <v>0</v>
      </c>
      <c r="H196" s="314">
        <v>0</v>
      </c>
      <c r="I196" s="314">
        <v>0</v>
      </c>
    </row>
    <row r="197" spans="1:9" x14ac:dyDescent="0.2">
      <c r="A197" s="272" t="s">
        <v>558</v>
      </c>
      <c r="B197" s="312">
        <v>12080</v>
      </c>
      <c r="C197" s="313">
        <v>11434.699431977213</v>
      </c>
      <c r="D197" s="313">
        <v>13122.57991642546</v>
      </c>
      <c r="E197" s="314">
        <f t="shared" si="2"/>
        <v>1687.8804844482474</v>
      </c>
      <c r="F197" s="314">
        <v>0</v>
      </c>
      <c r="G197" s="314">
        <v>0</v>
      </c>
      <c r="H197" s="314">
        <v>0</v>
      </c>
      <c r="I197" s="314">
        <v>0</v>
      </c>
    </row>
    <row r="198" spans="1:9" x14ac:dyDescent="0.2">
      <c r="A198" s="272" t="s">
        <v>559</v>
      </c>
      <c r="B198" s="312">
        <v>15133</v>
      </c>
      <c r="C198" s="313">
        <v>2149.699431977213</v>
      </c>
      <c r="D198" s="313">
        <v>2098.5799164254599</v>
      </c>
      <c r="E198" s="314">
        <f t="shared" si="2"/>
        <v>-51.119515551753011</v>
      </c>
      <c r="F198" s="314">
        <v>53</v>
      </c>
      <c r="G198" s="314">
        <v>0</v>
      </c>
      <c r="H198" s="314">
        <v>0</v>
      </c>
      <c r="I198" s="314">
        <v>0</v>
      </c>
    </row>
    <row r="199" spans="1:9" x14ac:dyDescent="0.2">
      <c r="A199" s="272" t="s">
        <v>560</v>
      </c>
      <c r="B199" s="312">
        <v>87667</v>
      </c>
      <c r="C199" s="313">
        <v>4990.699431977213</v>
      </c>
      <c r="D199" s="313">
        <v>4943.5799164254604</v>
      </c>
      <c r="E199" s="314">
        <f t="shared" si="2"/>
        <v>-47.119515551752556</v>
      </c>
      <c r="F199" s="314">
        <v>49</v>
      </c>
      <c r="G199" s="314">
        <v>0</v>
      </c>
      <c r="H199" s="314">
        <v>0</v>
      </c>
      <c r="I199" s="314">
        <v>0</v>
      </c>
    </row>
    <row r="200" spans="1:9" x14ac:dyDescent="0.2">
      <c r="A200" s="272" t="s">
        <v>561</v>
      </c>
      <c r="B200" s="312">
        <v>11832</v>
      </c>
      <c r="C200" s="313">
        <v>9571.699431977213</v>
      </c>
      <c r="D200" s="313">
        <v>10582.57991642546</v>
      </c>
      <c r="E200" s="314">
        <f t="shared" si="2"/>
        <v>1010.8804844482474</v>
      </c>
      <c r="F200" s="314">
        <v>0</v>
      </c>
      <c r="G200" s="314">
        <v>0</v>
      </c>
      <c r="H200" s="314">
        <v>0</v>
      </c>
      <c r="I200" s="314">
        <v>0</v>
      </c>
    </row>
    <row r="201" spans="1:9" x14ac:dyDescent="0.2">
      <c r="A201" s="272" t="s">
        <v>562</v>
      </c>
      <c r="B201" s="312">
        <v>23891</v>
      </c>
      <c r="C201" s="313">
        <v>9477.699431977213</v>
      </c>
      <c r="D201" s="313">
        <v>10168.57991642546</v>
      </c>
      <c r="E201" s="314">
        <f t="shared" si="2"/>
        <v>690.88048444824744</v>
      </c>
      <c r="F201" s="314">
        <v>0</v>
      </c>
      <c r="G201" s="314">
        <v>0</v>
      </c>
      <c r="H201" s="314">
        <v>0</v>
      </c>
      <c r="I201" s="314">
        <v>0</v>
      </c>
    </row>
    <row r="202" spans="1:9" x14ac:dyDescent="0.2">
      <c r="A202" s="272" t="s">
        <v>563</v>
      </c>
      <c r="B202" s="312">
        <v>3652</v>
      </c>
      <c r="C202" s="313">
        <v>14332.699431977213</v>
      </c>
      <c r="D202" s="313">
        <v>15328.57991642546</v>
      </c>
      <c r="E202" s="314">
        <f t="shared" ref="E202:E265" si="3">D202-C202</f>
        <v>995.88048444824744</v>
      </c>
      <c r="F202" s="314">
        <v>0</v>
      </c>
      <c r="G202" s="314">
        <v>0</v>
      </c>
      <c r="H202" s="314">
        <v>0</v>
      </c>
      <c r="I202" s="314">
        <v>0</v>
      </c>
    </row>
    <row r="203" spans="1:9" x14ac:dyDescent="0.2">
      <c r="A203" s="272" t="s">
        <v>564</v>
      </c>
      <c r="B203" s="312">
        <v>4125</v>
      </c>
      <c r="C203" s="313">
        <v>12804.699431977213</v>
      </c>
      <c r="D203" s="313">
        <v>13161.57991642546</v>
      </c>
      <c r="E203" s="314">
        <f t="shared" si="3"/>
        <v>356.88048444824744</v>
      </c>
      <c r="F203" s="314">
        <v>0</v>
      </c>
      <c r="G203" s="314">
        <v>0</v>
      </c>
      <c r="H203" s="314">
        <v>0</v>
      </c>
      <c r="I203" s="314">
        <v>0</v>
      </c>
    </row>
    <row r="204" spans="1:9" x14ac:dyDescent="0.2">
      <c r="A204" s="272" t="s">
        <v>565</v>
      </c>
      <c r="B204" s="312">
        <v>13036</v>
      </c>
      <c r="C204" s="313">
        <v>11521.699431977213</v>
      </c>
      <c r="D204" s="313">
        <v>12871.57991642546</v>
      </c>
      <c r="E204" s="314">
        <f t="shared" si="3"/>
        <v>1349.8804844482474</v>
      </c>
      <c r="F204" s="314">
        <v>0</v>
      </c>
      <c r="G204" s="314">
        <v>0</v>
      </c>
      <c r="H204" s="314">
        <v>0</v>
      </c>
      <c r="I204" s="314">
        <v>0</v>
      </c>
    </row>
    <row r="205" spans="1:9" x14ac:dyDescent="0.2">
      <c r="A205" s="272" t="s">
        <v>566</v>
      </c>
      <c r="B205" s="312">
        <v>15301</v>
      </c>
      <c r="C205" s="313">
        <v>12519.699431977213</v>
      </c>
      <c r="D205" s="313">
        <v>13180.57991642546</v>
      </c>
      <c r="E205" s="314">
        <f t="shared" si="3"/>
        <v>660.88048444824744</v>
      </c>
      <c r="F205" s="314">
        <v>0</v>
      </c>
      <c r="G205" s="314">
        <v>0</v>
      </c>
      <c r="H205" s="314">
        <v>0</v>
      </c>
      <c r="I205" s="314">
        <v>0</v>
      </c>
    </row>
    <row r="206" spans="1:9" x14ac:dyDescent="0.2">
      <c r="A206" s="272" t="s">
        <v>567</v>
      </c>
      <c r="B206" s="312">
        <v>12032</v>
      </c>
      <c r="C206" s="313">
        <v>16043.699431977213</v>
      </c>
      <c r="D206" s="313">
        <v>16600.57991642546</v>
      </c>
      <c r="E206" s="314">
        <f t="shared" si="3"/>
        <v>556.88048444824744</v>
      </c>
      <c r="F206" s="314">
        <v>0</v>
      </c>
      <c r="G206" s="314">
        <v>0</v>
      </c>
      <c r="H206" s="314">
        <v>0</v>
      </c>
      <c r="I206" s="314">
        <v>0</v>
      </c>
    </row>
    <row r="207" spans="1:9" x14ac:dyDescent="0.2">
      <c r="A207" s="272" t="s">
        <v>568</v>
      </c>
      <c r="B207" s="312">
        <v>9879</v>
      </c>
      <c r="C207" s="313">
        <v>17036.699431977213</v>
      </c>
      <c r="D207" s="313">
        <v>18387.57991642546</v>
      </c>
      <c r="E207" s="314">
        <f t="shared" si="3"/>
        <v>1350.8804844482474</v>
      </c>
      <c r="F207" s="314">
        <v>0</v>
      </c>
      <c r="G207" s="314">
        <v>0</v>
      </c>
      <c r="H207" s="314">
        <v>0</v>
      </c>
      <c r="I207" s="314">
        <v>0</v>
      </c>
    </row>
    <row r="208" spans="1:9" ht="25.5" x14ac:dyDescent="0.2">
      <c r="A208" s="285" t="s">
        <v>711</v>
      </c>
      <c r="B208" s="312">
        <v>11010</v>
      </c>
      <c r="C208" s="313">
        <v>5434.699431977213</v>
      </c>
      <c r="D208" s="313">
        <v>6288.5799164254604</v>
      </c>
      <c r="E208" s="314">
        <f t="shared" si="3"/>
        <v>853.88048444824744</v>
      </c>
      <c r="F208" s="314">
        <v>0</v>
      </c>
      <c r="G208" s="314">
        <v>0</v>
      </c>
      <c r="H208" s="314">
        <v>0</v>
      </c>
      <c r="I208" s="314">
        <v>0</v>
      </c>
    </row>
    <row r="209" spans="1:9" x14ac:dyDescent="0.2">
      <c r="A209" s="272" t="s">
        <v>571</v>
      </c>
      <c r="B209" s="312">
        <v>9518</v>
      </c>
      <c r="C209" s="313">
        <v>8834.699431977213</v>
      </c>
      <c r="D209" s="313">
        <v>9364.5799164254604</v>
      </c>
      <c r="E209" s="314">
        <f t="shared" si="3"/>
        <v>529.88048444824744</v>
      </c>
      <c r="F209" s="314">
        <v>0</v>
      </c>
      <c r="G209" s="314">
        <v>0</v>
      </c>
      <c r="H209" s="314">
        <v>0</v>
      </c>
      <c r="I209" s="314">
        <v>0</v>
      </c>
    </row>
    <row r="210" spans="1:9" x14ac:dyDescent="0.2">
      <c r="A210" s="272" t="s">
        <v>572</v>
      </c>
      <c r="B210" s="312">
        <v>15255</v>
      </c>
      <c r="C210" s="313">
        <v>9028.699431977213</v>
      </c>
      <c r="D210" s="313">
        <v>9458.5799164254604</v>
      </c>
      <c r="E210" s="314">
        <f t="shared" si="3"/>
        <v>429.88048444824744</v>
      </c>
      <c r="F210" s="314">
        <v>0</v>
      </c>
      <c r="G210" s="314">
        <v>0</v>
      </c>
      <c r="H210" s="314">
        <v>0</v>
      </c>
      <c r="I210" s="314">
        <v>0</v>
      </c>
    </row>
    <row r="211" spans="1:9" x14ac:dyDescent="0.2">
      <c r="A211" s="272" t="s">
        <v>573</v>
      </c>
      <c r="B211" s="312">
        <v>6992</v>
      </c>
      <c r="C211" s="313">
        <v>12415.699431977213</v>
      </c>
      <c r="D211" s="313">
        <v>14196.57991642546</v>
      </c>
      <c r="E211" s="314">
        <f t="shared" si="3"/>
        <v>1780.8804844482474</v>
      </c>
      <c r="F211" s="314">
        <v>0</v>
      </c>
      <c r="G211" s="314">
        <v>0</v>
      </c>
      <c r="H211" s="314">
        <v>0</v>
      </c>
      <c r="I211" s="314">
        <v>0</v>
      </c>
    </row>
    <row r="212" spans="1:9" x14ac:dyDescent="0.2">
      <c r="A212" s="272" t="s">
        <v>574</v>
      </c>
      <c r="B212" s="312">
        <v>29759</v>
      </c>
      <c r="C212" s="313">
        <v>6998.699431977213</v>
      </c>
      <c r="D212" s="313">
        <v>7158.5799164254604</v>
      </c>
      <c r="E212" s="314">
        <f t="shared" si="3"/>
        <v>159.88048444824744</v>
      </c>
      <c r="F212" s="314">
        <v>0</v>
      </c>
      <c r="G212" s="314">
        <v>0</v>
      </c>
      <c r="H212" s="314">
        <v>0</v>
      </c>
      <c r="I212" s="314">
        <v>0</v>
      </c>
    </row>
    <row r="213" spans="1:9" x14ac:dyDescent="0.2">
      <c r="A213" s="272" t="s">
        <v>575</v>
      </c>
      <c r="B213" s="312">
        <v>20861</v>
      </c>
      <c r="C213" s="313">
        <v>9766.699431977213</v>
      </c>
      <c r="D213" s="313">
        <v>10459.57991642546</v>
      </c>
      <c r="E213" s="314">
        <f t="shared" si="3"/>
        <v>692.88048444824744</v>
      </c>
      <c r="F213" s="314">
        <v>0</v>
      </c>
      <c r="G213" s="314">
        <v>0</v>
      </c>
      <c r="H213" s="314">
        <v>0</v>
      </c>
      <c r="I213" s="314">
        <v>0</v>
      </c>
    </row>
    <row r="214" spans="1:9" x14ac:dyDescent="0.2">
      <c r="A214" s="272" t="s">
        <v>576</v>
      </c>
      <c r="B214" s="312">
        <v>5570</v>
      </c>
      <c r="C214" s="313">
        <v>8199.699431977213</v>
      </c>
      <c r="D214" s="313">
        <v>8831.5799164254604</v>
      </c>
      <c r="E214" s="314">
        <f t="shared" si="3"/>
        <v>631.88048444824744</v>
      </c>
      <c r="F214" s="314">
        <v>0</v>
      </c>
      <c r="G214" s="314">
        <v>0</v>
      </c>
      <c r="H214" s="314">
        <v>0</v>
      </c>
      <c r="I214" s="314">
        <v>0</v>
      </c>
    </row>
    <row r="215" spans="1:9" x14ac:dyDescent="0.2">
      <c r="A215" s="272" t="s">
        <v>577</v>
      </c>
      <c r="B215" s="312">
        <v>7296</v>
      </c>
      <c r="C215" s="313">
        <v>7105.699431977213</v>
      </c>
      <c r="D215" s="313">
        <v>9264.5799164254604</v>
      </c>
      <c r="E215" s="314">
        <f t="shared" si="3"/>
        <v>2158.8804844482474</v>
      </c>
      <c r="F215" s="314">
        <v>0</v>
      </c>
      <c r="G215" s="314">
        <v>0</v>
      </c>
      <c r="H215" s="314">
        <v>0</v>
      </c>
      <c r="I215" s="314">
        <v>0</v>
      </c>
    </row>
    <row r="216" spans="1:9" x14ac:dyDescent="0.2">
      <c r="A216" s="272" t="s">
        <v>578</v>
      </c>
      <c r="B216" s="312">
        <v>23116</v>
      </c>
      <c r="C216" s="313">
        <v>8773.699431977213</v>
      </c>
      <c r="D216" s="313">
        <v>9174.5799164254604</v>
      </c>
      <c r="E216" s="314">
        <f t="shared" si="3"/>
        <v>400.88048444824744</v>
      </c>
      <c r="F216" s="314">
        <v>0</v>
      </c>
      <c r="G216" s="314">
        <v>0</v>
      </c>
      <c r="H216" s="314">
        <v>0</v>
      </c>
      <c r="I216" s="314">
        <v>0</v>
      </c>
    </row>
    <row r="217" spans="1:9" x14ac:dyDescent="0.2">
      <c r="A217" s="272" t="s">
        <v>579</v>
      </c>
      <c r="B217" s="312">
        <v>4848</v>
      </c>
      <c r="C217" s="313">
        <v>13036.699431977213</v>
      </c>
      <c r="D217" s="313">
        <v>15014.57991642546</v>
      </c>
      <c r="E217" s="314">
        <f t="shared" si="3"/>
        <v>1977.8804844482474</v>
      </c>
      <c r="F217" s="314">
        <v>0</v>
      </c>
      <c r="G217" s="314">
        <v>0</v>
      </c>
      <c r="H217" s="314">
        <v>0</v>
      </c>
      <c r="I217" s="314">
        <v>0</v>
      </c>
    </row>
    <row r="218" spans="1:9" x14ac:dyDescent="0.2">
      <c r="A218" s="272" t="s">
        <v>580</v>
      </c>
      <c r="B218" s="312">
        <v>10390</v>
      </c>
      <c r="C218" s="313">
        <v>7590.699431977213</v>
      </c>
      <c r="D218" s="313">
        <v>8625.5799164254604</v>
      </c>
      <c r="E218" s="314">
        <f t="shared" si="3"/>
        <v>1034.8804844482474</v>
      </c>
      <c r="F218" s="314">
        <v>0</v>
      </c>
      <c r="G218" s="314">
        <v>0</v>
      </c>
      <c r="H218" s="314">
        <v>0</v>
      </c>
      <c r="I218" s="314">
        <v>0</v>
      </c>
    </row>
    <row r="219" spans="1:9" x14ac:dyDescent="0.2">
      <c r="A219" s="272" t="s">
        <v>569</v>
      </c>
      <c r="B219" s="312">
        <v>140451</v>
      </c>
      <c r="C219" s="313">
        <v>8275.699431977213</v>
      </c>
      <c r="D219" s="313">
        <v>8068.5799164254604</v>
      </c>
      <c r="E219" s="314">
        <f t="shared" si="3"/>
        <v>-207.11951555175256</v>
      </c>
      <c r="F219" s="314">
        <v>209</v>
      </c>
      <c r="G219" s="314">
        <v>0</v>
      </c>
      <c r="H219" s="314">
        <v>0</v>
      </c>
      <c r="I219" s="314">
        <v>0</v>
      </c>
    </row>
    <row r="220" spans="1:9" ht="25.5" x14ac:dyDescent="0.2">
      <c r="A220" s="285" t="s">
        <v>712</v>
      </c>
      <c r="B220" s="312">
        <v>13460</v>
      </c>
      <c r="C220" s="313">
        <v>9806.699431977213</v>
      </c>
      <c r="D220" s="313">
        <v>10332.57991642546</v>
      </c>
      <c r="E220" s="314">
        <f t="shared" si="3"/>
        <v>525.88048444824744</v>
      </c>
      <c r="F220" s="314">
        <v>0</v>
      </c>
      <c r="G220" s="314">
        <v>0</v>
      </c>
      <c r="H220" s="314">
        <v>0</v>
      </c>
      <c r="I220" s="314">
        <v>0</v>
      </c>
    </row>
    <row r="221" spans="1:9" x14ac:dyDescent="0.2">
      <c r="A221" s="272" t="s">
        <v>583</v>
      </c>
      <c r="B221" s="312">
        <v>12819</v>
      </c>
      <c r="C221" s="313">
        <v>8390.699431977213</v>
      </c>
      <c r="D221" s="313">
        <v>7250.5799164254604</v>
      </c>
      <c r="E221" s="314">
        <f t="shared" si="3"/>
        <v>-1140.1195155517526</v>
      </c>
      <c r="F221" s="314">
        <v>1142</v>
      </c>
      <c r="G221" s="314">
        <v>720</v>
      </c>
      <c r="H221" s="314">
        <v>408</v>
      </c>
      <c r="I221" s="314">
        <v>145</v>
      </c>
    </row>
    <row r="222" spans="1:9" x14ac:dyDescent="0.2">
      <c r="A222" s="272" t="s">
        <v>584</v>
      </c>
      <c r="B222" s="312">
        <v>15492</v>
      </c>
      <c r="C222" s="313">
        <v>10121.699431977213</v>
      </c>
      <c r="D222" s="313">
        <v>9612.5799164254604</v>
      </c>
      <c r="E222" s="314">
        <f t="shared" si="3"/>
        <v>-509.11951555175256</v>
      </c>
      <c r="F222" s="314">
        <v>511</v>
      </c>
      <c r="G222" s="314">
        <v>89</v>
      </c>
      <c r="H222" s="314">
        <v>0</v>
      </c>
      <c r="I222" s="314">
        <v>0</v>
      </c>
    </row>
    <row r="223" spans="1:9" x14ac:dyDescent="0.2">
      <c r="A223" s="272" t="s">
        <v>585</v>
      </c>
      <c r="B223" s="312">
        <v>8160</v>
      </c>
      <c r="C223" s="313">
        <v>6875.699431977213</v>
      </c>
      <c r="D223" s="313">
        <v>6866.5799164254604</v>
      </c>
      <c r="E223" s="314">
        <f t="shared" si="3"/>
        <v>-9.1195155517525563</v>
      </c>
      <c r="F223" s="314">
        <v>11</v>
      </c>
      <c r="G223" s="314">
        <v>0</v>
      </c>
      <c r="H223" s="314">
        <v>0</v>
      </c>
      <c r="I223" s="314">
        <v>0</v>
      </c>
    </row>
    <row r="224" spans="1:9" x14ac:dyDescent="0.2">
      <c r="A224" s="272" t="s">
        <v>586</v>
      </c>
      <c r="B224" s="312">
        <v>25161</v>
      </c>
      <c r="C224" s="313">
        <v>9308.699431977213</v>
      </c>
      <c r="D224" s="313">
        <v>8938.5799164254604</v>
      </c>
      <c r="E224" s="314">
        <f t="shared" si="3"/>
        <v>-370.11951555175256</v>
      </c>
      <c r="F224" s="314">
        <v>372</v>
      </c>
      <c r="G224" s="314">
        <v>0</v>
      </c>
      <c r="H224" s="314">
        <v>0</v>
      </c>
      <c r="I224" s="314">
        <v>0</v>
      </c>
    </row>
    <row r="225" spans="1:9" x14ac:dyDescent="0.2">
      <c r="A225" s="272" t="s">
        <v>587</v>
      </c>
      <c r="B225" s="312">
        <v>5595</v>
      </c>
      <c r="C225" s="313">
        <v>8401.699431977213</v>
      </c>
      <c r="D225" s="313">
        <v>9037.5799164254604</v>
      </c>
      <c r="E225" s="314">
        <f t="shared" si="3"/>
        <v>635.88048444824744</v>
      </c>
      <c r="F225" s="314">
        <v>0</v>
      </c>
      <c r="G225" s="314">
        <v>0</v>
      </c>
      <c r="H225" s="314">
        <v>0</v>
      </c>
      <c r="I225" s="314">
        <v>0</v>
      </c>
    </row>
    <row r="226" spans="1:9" x14ac:dyDescent="0.2">
      <c r="A226" s="272" t="s">
        <v>588</v>
      </c>
      <c r="B226" s="312">
        <v>21746</v>
      </c>
      <c r="C226" s="313">
        <v>9952.699431977213</v>
      </c>
      <c r="D226" s="313">
        <v>10582.57991642546</v>
      </c>
      <c r="E226" s="314">
        <f t="shared" si="3"/>
        <v>629.88048444824744</v>
      </c>
      <c r="F226" s="314">
        <v>0</v>
      </c>
      <c r="G226" s="314">
        <v>0</v>
      </c>
      <c r="H226" s="314">
        <v>0</v>
      </c>
      <c r="I226" s="314">
        <v>0</v>
      </c>
    </row>
    <row r="227" spans="1:9" x14ac:dyDescent="0.2">
      <c r="A227" s="272" t="s">
        <v>589</v>
      </c>
      <c r="B227" s="312">
        <v>4408</v>
      </c>
      <c r="C227" s="313">
        <v>8103.699431977213</v>
      </c>
      <c r="D227" s="313">
        <v>10096.57991642546</v>
      </c>
      <c r="E227" s="314">
        <f t="shared" si="3"/>
        <v>1992.8804844482474</v>
      </c>
      <c r="F227" s="314">
        <v>0</v>
      </c>
      <c r="G227" s="314">
        <v>0</v>
      </c>
      <c r="H227" s="314">
        <v>0</v>
      </c>
      <c r="I227" s="314">
        <v>0</v>
      </c>
    </row>
    <row r="228" spans="1:9" x14ac:dyDescent="0.2">
      <c r="A228" s="272" t="s">
        <v>590</v>
      </c>
      <c r="B228" s="312">
        <v>9842</v>
      </c>
      <c r="C228" s="313">
        <v>6213.699431977213</v>
      </c>
      <c r="D228" s="313">
        <v>6422.5799164254604</v>
      </c>
      <c r="E228" s="314">
        <f t="shared" si="3"/>
        <v>208.88048444824744</v>
      </c>
      <c r="F228" s="314">
        <v>0</v>
      </c>
      <c r="G228" s="314">
        <v>0</v>
      </c>
      <c r="H228" s="314">
        <v>0</v>
      </c>
      <c r="I228" s="314">
        <v>0</v>
      </c>
    </row>
    <row r="229" spans="1:9" x14ac:dyDescent="0.2">
      <c r="A229" s="272" t="s">
        <v>591</v>
      </c>
      <c r="B229" s="312">
        <v>141892</v>
      </c>
      <c r="C229" s="313">
        <v>6147.699431977213</v>
      </c>
      <c r="D229" s="313">
        <v>5668.5799164254604</v>
      </c>
      <c r="E229" s="314">
        <f t="shared" si="3"/>
        <v>-479.11951555175256</v>
      </c>
      <c r="F229" s="314">
        <v>481</v>
      </c>
      <c r="G229" s="314">
        <v>59</v>
      </c>
      <c r="H229" s="314">
        <v>0</v>
      </c>
      <c r="I229" s="314">
        <v>0</v>
      </c>
    </row>
    <row r="230" spans="1:9" ht="25.5" x14ac:dyDescent="0.2">
      <c r="A230" s="285" t="s">
        <v>713</v>
      </c>
      <c r="B230" s="312">
        <v>21575</v>
      </c>
      <c r="C230" s="313">
        <v>6026.699431977213</v>
      </c>
      <c r="D230" s="313">
        <v>6249.5799164254604</v>
      </c>
      <c r="E230" s="314">
        <f t="shared" si="3"/>
        <v>222.88048444824744</v>
      </c>
      <c r="F230" s="314">
        <v>0</v>
      </c>
      <c r="G230" s="314">
        <v>0</v>
      </c>
      <c r="H230" s="314">
        <v>0</v>
      </c>
      <c r="I230" s="314">
        <v>0</v>
      </c>
    </row>
    <row r="231" spans="1:9" x14ac:dyDescent="0.2">
      <c r="A231" s="272" t="s">
        <v>594</v>
      </c>
      <c r="B231" s="312">
        <v>49906</v>
      </c>
      <c r="C231" s="313">
        <v>8972.699431977213</v>
      </c>
      <c r="D231" s="313">
        <v>9206.5799164254604</v>
      </c>
      <c r="E231" s="314">
        <f t="shared" si="3"/>
        <v>233.88048444824744</v>
      </c>
      <c r="F231" s="314">
        <v>0</v>
      </c>
      <c r="G231" s="314">
        <v>0</v>
      </c>
      <c r="H231" s="314">
        <v>0</v>
      </c>
      <c r="I231" s="314">
        <v>0</v>
      </c>
    </row>
    <row r="232" spans="1:9" x14ac:dyDescent="0.2">
      <c r="A232" s="272" t="s">
        <v>595</v>
      </c>
      <c r="B232" s="312">
        <v>56772</v>
      </c>
      <c r="C232" s="313">
        <v>5905.699431977213</v>
      </c>
      <c r="D232" s="313">
        <v>6680.5799164254604</v>
      </c>
      <c r="E232" s="314">
        <f t="shared" si="3"/>
        <v>774.88048444824744</v>
      </c>
      <c r="F232" s="314">
        <v>0</v>
      </c>
      <c r="G232" s="314">
        <v>0</v>
      </c>
      <c r="H232" s="314">
        <v>0</v>
      </c>
      <c r="I232" s="314">
        <v>0</v>
      </c>
    </row>
    <row r="233" spans="1:9" x14ac:dyDescent="0.2">
      <c r="A233" s="272" t="s">
        <v>596</v>
      </c>
      <c r="B233" s="312">
        <v>10023</v>
      </c>
      <c r="C233" s="313">
        <v>8536.699431977213</v>
      </c>
      <c r="D233" s="313">
        <v>9815.5799164254604</v>
      </c>
      <c r="E233" s="314">
        <f t="shared" si="3"/>
        <v>1278.8804844482474</v>
      </c>
      <c r="F233" s="314">
        <v>0</v>
      </c>
      <c r="G233" s="314">
        <v>0</v>
      </c>
      <c r="H233" s="314">
        <v>0</v>
      </c>
      <c r="I233" s="314">
        <v>0</v>
      </c>
    </row>
    <row r="234" spans="1:9" x14ac:dyDescent="0.2">
      <c r="A234" s="272" t="s">
        <v>597</v>
      </c>
      <c r="B234" s="312">
        <v>15002</v>
      </c>
      <c r="C234" s="313">
        <v>7928.699431977213</v>
      </c>
      <c r="D234" s="313">
        <v>9240.5799164254604</v>
      </c>
      <c r="E234" s="314">
        <f t="shared" si="3"/>
        <v>1311.8804844482474</v>
      </c>
      <c r="F234" s="314">
        <v>0</v>
      </c>
      <c r="G234" s="314">
        <v>0</v>
      </c>
      <c r="H234" s="314">
        <v>0</v>
      </c>
      <c r="I234" s="314">
        <v>0</v>
      </c>
    </row>
    <row r="235" spans="1:9" x14ac:dyDescent="0.2">
      <c r="A235" s="272" t="s">
        <v>598</v>
      </c>
      <c r="B235" s="312">
        <v>15169</v>
      </c>
      <c r="C235" s="313">
        <v>7680.699431977213</v>
      </c>
      <c r="D235" s="313">
        <v>8063.5799164254604</v>
      </c>
      <c r="E235" s="314">
        <f t="shared" si="3"/>
        <v>382.88048444824744</v>
      </c>
      <c r="F235" s="314">
        <v>0</v>
      </c>
      <c r="G235" s="314">
        <v>0</v>
      </c>
      <c r="H235" s="314">
        <v>0</v>
      </c>
      <c r="I235" s="314">
        <v>0</v>
      </c>
    </row>
    <row r="236" spans="1:9" x14ac:dyDescent="0.2">
      <c r="A236" s="272" t="s">
        <v>599</v>
      </c>
      <c r="B236" s="312">
        <v>25666</v>
      </c>
      <c r="C236" s="313">
        <v>9034.699431977213</v>
      </c>
      <c r="D236" s="313">
        <v>9129.5799164254604</v>
      </c>
      <c r="E236" s="314">
        <f t="shared" si="3"/>
        <v>94.880484448247444</v>
      </c>
      <c r="F236" s="314">
        <v>0</v>
      </c>
      <c r="G236" s="314">
        <v>0</v>
      </c>
      <c r="H236" s="314">
        <v>0</v>
      </c>
      <c r="I236" s="314">
        <v>0</v>
      </c>
    </row>
    <row r="237" spans="1:9" x14ac:dyDescent="0.2">
      <c r="A237" s="272" t="s">
        <v>600</v>
      </c>
      <c r="B237" s="312">
        <v>10040</v>
      </c>
      <c r="C237" s="313">
        <v>13606.699431977213</v>
      </c>
      <c r="D237" s="313">
        <v>13586.57991642546</v>
      </c>
      <c r="E237" s="314">
        <f t="shared" si="3"/>
        <v>-20.119515551752556</v>
      </c>
      <c r="F237" s="314">
        <v>22</v>
      </c>
      <c r="G237" s="314">
        <v>0</v>
      </c>
      <c r="H237" s="314">
        <v>0</v>
      </c>
      <c r="I237" s="314">
        <v>0</v>
      </c>
    </row>
    <row r="238" spans="1:9" x14ac:dyDescent="0.2">
      <c r="A238" s="272" t="s">
        <v>601</v>
      </c>
      <c r="B238" s="312">
        <v>19980</v>
      </c>
      <c r="C238" s="313">
        <v>8591.699431977213</v>
      </c>
      <c r="D238" s="313">
        <v>9215.5799164254604</v>
      </c>
      <c r="E238" s="314">
        <f t="shared" si="3"/>
        <v>623.88048444824744</v>
      </c>
      <c r="F238" s="314">
        <v>0</v>
      </c>
      <c r="G238" s="314">
        <v>0</v>
      </c>
      <c r="H238" s="314">
        <v>0</v>
      </c>
      <c r="I238" s="314">
        <v>0</v>
      </c>
    </row>
    <row r="239" spans="1:9" x14ac:dyDescent="0.2">
      <c r="A239" s="272" t="s">
        <v>602</v>
      </c>
      <c r="B239" s="312">
        <v>6830</v>
      </c>
      <c r="C239" s="313">
        <v>15473.699431977213</v>
      </c>
      <c r="D239" s="313">
        <v>15486.57991642546</v>
      </c>
      <c r="E239" s="314">
        <f t="shared" si="3"/>
        <v>12.880484448247444</v>
      </c>
      <c r="F239" s="314">
        <v>0</v>
      </c>
      <c r="G239" s="314">
        <v>0</v>
      </c>
      <c r="H239" s="314">
        <v>0</v>
      </c>
      <c r="I239" s="314">
        <v>0</v>
      </c>
    </row>
    <row r="240" spans="1:9" x14ac:dyDescent="0.2">
      <c r="A240" s="272" t="s">
        <v>603</v>
      </c>
      <c r="B240" s="312">
        <v>10749</v>
      </c>
      <c r="C240" s="313">
        <v>12584.699431977213</v>
      </c>
      <c r="D240" s="313">
        <v>13439.57991642546</v>
      </c>
      <c r="E240" s="314">
        <f t="shared" si="3"/>
        <v>854.88048444824744</v>
      </c>
      <c r="F240" s="314">
        <v>0</v>
      </c>
      <c r="G240" s="314">
        <v>0</v>
      </c>
      <c r="H240" s="314">
        <v>0</v>
      </c>
      <c r="I240" s="314">
        <v>0</v>
      </c>
    </row>
    <row r="241" spans="1:9" x14ac:dyDescent="0.2">
      <c r="A241" s="272" t="s">
        <v>604</v>
      </c>
      <c r="B241" s="312">
        <v>10691</v>
      </c>
      <c r="C241" s="313">
        <v>5168.699431977213</v>
      </c>
      <c r="D241" s="313">
        <v>5786.5799164254604</v>
      </c>
      <c r="E241" s="314">
        <f t="shared" si="3"/>
        <v>617.88048444824744</v>
      </c>
      <c r="F241" s="314">
        <v>0</v>
      </c>
      <c r="G241" s="314">
        <v>0</v>
      </c>
      <c r="H241" s="314">
        <v>0</v>
      </c>
      <c r="I241" s="314">
        <v>0</v>
      </c>
    </row>
    <row r="242" spans="1:9" x14ac:dyDescent="0.2">
      <c r="A242" s="272" t="s">
        <v>605</v>
      </c>
      <c r="B242" s="312">
        <v>10879</v>
      </c>
      <c r="C242" s="313">
        <v>6217.699431977213</v>
      </c>
      <c r="D242" s="313">
        <v>6801.5799164254604</v>
      </c>
      <c r="E242" s="314">
        <f t="shared" si="3"/>
        <v>583.88048444824744</v>
      </c>
      <c r="F242" s="314">
        <v>0</v>
      </c>
      <c r="G242" s="314">
        <v>0</v>
      </c>
      <c r="H242" s="314">
        <v>0</v>
      </c>
      <c r="I242" s="314">
        <v>0</v>
      </c>
    </row>
    <row r="243" spans="1:9" x14ac:dyDescent="0.2">
      <c r="A243" s="272" t="s">
        <v>606</v>
      </c>
      <c r="B243" s="312">
        <v>6730</v>
      </c>
      <c r="C243" s="313">
        <v>16427.699431977213</v>
      </c>
      <c r="D243" s="313">
        <v>17155.57991642546</v>
      </c>
      <c r="E243" s="314">
        <f t="shared" si="3"/>
        <v>727.88048444824744</v>
      </c>
      <c r="F243" s="314">
        <v>0</v>
      </c>
      <c r="G243" s="314">
        <v>0</v>
      </c>
      <c r="H243" s="314">
        <v>0</v>
      </c>
      <c r="I243" s="314">
        <v>0</v>
      </c>
    </row>
    <row r="244" spans="1:9" x14ac:dyDescent="0.2">
      <c r="A244" s="272" t="s">
        <v>607</v>
      </c>
      <c r="B244" s="312">
        <v>7106</v>
      </c>
      <c r="C244" s="313">
        <v>18281.699431977213</v>
      </c>
      <c r="D244" s="313">
        <v>19151.57991642546</v>
      </c>
      <c r="E244" s="314">
        <f t="shared" si="3"/>
        <v>869.88048444824744</v>
      </c>
      <c r="F244" s="314">
        <v>0</v>
      </c>
      <c r="G244" s="314">
        <v>0</v>
      </c>
      <c r="H244" s="314">
        <v>0</v>
      </c>
      <c r="I244" s="314">
        <v>0</v>
      </c>
    </row>
    <row r="245" spans="1:9" ht="25.5" x14ac:dyDescent="0.2">
      <c r="A245" s="285" t="s">
        <v>714</v>
      </c>
      <c r="B245" s="312">
        <v>26137</v>
      </c>
      <c r="C245" s="313">
        <v>11075.699431977213</v>
      </c>
      <c r="D245" s="313">
        <v>11244.57991642546</v>
      </c>
      <c r="E245" s="314">
        <f t="shared" si="3"/>
        <v>168.88048444824744</v>
      </c>
      <c r="F245" s="314">
        <v>0</v>
      </c>
      <c r="G245" s="314">
        <v>0</v>
      </c>
      <c r="H245" s="314">
        <v>0</v>
      </c>
      <c r="I245" s="314">
        <v>0</v>
      </c>
    </row>
    <row r="246" spans="1:9" x14ac:dyDescent="0.2">
      <c r="A246" s="272" t="s">
        <v>610</v>
      </c>
      <c r="B246" s="312">
        <v>97094</v>
      </c>
      <c r="C246" s="313">
        <v>5490.699431977213</v>
      </c>
      <c r="D246" s="313">
        <v>5300.5799164254604</v>
      </c>
      <c r="E246" s="314">
        <f t="shared" si="3"/>
        <v>-190.11951555175256</v>
      </c>
      <c r="F246" s="314">
        <v>192</v>
      </c>
      <c r="G246" s="314">
        <v>0</v>
      </c>
      <c r="H246" s="314">
        <v>0</v>
      </c>
      <c r="I246" s="314">
        <v>0</v>
      </c>
    </row>
    <row r="247" spans="1:9" x14ac:dyDescent="0.2">
      <c r="A247" s="272" t="s">
        <v>611</v>
      </c>
      <c r="B247" s="312">
        <v>9522</v>
      </c>
      <c r="C247" s="313">
        <v>9198.699431977213</v>
      </c>
      <c r="D247" s="313">
        <v>9820.5799164254604</v>
      </c>
      <c r="E247" s="314">
        <f t="shared" si="3"/>
        <v>621.88048444824744</v>
      </c>
      <c r="F247" s="314">
        <v>0</v>
      </c>
      <c r="G247" s="314">
        <v>0</v>
      </c>
      <c r="H247" s="314">
        <v>0</v>
      </c>
      <c r="I247" s="314">
        <v>0</v>
      </c>
    </row>
    <row r="248" spans="1:9" x14ac:dyDescent="0.2">
      <c r="A248" s="272" t="s">
        <v>612</v>
      </c>
      <c r="B248" s="312">
        <v>36839</v>
      </c>
      <c r="C248" s="313">
        <v>8376.699431977213</v>
      </c>
      <c r="D248" s="313">
        <v>8453.5799164254604</v>
      </c>
      <c r="E248" s="314">
        <f t="shared" si="3"/>
        <v>76.880484448247444</v>
      </c>
      <c r="F248" s="314">
        <v>0</v>
      </c>
      <c r="G248" s="314">
        <v>0</v>
      </c>
      <c r="H248" s="314">
        <v>0</v>
      </c>
      <c r="I248" s="314">
        <v>0</v>
      </c>
    </row>
    <row r="249" spans="1:9" x14ac:dyDescent="0.2">
      <c r="A249" s="272" t="s">
        <v>613</v>
      </c>
      <c r="B249" s="312">
        <v>18863</v>
      </c>
      <c r="C249" s="313">
        <v>14162.699431977213</v>
      </c>
      <c r="D249" s="313">
        <v>14190.57991642546</v>
      </c>
      <c r="E249" s="314">
        <f t="shared" si="3"/>
        <v>27.880484448247444</v>
      </c>
      <c r="F249" s="314">
        <v>0</v>
      </c>
      <c r="G249" s="314">
        <v>0</v>
      </c>
      <c r="H249" s="314">
        <v>0</v>
      </c>
      <c r="I249" s="314">
        <v>0</v>
      </c>
    </row>
    <row r="250" spans="1:9" x14ac:dyDescent="0.2">
      <c r="A250" s="272" t="s">
        <v>614</v>
      </c>
      <c r="B250" s="312">
        <v>9484</v>
      </c>
      <c r="C250" s="313">
        <v>12340.699431977213</v>
      </c>
      <c r="D250" s="313">
        <v>13868.57991642546</v>
      </c>
      <c r="E250" s="314">
        <f t="shared" si="3"/>
        <v>1527.8804844482474</v>
      </c>
      <c r="F250" s="314">
        <v>0</v>
      </c>
      <c r="G250" s="314">
        <v>0</v>
      </c>
      <c r="H250" s="314">
        <v>0</v>
      </c>
      <c r="I250" s="314">
        <v>0</v>
      </c>
    </row>
    <row r="251" spans="1:9" x14ac:dyDescent="0.2">
      <c r="A251" s="272" t="s">
        <v>615</v>
      </c>
      <c r="B251" s="312">
        <v>5802</v>
      </c>
      <c r="C251" s="313">
        <v>11331.699431977213</v>
      </c>
      <c r="D251" s="313">
        <v>12253.57991642546</v>
      </c>
      <c r="E251" s="314">
        <f t="shared" si="3"/>
        <v>921.88048444824744</v>
      </c>
      <c r="F251" s="314">
        <v>0</v>
      </c>
      <c r="G251" s="314">
        <v>0</v>
      </c>
      <c r="H251" s="314">
        <v>0</v>
      </c>
      <c r="I251" s="314">
        <v>0</v>
      </c>
    </row>
    <row r="252" spans="1:9" x14ac:dyDescent="0.2">
      <c r="A252" s="272" t="s">
        <v>616</v>
      </c>
      <c r="B252" s="312">
        <v>11365</v>
      </c>
      <c r="C252" s="313">
        <v>10689.699431977213</v>
      </c>
      <c r="D252" s="313">
        <v>11817.57991642546</v>
      </c>
      <c r="E252" s="314">
        <f t="shared" si="3"/>
        <v>1127.8804844482474</v>
      </c>
      <c r="F252" s="314">
        <v>0</v>
      </c>
      <c r="G252" s="314">
        <v>0</v>
      </c>
      <c r="H252" s="314">
        <v>0</v>
      </c>
      <c r="I252" s="314">
        <v>0</v>
      </c>
    </row>
    <row r="253" spans="1:9" x14ac:dyDescent="0.2">
      <c r="A253" s="272" t="s">
        <v>617</v>
      </c>
      <c r="B253" s="312">
        <v>37234</v>
      </c>
      <c r="C253" s="313">
        <v>6552.699431977213</v>
      </c>
      <c r="D253" s="313">
        <v>6553.5799164254604</v>
      </c>
      <c r="E253" s="314">
        <f t="shared" si="3"/>
        <v>0.88048444824744365</v>
      </c>
      <c r="F253" s="314">
        <v>1</v>
      </c>
      <c r="G253" s="314">
        <v>0</v>
      </c>
      <c r="H253" s="314">
        <v>0</v>
      </c>
      <c r="I253" s="314">
        <v>0</v>
      </c>
    </row>
    <row r="254" spans="1:9" x14ac:dyDescent="0.2">
      <c r="A254" s="272" t="s">
        <v>618</v>
      </c>
      <c r="B254" s="312">
        <v>25397</v>
      </c>
      <c r="C254" s="313">
        <v>9138.699431977213</v>
      </c>
      <c r="D254" s="313">
        <v>9454.5799164254604</v>
      </c>
      <c r="E254" s="314">
        <f t="shared" si="3"/>
        <v>315.88048444824744</v>
      </c>
      <c r="F254" s="314">
        <v>0</v>
      </c>
      <c r="G254" s="314">
        <v>0</v>
      </c>
      <c r="H254" s="314">
        <v>0</v>
      </c>
      <c r="I254" s="314">
        <v>0</v>
      </c>
    </row>
    <row r="255" spans="1:9" ht="25.5" x14ac:dyDescent="0.2">
      <c r="A255" s="285" t="s">
        <v>715</v>
      </c>
      <c r="B255" s="312">
        <v>24477</v>
      </c>
      <c r="C255" s="313">
        <v>8826.699431977213</v>
      </c>
      <c r="D255" s="313">
        <v>8850.5799164254604</v>
      </c>
      <c r="E255" s="314">
        <f t="shared" si="3"/>
        <v>23.880484448247444</v>
      </c>
      <c r="F255" s="314">
        <v>0</v>
      </c>
      <c r="G255" s="314">
        <v>0</v>
      </c>
      <c r="H255" s="314">
        <v>0</v>
      </c>
      <c r="I255" s="314">
        <v>0</v>
      </c>
    </row>
    <row r="256" spans="1:9" x14ac:dyDescent="0.2">
      <c r="A256" s="272" t="s">
        <v>621</v>
      </c>
      <c r="B256" s="312">
        <v>18412</v>
      </c>
      <c r="C256" s="313">
        <v>10825.699431977213</v>
      </c>
      <c r="D256" s="313">
        <v>12310.57991642546</v>
      </c>
      <c r="E256" s="314">
        <f t="shared" si="3"/>
        <v>1484.8804844482474</v>
      </c>
      <c r="F256" s="314">
        <v>0</v>
      </c>
      <c r="G256" s="314">
        <v>0</v>
      </c>
      <c r="H256" s="314">
        <v>0</v>
      </c>
      <c r="I256" s="314">
        <v>0</v>
      </c>
    </row>
    <row r="257" spans="1:9" x14ac:dyDescent="0.2">
      <c r="A257" s="272" t="s">
        <v>622</v>
      </c>
      <c r="B257" s="312">
        <v>19584</v>
      </c>
      <c r="C257" s="313">
        <v>14407.699431977213</v>
      </c>
      <c r="D257" s="313">
        <v>14948.57991642546</v>
      </c>
      <c r="E257" s="314">
        <f t="shared" si="3"/>
        <v>540.88048444824744</v>
      </c>
      <c r="F257" s="314">
        <v>0</v>
      </c>
      <c r="G257" s="314">
        <v>0</v>
      </c>
      <c r="H257" s="314">
        <v>0</v>
      </c>
      <c r="I257" s="314">
        <v>0</v>
      </c>
    </row>
    <row r="258" spans="1:9" x14ac:dyDescent="0.2">
      <c r="A258" s="272" t="s">
        <v>623</v>
      </c>
      <c r="B258" s="312">
        <v>96943</v>
      </c>
      <c r="C258" s="313">
        <v>4718.699431977213</v>
      </c>
      <c r="D258" s="313">
        <v>4984.5799164254604</v>
      </c>
      <c r="E258" s="314">
        <f t="shared" si="3"/>
        <v>265.88048444824744</v>
      </c>
      <c r="F258" s="314">
        <v>0</v>
      </c>
      <c r="G258" s="314">
        <v>0</v>
      </c>
      <c r="H258" s="314">
        <v>0</v>
      </c>
      <c r="I258" s="314">
        <v>0</v>
      </c>
    </row>
    <row r="259" spans="1:9" x14ac:dyDescent="0.2">
      <c r="A259" s="272" t="s">
        <v>624</v>
      </c>
      <c r="B259" s="312">
        <v>18055</v>
      </c>
      <c r="C259" s="313">
        <v>8462.699431977213</v>
      </c>
      <c r="D259" s="313">
        <v>9202.5799164254604</v>
      </c>
      <c r="E259" s="314">
        <f t="shared" si="3"/>
        <v>739.88048444824744</v>
      </c>
      <c r="F259" s="314">
        <v>0</v>
      </c>
      <c r="G259" s="314">
        <v>0</v>
      </c>
      <c r="H259" s="314">
        <v>0</v>
      </c>
      <c r="I259" s="314">
        <v>0</v>
      </c>
    </row>
    <row r="260" spans="1:9" x14ac:dyDescent="0.2">
      <c r="A260" s="272" t="s">
        <v>625</v>
      </c>
      <c r="B260" s="312">
        <v>9561</v>
      </c>
      <c r="C260" s="313">
        <v>14239.699431977213</v>
      </c>
      <c r="D260" s="313">
        <v>14329.57991642546</v>
      </c>
      <c r="E260" s="314">
        <f t="shared" si="3"/>
        <v>89.880484448247444</v>
      </c>
      <c r="F260" s="314">
        <v>0</v>
      </c>
      <c r="G260" s="314">
        <v>0</v>
      </c>
      <c r="H260" s="314">
        <v>0</v>
      </c>
      <c r="I260" s="314">
        <v>0</v>
      </c>
    </row>
    <row r="261" spans="1:9" x14ac:dyDescent="0.2">
      <c r="A261" s="272" t="s">
        <v>626</v>
      </c>
      <c r="B261" s="312">
        <v>54937</v>
      </c>
      <c r="C261" s="313">
        <v>6841.699431977213</v>
      </c>
      <c r="D261" s="313">
        <v>7984.5799164254604</v>
      </c>
      <c r="E261" s="314">
        <f t="shared" si="3"/>
        <v>1142.8804844482474</v>
      </c>
      <c r="F261" s="314">
        <v>0</v>
      </c>
      <c r="G261" s="314">
        <v>0</v>
      </c>
      <c r="H261" s="314">
        <v>0</v>
      </c>
      <c r="I261" s="314">
        <v>0</v>
      </c>
    </row>
    <row r="262" spans="1:9" ht="25.5" x14ac:dyDescent="0.2">
      <c r="A262" s="285" t="s">
        <v>716</v>
      </c>
      <c r="B262" s="312">
        <v>7153</v>
      </c>
      <c r="C262" s="313">
        <v>23135.699431977213</v>
      </c>
      <c r="D262" s="313">
        <v>23309.57991642546</v>
      </c>
      <c r="E262" s="314">
        <f t="shared" si="3"/>
        <v>173.88048444824744</v>
      </c>
      <c r="F262" s="314">
        <v>0</v>
      </c>
      <c r="G262" s="314">
        <v>0</v>
      </c>
      <c r="H262" s="314">
        <v>0</v>
      </c>
      <c r="I262" s="314">
        <v>0</v>
      </c>
    </row>
    <row r="263" spans="1:9" x14ac:dyDescent="0.2">
      <c r="A263" s="272" t="s">
        <v>629</v>
      </c>
      <c r="B263" s="312">
        <v>6591</v>
      </c>
      <c r="C263" s="313">
        <v>23266.699431977213</v>
      </c>
      <c r="D263" s="313">
        <v>22326.57991642546</v>
      </c>
      <c r="E263" s="314">
        <f t="shared" si="3"/>
        <v>-940.11951555175256</v>
      </c>
      <c r="F263" s="314">
        <v>942</v>
      </c>
      <c r="G263" s="314">
        <v>520</v>
      </c>
      <c r="H263" s="314">
        <v>208</v>
      </c>
      <c r="I263" s="314">
        <v>0</v>
      </c>
    </row>
    <row r="264" spans="1:9" x14ac:dyDescent="0.2">
      <c r="A264" s="272" t="s">
        <v>630</v>
      </c>
      <c r="B264" s="312">
        <v>10247</v>
      </c>
      <c r="C264" s="313">
        <v>19157.699431977213</v>
      </c>
      <c r="D264" s="313">
        <v>18369.57991642546</v>
      </c>
      <c r="E264" s="314">
        <f t="shared" si="3"/>
        <v>-788.11951555175256</v>
      </c>
      <c r="F264" s="314">
        <v>790</v>
      </c>
      <c r="G264" s="314">
        <v>368</v>
      </c>
      <c r="H264" s="314">
        <v>56</v>
      </c>
      <c r="I264" s="314">
        <v>0</v>
      </c>
    </row>
    <row r="265" spans="1:9" x14ac:dyDescent="0.2">
      <c r="A265" s="272" t="s">
        <v>631</v>
      </c>
      <c r="B265" s="312">
        <v>14608</v>
      </c>
      <c r="C265" s="313">
        <v>15112.699431977213</v>
      </c>
      <c r="D265" s="313">
        <v>15358.57991642546</v>
      </c>
      <c r="E265" s="314">
        <f t="shared" si="3"/>
        <v>245.88048444824744</v>
      </c>
      <c r="F265" s="314">
        <v>0</v>
      </c>
      <c r="G265" s="314">
        <v>0</v>
      </c>
      <c r="H265" s="314">
        <v>0</v>
      </c>
      <c r="I265" s="314">
        <v>0</v>
      </c>
    </row>
    <row r="266" spans="1:9" x14ac:dyDescent="0.2">
      <c r="A266" s="272" t="s">
        <v>632</v>
      </c>
      <c r="B266" s="312">
        <v>5469</v>
      </c>
      <c r="C266" s="313">
        <v>20740.699431977213</v>
      </c>
      <c r="D266" s="313">
        <v>20673.57991642546</v>
      </c>
      <c r="E266" s="314">
        <f t="shared" ref="E266:E298" si="4">D266-C266</f>
        <v>-67.119515551752556</v>
      </c>
      <c r="F266" s="314">
        <v>69</v>
      </c>
      <c r="G266" s="314">
        <v>0</v>
      </c>
      <c r="H266" s="314">
        <v>0</v>
      </c>
      <c r="I266" s="314">
        <v>0</v>
      </c>
    </row>
    <row r="267" spans="1:9" x14ac:dyDescent="0.2">
      <c r="A267" s="272" t="s">
        <v>633</v>
      </c>
      <c r="B267" s="312">
        <v>12014</v>
      </c>
      <c r="C267" s="313">
        <v>21668.699431977213</v>
      </c>
      <c r="D267" s="313">
        <v>21689.57991642546</v>
      </c>
      <c r="E267" s="314">
        <f t="shared" si="4"/>
        <v>20.880484448247444</v>
      </c>
      <c r="F267" s="314">
        <v>0</v>
      </c>
      <c r="G267" s="314">
        <v>0</v>
      </c>
      <c r="H267" s="314">
        <v>0</v>
      </c>
      <c r="I267" s="314">
        <v>0</v>
      </c>
    </row>
    <row r="268" spans="1:9" x14ac:dyDescent="0.2">
      <c r="A268" s="272" t="s">
        <v>634</v>
      </c>
      <c r="B268" s="312">
        <v>10422</v>
      </c>
      <c r="C268" s="313">
        <v>14653.699431977213</v>
      </c>
      <c r="D268" s="313">
        <v>14237.57991642546</v>
      </c>
      <c r="E268" s="314">
        <f t="shared" si="4"/>
        <v>-416.11951555175256</v>
      </c>
      <c r="F268" s="314">
        <v>418</v>
      </c>
      <c r="G268" s="314">
        <v>0</v>
      </c>
      <c r="H268" s="314">
        <v>0</v>
      </c>
      <c r="I268" s="314">
        <v>0</v>
      </c>
    </row>
    <row r="269" spans="1:9" x14ac:dyDescent="0.2">
      <c r="A269" s="272" t="s">
        <v>635</v>
      </c>
      <c r="B269" s="312">
        <v>59818</v>
      </c>
      <c r="C269" s="313">
        <v>6716.699431977213</v>
      </c>
      <c r="D269" s="313">
        <v>6757.5799164254604</v>
      </c>
      <c r="E269" s="314">
        <f t="shared" si="4"/>
        <v>40.880484448247444</v>
      </c>
      <c r="F269" s="314">
        <v>0</v>
      </c>
      <c r="G269" s="314">
        <v>0</v>
      </c>
      <c r="H269" s="314">
        <v>0</v>
      </c>
      <c r="I269" s="314">
        <v>0</v>
      </c>
    </row>
    <row r="270" spans="1:9" ht="25.5" x14ac:dyDescent="0.2">
      <c r="A270" s="285" t="s">
        <v>717</v>
      </c>
      <c r="B270" s="312">
        <v>2431</v>
      </c>
      <c r="C270" s="313">
        <v>24541.699431977213</v>
      </c>
      <c r="D270" s="313">
        <v>23986.57991642546</v>
      </c>
      <c r="E270" s="314">
        <f t="shared" si="4"/>
        <v>-555.11951555175256</v>
      </c>
      <c r="F270" s="314">
        <v>557</v>
      </c>
      <c r="G270" s="314">
        <v>135</v>
      </c>
      <c r="H270" s="314">
        <v>0</v>
      </c>
      <c r="I270" s="314">
        <v>0</v>
      </c>
    </row>
    <row r="271" spans="1:9" x14ac:dyDescent="0.2">
      <c r="A271" s="272" t="s">
        <v>638</v>
      </c>
      <c r="B271" s="312">
        <v>2760</v>
      </c>
      <c r="C271" s="313">
        <v>24879.699431977213</v>
      </c>
      <c r="D271" s="313">
        <v>25121.57991642546</v>
      </c>
      <c r="E271" s="314">
        <f t="shared" si="4"/>
        <v>241.88048444824744</v>
      </c>
      <c r="F271" s="314">
        <v>0</v>
      </c>
      <c r="G271" s="314">
        <v>0</v>
      </c>
      <c r="H271" s="314">
        <v>0</v>
      </c>
      <c r="I271" s="314">
        <v>0</v>
      </c>
    </row>
    <row r="272" spans="1:9" x14ac:dyDescent="0.2">
      <c r="A272" s="272" t="s">
        <v>639</v>
      </c>
      <c r="B272" s="312">
        <v>12269</v>
      </c>
      <c r="C272" s="313">
        <v>13974.699431977213</v>
      </c>
      <c r="D272" s="313">
        <v>13977.57991642546</v>
      </c>
      <c r="E272" s="314">
        <f t="shared" si="4"/>
        <v>2.8804844482474437</v>
      </c>
      <c r="F272" s="314">
        <v>0</v>
      </c>
      <c r="G272" s="314">
        <v>0</v>
      </c>
      <c r="H272" s="314">
        <v>0</v>
      </c>
      <c r="I272" s="314">
        <v>0</v>
      </c>
    </row>
    <row r="273" spans="1:9" x14ac:dyDescent="0.2">
      <c r="A273" s="272" t="s">
        <v>640</v>
      </c>
      <c r="B273" s="312">
        <v>3167</v>
      </c>
      <c r="C273" s="313">
        <v>14483.699431977213</v>
      </c>
      <c r="D273" s="313">
        <v>15999.57991642546</v>
      </c>
      <c r="E273" s="314">
        <f t="shared" si="4"/>
        <v>1515.8804844482474</v>
      </c>
      <c r="F273" s="314">
        <v>0</v>
      </c>
      <c r="G273" s="314">
        <v>0</v>
      </c>
      <c r="H273" s="314">
        <v>0</v>
      </c>
      <c r="I273" s="314">
        <v>0</v>
      </c>
    </row>
    <row r="274" spans="1:9" x14ac:dyDescent="0.2">
      <c r="A274" s="272" t="s">
        <v>641</v>
      </c>
      <c r="B274" s="312">
        <v>7015</v>
      </c>
      <c r="C274" s="313">
        <v>13315.699431977213</v>
      </c>
      <c r="D274" s="313">
        <v>14954.57991642546</v>
      </c>
      <c r="E274" s="314">
        <f t="shared" si="4"/>
        <v>1638.8804844482474</v>
      </c>
      <c r="F274" s="314">
        <v>0</v>
      </c>
      <c r="G274" s="314">
        <v>0</v>
      </c>
      <c r="H274" s="314">
        <v>0</v>
      </c>
      <c r="I274" s="314">
        <v>0</v>
      </c>
    </row>
    <row r="275" spans="1:9" x14ac:dyDescent="0.2">
      <c r="A275" s="272" t="s">
        <v>642</v>
      </c>
      <c r="B275" s="312">
        <v>4160</v>
      </c>
      <c r="C275" s="313">
        <v>17683.699431977213</v>
      </c>
      <c r="D275" s="313">
        <v>18983.57991642546</v>
      </c>
      <c r="E275" s="314">
        <f t="shared" si="4"/>
        <v>1299.8804844482474</v>
      </c>
      <c r="F275" s="314">
        <v>0</v>
      </c>
      <c r="G275" s="314">
        <v>0</v>
      </c>
      <c r="H275" s="314">
        <v>0</v>
      </c>
      <c r="I275" s="314">
        <v>0</v>
      </c>
    </row>
    <row r="276" spans="1:9" x14ac:dyDescent="0.2">
      <c r="A276" s="272" t="s">
        <v>643</v>
      </c>
      <c r="B276" s="312">
        <v>6735</v>
      </c>
      <c r="C276" s="313">
        <v>13796.699431977213</v>
      </c>
      <c r="D276" s="313">
        <v>15341.57991642546</v>
      </c>
      <c r="E276" s="314">
        <f t="shared" si="4"/>
        <v>1544.8804844482474</v>
      </c>
      <c r="F276" s="314">
        <v>0</v>
      </c>
      <c r="G276" s="314">
        <v>0</v>
      </c>
      <c r="H276" s="314">
        <v>0</v>
      </c>
      <c r="I276" s="314">
        <v>0</v>
      </c>
    </row>
    <row r="277" spans="1:9" x14ac:dyDescent="0.2">
      <c r="A277" s="272" t="s">
        <v>644</v>
      </c>
      <c r="B277" s="312">
        <v>71940</v>
      </c>
      <c r="C277" s="313">
        <v>7850.699431977213</v>
      </c>
      <c r="D277" s="313">
        <v>8290.5799164254604</v>
      </c>
      <c r="E277" s="314">
        <f t="shared" si="4"/>
        <v>439.88048444824744</v>
      </c>
      <c r="F277" s="314">
        <v>0</v>
      </c>
      <c r="G277" s="314">
        <v>0</v>
      </c>
      <c r="H277" s="314">
        <v>0</v>
      </c>
      <c r="I277" s="314">
        <v>0</v>
      </c>
    </row>
    <row r="278" spans="1:9" x14ac:dyDescent="0.2">
      <c r="A278" s="272" t="s">
        <v>645</v>
      </c>
      <c r="B278" s="312">
        <v>2606</v>
      </c>
      <c r="C278" s="313">
        <v>26981.699431977213</v>
      </c>
      <c r="D278" s="313">
        <v>26786.57991642546</v>
      </c>
      <c r="E278" s="314">
        <f t="shared" si="4"/>
        <v>-195.11951555175256</v>
      </c>
      <c r="F278" s="314">
        <v>197</v>
      </c>
      <c r="G278" s="314">
        <v>0</v>
      </c>
      <c r="H278" s="314">
        <v>0</v>
      </c>
      <c r="I278" s="314">
        <v>0</v>
      </c>
    </row>
    <row r="279" spans="1:9" x14ac:dyDescent="0.2">
      <c r="A279" s="272" t="s">
        <v>646</v>
      </c>
      <c r="B279" s="312">
        <v>5961</v>
      </c>
      <c r="C279" s="313">
        <v>19585.699431977213</v>
      </c>
      <c r="D279" s="313">
        <v>20434.57991642546</v>
      </c>
      <c r="E279" s="314">
        <f t="shared" si="4"/>
        <v>848.88048444824744</v>
      </c>
      <c r="F279" s="314">
        <v>0</v>
      </c>
      <c r="G279" s="314">
        <v>0</v>
      </c>
      <c r="H279" s="314">
        <v>0</v>
      </c>
      <c r="I279" s="314">
        <v>0</v>
      </c>
    </row>
    <row r="280" spans="1:9" x14ac:dyDescent="0.2">
      <c r="A280" s="272" t="s">
        <v>647</v>
      </c>
      <c r="B280" s="312">
        <v>118258</v>
      </c>
      <c r="C280" s="313">
        <v>3011.699431977213</v>
      </c>
      <c r="D280" s="313">
        <v>2314.5799164254599</v>
      </c>
      <c r="E280" s="314">
        <f t="shared" si="4"/>
        <v>-697.11951555175301</v>
      </c>
      <c r="F280" s="314">
        <v>699</v>
      </c>
      <c r="G280" s="314">
        <v>277</v>
      </c>
      <c r="H280" s="314">
        <v>0</v>
      </c>
      <c r="I280" s="314">
        <v>0</v>
      </c>
    </row>
    <row r="281" spans="1:9" x14ac:dyDescent="0.2">
      <c r="A281" s="272" t="s">
        <v>648</v>
      </c>
      <c r="B281" s="312">
        <v>6884</v>
      </c>
      <c r="C281" s="313">
        <v>23693.699431977213</v>
      </c>
      <c r="D281" s="313">
        <v>25238.57991642546</v>
      </c>
      <c r="E281" s="314">
        <f t="shared" si="4"/>
        <v>1544.8804844482474</v>
      </c>
      <c r="F281" s="314">
        <v>0</v>
      </c>
      <c r="G281" s="314">
        <v>0</v>
      </c>
      <c r="H281" s="314">
        <v>0</v>
      </c>
      <c r="I281" s="314">
        <v>0</v>
      </c>
    </row>
    <row r="282" spans="1:9" x14ac:dyDescent="0.2">
      <c r="A282" s="272" t="s">
        <v>649</v>
      </c>
      <c r="B282" s="312">
        <v>5333</v>
      </c>
      <c r="C282" s="313">
        <v>16370.699431977213</v>
      </c>
      <c r="D282" s="313">
        <v>17004.57991642546</v>
      </c>
      <c r="E282" s="314">
        <f t="shared" si="4"/>
        <v>633.88048444824744</v>
      </c>
      <c r="F282" s="314">
        <v>0</v>
      </c>
      <c r="G282" s="314">
        <v>0</v>
      </c>
      <c r="H282" s="314">
        <v>0</v>
      </c>
      <c r="I282" s="314">
        <v>0</v>
      </c>
    </row>
    <row r="283" spans="1:9" x14ac:dyDescent="0.2">
      <c r="A283" s="272" t="s">
        <v>650</v>
      </c>
      <c r="B283" s="312">
        <v>8554</v>
      </c>
      <c r="C283" s="313">
        <v>11458.699431977213</v>
      </c>
      <c r="D283" s="313">
        <v>11424.57991642546</v>
      </c>
      <c r="E283" s="314">
        <f t="shared" si="4"/>
        <v>-34.119515551752556</v>
      </c>
      <c r="F283" s="314">
        <v>36</v>
      </c>
      <c r="G283" s="314">
        <v>0</v>
      </c>
      <c r="H283" s="314">
        <v>0</v>
      </c>
      <c r="I283" s="314">
        <v>0</v>
      </c>
    </row>
    <row r="284" spans="1:9" x14ac:dyDescent="0.2">
      <c r="A284" s="272" t="s">
        <v>651</v>
      </c>
      <c r="B284" s="312">
        <v>2877</v>
      </c>
      <c r="C284" s="313">
        <v>25615.699431977213</v>
      </c>
      <c r="D284" s="313">
        <v>25791.57991642546</v>
      </c>
      <c r="E284" s="314">
        <f t="shared" si="4"/>
        <v>175.88048444824744</v>
      </c>
      <c r="F284" s="314">
        <v>0</v>
      </c>
      <c r="G284" s="314">
        <v>0</v>
      </c>
      <c r="H284" s="314">
        <v>0</v>
      </c>
      <c r="I284" s="314">
        <v>0</v>
      </c>
    </row>
    <row r="285" spans="1:9" ht="25.5" x14ac:dyDescent="0.2">
      <c r="A285" s="285" t="s">
        <v>718</v>
      </c>
      <c r="B285" s="312">
        <v>2983</v>
      </c>
      <c r="C285" s="313">
        <v>16093.699431977213</v>
      </c>
      <c r="D285" s="313">
        <v>16399.57991642546</v>
      </c>
      <c r="E285" s="314">
        <f t="shared" si="4"/>
        <v>305.88048444824744</v>
      </c>
      <c r="F285" s="314">
        <v>0</v>
      </c>
      <c r="G285" s="314">
        <v>0</v>
      </c>
      <c r="H285" s="314">
        <v>0</v>
      </c>
      <c r="I285" s="314">
        <v>0</v>
      </c>
    </row>
    <row r="286" spans="1:9" x14ac:dyDescent="0.2">
      <c r="A286" s="272" t="s">
        <v>654</v>
      </c>
      <c r="B286" s="312">
        <v>6463</v>
      </c>
      <c r="C286" s="313">
        <v>15686.699431977213</v>
      </c>
      <c r="D286" s="313">
        <v>16347.57991642546</v>
      </c>
      <c r="E286" s="314">
        <f t="shared" si="4"/>
        <v>660.88048444824744</v>
      </c>
      <c r="F286" s="314">
        <v>0</v>
      </c>
      <c r="G286" s="314">
        <v>0</v>
      </c>
      <c r="H286" s="314">
        <v>0</v>
      </c>
      <c r="I286" s="314">
        <v>0</v>
      </c>
    </row>
    <row r="287" spans="1:9" x14ac:dyDescent="0.2">
      <c r="A287" s="272" t="s">
        <v>655</v>
      </c>
      <c r="B287" s="312">
        <v>27817</v>
      </c>
      <c r="C287" s="313">
        <v>10222.699431977213</v>
      </c>
      <c r="D287" s="313">
        <v>10302.57991642546</v>
      </c>
      <c r="E287" s="314">
        <f t="shared" si="4"/>
        <v>79.880484448247444</v>
      </c>
      <c r="F287" s="314">
        <v>0</v>
      </c>
      <c r="G287" s="314">
        <v>0</v>
      </c>
      <c r="H287" s="314">
        <v>0</v>
      </c>
      <c r="I287" s="314">
        <v>0</v>
      </c>
    </row>
    <row r="288" spans="1:9" x14ac:dyDescent="0.2">
      <c r="A288" s="272" t="s">
        <v>656</v>
      </c>
      <c r="B288" s="312">
        <v>18370</v>
      </c>
      <c r="C288" s="313">
        <v>4462.699431977213</v>
      </c>
      <c r="D288" s="313">
        <v>4384.5799164254604</v>
      </c>
      <c r="E288" s="314">
        <f t="shared" si="4"/>
        <v>-78.119515551752556</v>
      </c>
      <c r="F288" s="314">
        <v>80</v>
      </c>
      <c r="G288" s="314">
        <v>0</v>
      </c>
      <c r="H288" s="314">
        <v>0</v>
      </c>
      <c r="I288" s="314">
        <v>0</v>
      </c>
    </row>
    <row r="289" spans="1:9" x14ac:dyDescent="0.2">
      <c r="A289" s="272" t="s">
        <v>657</v>
      </c>
      <c r="B289" s="312">
        <v>9902</v>
      </c>
      <c r="C289" s="313">
        <v>13815.699431977213</v>
      </c>
      <c r="D289" s="313">
        <v>15737.57991642546</v>
      </c>
      <c r="E289" s="314">
        <f t="shared" si="4"/>
        <v>1921.8804844482474</v>
      </c>
      <c r="F289" s="314">
        <v>0</v>
      </c>
      <c r="G289" s="314">
        <v>0</v>
      </c>
      <c r="H289" s="314">
        <v>0</v>
      </c>
      <c r="I289" s="314">
        <v>0</v>
      </c>
    </row>
    <row r="290" spans="1:9" x14ac:dyDescent="0.2">
      <c r="A290" s="272" t="s">
        <v>658</v>
      </c>
      <c r="B290" s="312">
        <v>5065</v>
      </c>
      <c r="C290" s="313">
        <v>17229.699431977213</v>
      </c>
      <c r="D290" s="313">
        <v>16842.57991642546</v>
      </c>
      <c r="E290" s="314">
        <f t="shared" si="4"/>
        <v>-387.11951555175256</v>
      </c>
      <c r="F290" s="314">
        <v>389</v>
      </c>
      <c r="G290" s="314">
        <v>0</v>
      </c>
      <c r="H290" s="314">
        <v>0</v>
      </c>
      <c r="I290" s="314">
        <v>0</v>
      </c>
    </row>
    <row r="291" spans="1:9" x14ac:dyDescent="0.2">
      <c r="A291" s="272" t="s">
        <v>659</v>
      </c>
      <c r="B291" s="312">
        <v>16438</v>
      </c>
      <c r="C291" s="313">
        <v>10661.699431977213</v>
      </c>
      <c r="D291" s="313">
        <v>11672.57991642546</v>
      </c>
      <c r="E291" s="314">
        <f t="shared" si="4"/>
        <v>1010.8804844482474</v>
      </c>
      <c r="F291" s="314">
        <v>0</v>
      </c>
      <c r="G291" s="314">
        <v>0</v>
      </c>
      <c r="H291" s="314">
        <v>0</v>
      </c>
      <c r="I291" s="314">
        <v>0</v>
      </c>
    </row>
    <row r="292" spans="1:9" x14ac:dyDescent="0.2">
      <c r="A292" s="272" t="s">
        <v>660</v>
      </c>
      <c r="B292" s="312">
        <v>23161</v>
      </c>
      <c r="C292" s="313">
        <v>2933.699431977213</v>
      </c>
      <c r="D292" s="313">
        <v>3197.5799164254599</v>
      </c>
      <c r="E292" s="314">
        <f t="shared" si="4"/>
        <v>263.88048444824699</v>
      </c>
      <c r="F292" s="314">
        <v>0</v>
      </c>
      <c r="G292" s="314">
        <v>0</v>
      </c>
      <c r="H292" s="314">
        <v>0</v>
      </c>
      <c r="I292" s="314">
        <v>0</v>
      </c>
    </row>
    <row r="293" spans="1:9" x14ac:dyDescent="0.2">
      <c r="A293" s="272" t="s">
        <v>661</v>
      </c>
      <c r="B293" s="312">
        <v>75407</v>
      </c>
      <c r="C293" s="313">
        <v>5160.699431977213</v>
      </c>
      <c r="D293" s="313">
        <v>4656.5799164254604</v>
      </c>
      <c r="E293" s="314">
        <f t="shared" si="4"/>
        <v>-504.11951555175256</v>
      </c>
      <c r="F293" s="314">
        <v>506</v>
      </c>
      <c r="G293" s="314">
        <v>84</v>
      </c>
      <c r="H293" s="314">
        <v>0</v>
      </c>
      <c r="I293" s="314">
        <v>0</v>
      </c>
    </row>
    <row r="294" spans="1:9" x14ac:dyDescent="0.2">
      <c r="A294" s="272" t="s">
        <v>662</v>
      </c>
      <c r="B294" s="312">
        <v>6303</v>
      </c>
      <c r="C294" s="313">
        <v>22749.699431977213</v>
      </c>
      <c r="D294" s="313">
        <v>23901.57991642546</v>
      </c>
      <c r="E294" s="314">
        <f t="shared" si="4"/>
        <v>1151.8804844482474</v>
      </c>
      <c r="F294" s="314">
        <v>0</v>
      </c>
      <c r="G294" s="314">
        <v>0</v>
      </c>
      <c r="H294" s="314">
        <v>0</v>
      </c>
      <c r="I294" s="314">
        <v>0</v>
      </c>
    </row>
    <row r="295" spans="1:9" x14ac:dyDescent="0.2">
      <c r="A295" s="272" t="s">
        <v>663</v>
      </c>
      <c r="B295" s="312">
        <v>41220</v>
      </c>
      <c r="C295" s="313">
        <v>5246.699431977213</v>
      </c>
      <c r="D295" s="313">
        <v>5204.5799164254604</v>
      </c>
      <c r="E295" s="314">
        <f t="shared" si="4"/>
        <v>-42.119515551752556</v>
      </c>
      <c r="F295" s="314">
        <v>44</v>
      </c>
      <c r="G295" s="314">
        <v>0</v>
      </c>
      <c r="H295" s="314">
        <v>0</v>
      </c>
      <c r="I295" s="314">
        <v>0</v>
      </c>
    </row>
    <row r="296" spans="1:9" x14ac:dyDescent="0.2">
      <c r="A296" s="272" t="s">
        <v>664</v>
      </c>
      <c r="B296" s="312">
        <v>8178</v>
      </c>
      <c r="C296" s="313">
        <v>14772.699431977213</v>
      </c>
      <c r="D296" s="313">
        <v>14700.57991642546</v>
      </c>
      <c r="E296" s="314">
        <f t="shared" si="4"/>
        <v>-72.119515551752556</v>
      </c>
      <c r="F296" s="314">
        <v>74</v>
      </c>
      <c r="G296" s="314">
        <v>0</v>
      </c>
      <c r="H296" s="314">
        <v>0</v>
      </c>
      <c r="I296" s="314">
        <v>0</v>
      </c>
    </row>
    <row r="297" spans="1:9" x14ac:dyDescent="0.2">
      <c r="A297" s="272" t="s">
        <v>665</v>
      </c>
      <c r="B297" s="312">
        <v>3438</v>
      </c>
      <c r="C297" s="313">
        <v>18250.699431977213</v>
      </c>
      <c r="D297" s="313">
        <v>19480.57991642546</v>
      </c>
      <c r="E297" s="314">
        <f t="shared" si="4"/>
        <v>1229.8804844482474</v>
      </c>
      <c r="F297" s="314">
        <v>0</v>
      </c>
      <c r="G297" s="314">
        <v>0</v>
      </c>
      <c r="H297" s="314">
        <v>0</v>
      </c>
      <c r="I297" s="314">
        <v>0</v>
      </c>
    </row>
    <row r="298" spans="1:9" ht="13.5" thickBot="1" x14ac:dyDescent="0.25">
      <c r="A298" s="271" t="s">
        <v>666</v>
      </c>
      <c r="B298" s="315">
        <v>4720</v>
      </c>
      <c r="C298" s="316">
        <v>23257.699431977213</v>
      </c>
      <c r="D298" s="316">
        <v>24390.57991642546</v>
      </c>
      <c r="E298" s="317">
        <f t="shared" si="4"/>
        <v>1132.8804844482474</v>
      </c>
      <c r="F298" s="317">
        <v>0</v>
      </c>
      <c r="G298" s="317">
        <v>0</v>
      </c>
      <c r="H298" s="317">
        <v>0</v>
      </c>
      <c r="I298" s="317">
        <v>0</v>
      </c>
    </row>
    <row r="299" spans="1:9" ht="3" customHeight="1" x14ac:dyDescent="0.2">
      <c r="A299" s="281"/>
      <c r="B299" s="318"/>
      <c r="C299" s="319"/>
      <c r="D299" s="319"/>
      <c r="E299" s="288"/>
      <c r="F299" s="288"/>
      <c r="G299" s="288"/>
      <c r="H299" s="288"/>
      <c r="I299" s="288"/>
    </row>
    <row r="300" spans="1:9" x14ac:dyDescent="0.2">
      <c r="A300" s="294" t="s">
        <v>730</v>
      </c>
      <c r="B300" s="318"/>
      <c r="C300" s="319"/>
      <c r="D300" s="319"/>
      <c r="E300" s="320"/>
      <c r="F300" s="320"/>
      <c r="G300" s="281"/>
      <c r="H300" s="281"/>
      <c r="I300" s="281"/>
    </row>
    <row r="301" spans="1:9" x14ac:dyDescent="0.2">
      <c r="A301" s="281" t="s">
        <v>731</v>
      </c>
      <c r="B301" s="318"/>
      <c r="C301" s="319"/>
      <c r="D301" s="319"/>
      <c r="E301" s="320"/>
      <c r="F301" s="320"/>
      <c r="G301" s="281"/>
      <c r="H301" s="281"/>
      <c r="I301" s="281"/>
    </row>
    <row r="302" spans="1:9" x14ac:dyDescent="0.2">
      <c r="A302" s="295"/>
      <c r="B302" s="318"/>
      <c r="C302" s="319"/>
      <c r="D302" s="319"/>
      <c r="E302" s="320"/>
      <c r="F302" s="320"/>
      <c r="G302" s="281"/>
      <c r="H302" s="281"/>
      <c r="I302" s="281"/>
    </row>
    <row r="303" spans="1:9" hidden="1" x14ac:dyDescent="0.2">
      <c r="A303" s="295"/>
    </row>
    <row r="304" spans="1:9" hidden="1" x14ac:dyDescent="0.2"/>
    <row r="305" spans="1:9" hidden="1" x14ac:dyDescent="0.2">
      <c r="A305" s="296"/>
      <c r="B305" s="321"/>
      <c r="C305" s="321"/>
      <c r="D305" s="321"/>
      <c r="E305" s="296"/>
      <c r="F305" s="296"/>
      <c r="G305" s="296"/>
      <c r="H305" s="296"/>
      <c r="I305" s="296"/>
    </row>
    <row r="306" spans="1:9" hidden="1" x14ac:dyDescent="0.2">
      <c r="A306" s="296"/>
      <c r="B306" s="321"/>
      <c r="C306" s="321"/>
      <c r="D306" s="321"/>
      <c r="E306" s="296"/>
      <c r="F306" s="296"/>
      <c r="G306" s="296"/>
      <c r="H306" s="296"/>
      <c r="I306" s="296"/>
    </row>
    <row r="307" spans="1:9" hidden="1" x14ac:dyDescent="0.2">
      <c r="A307" s="296"/>
      <c r="B307" s="321"/>
      <c r="C307" s="322"/>
      <c r="D307" s="322"/>
      <c r="E307" s="323"/>
      <c r="F307" s="296"/>
      <c r="G307" s="296"/>
      <c r="H307" s="296"/>
      <c r="I307" s="296"/>
    </row>
    <row r="308" spans="1:9" hidden="1" x14ac:dyDescent="0.2">
      <c r="A308" s="296"/>
      <c r="B308" s="321"/>
      <c r="C308" s="322"/>
      <c r="D308" s="322"/>
      <c r="E308" s="323"/>
      <c r="F308" s="296"/>
      <c r="G308" s="296"/>
      <c r="H308" s="296"/>
      <c r="I308" s="296"/>
    </row>
    <row r="309" spans="1:9" hidden="1" x14ac:dyDescent="0.2">
      <c r="A309" s="296"/>
      <c r="B309" s="321"/>
      <c r="C309" s="322"/>
      <c r="D309" s="322"/>
      <c r="E309" s="323"/>
      <c r="F309" s="296"/>
      <c r="G309" s="296"/>
      <c r="H309" s="296"/>
      <c r="I309" s="296"/>
    </row>
    <row r="310" spans="1:9" hidden="1" x14ac:dyDescent="0.2">
      <c r="A310" s="296"/>
      <c r="B310" s="322"/>
      <c r="C310" s="322"/>
      <c r="D310" s="322"/>
      <c r="E310" s="323"/>
      <c r="F310" s="323"/>
      <c r="G310" s="323"/>
      <c r="H310" s="323"/>
      <c r="I310" s="323"/>
    </row>
    <row r="311" spans="1:9" hidden="1" x14ac:dyDescent="0.2">
      <c r="A311" s="296"/>
      <c r="B311" s="321"/>
      <c r="C311" s="322"/>
      <c r="D311" s="322"/>
      <c r="E311" s="323"/>
      <c r="F311" s="296"/>
      <c r="G311" s="296"/>
      <c r="H311" s="296"/>
      <c r="I311" s="296"/>
    </row>
    <row r="312" spans="1:9" hidden="1" x14ac:dyDescent="0.2">
      <c r="A312" s="296"/>
      <c r="B312" s="322"/>
      <c r="C312" s="322"/>
      <c r="D312" s="322"/>
      <c r="E312" s="323"/>
      <c r="F312" s="323"/>
      <c r="G312" s="323"/>
      <c r="H312" s="323"/>
      <c r="I312" s="323"/>
    </row>
    <row r="313" spans="1:9" hidden="1" x14ac:dyDescent="0.2">
      <c r="A313" s="296"/>
      <c r="B313" s="321"/>
      <c r="C313" s="322"/>
      <c r="D313" s="322"/>
      <c r="E313" s="323"/>
      <c r="F313" s="296"/>
      <c r="G313" s="296"/>
      <c r="H313" s="296"/>
      <c r="I313" s="296"/>
    </row>
    <row r="314" spans="1:9" hidden="1" x14ac:dyDescent="0.2">
      <c r="A314" s="296"/>
      <c r="B314" s="321"/>
      <c r="C314" s="322"/>
      <c r="D314" s="322"/>
      <c r="E314" s="323"/>
      <c r="F314" s="296"/>
      <c r="G314" s="296"/>
      <c r="H314" s="296"/>
      <c r="I314" s="296"/>
    </row>
    <row r="315" spans="1:9" hidden="1" x14ac:dyDescent="0.2">
      <c r="A315" s="296"/>
      <c r="B315" s="321"/>
      <c r="C315" s="322"/>
      <c r="D315" s="322"/>
      <c r="E315" s="323"/>
      <c r="F315" s="296"/>
      <c r="G315" s="296"/>
      <c r="H315" s="296"/>
      <c r="I315" s="296"/>
    </row>
    <row r="316" spans="1:9" hidden="1" x14ac:dyDescent="0.2">
      <c r="A316" s="296"/>
      <c r="B316" s="321"/>
      <c r="C316" s="322"/>
      <c r="D316" s="322"/>
      <c r="E316" s="323"/>
      <c r="F316" s="296"/>
      <c r="G316" s="296"/>
      <c r="H316" s="296"/>
      <c r="I316" s="296"/>
    </row>
    <row r="317" spans="1:9" hidden="1" x14ac:dyDescent="0.2"/>
    <row r="318" spans="1:9" hidden="1" x14ac:dyDescent="0.2">
      <c r="A318" s="296"/>
    </row>
    <row r="319" spans="1:9" hidden="1" x14ac:dyDescent="0.2">
      <c r="A319" s="296"/>
      <c r="F319" s="296"/>
      <c r="G319" s="296"/>
      <c r="H319" s="296"/>
      <c r="I319" s="296"/>
    </row>
    <row r="320" spans="1:9" hidden="1" x14ac:dyDescent="0.2"/>
    <row r="321" spans="6:9" hidden="1" x14ac:dyDescent="0.2">
      <c r="F321" s="324"/>
      <c r="G321" s="325"/>
      <c r="H321" s="326"/>
      <c r="I321" s="326"/>
    </row>
    <row r="322" spans="6:9" hidden="1" x14ac:dyDescent="0.2">
      <c r="F322" s="327"/>
      <c r="G322" s="327"/>
      <c r="H322" s="327"/>
      <c r="I322" s="327"/>
    </row>
  </sheetData>
  <mergeCells count="3">
    <mergeCell ref="C2:D2"/>
    <mergeCell ref="C3:D3"/>
    <mergeCell ref="F3:I3"/>
  </mergeCells>
  <conditionalFormatting sqref="C307:E316 C9:I299">
    <cfRule type="cellIs" dxfId="66" priority="2" operator="lessThan">
      <formula>0</formula>
    </cfRule>
  </conditionalFormatting>
  <conditionalFormatting sqref="F322:I322">
    <cfRule type="cellIs" dxfId="6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8" manualBreakCount="8">
    <brk id="34" max="8" man="1"/>
    <brk id="88" max="8" man="1"/>
    <brk id="142" max="8" man="1"/>
    <brk id="191" max="16383" man="1"/>
    <brk id="238" max="8" man="1"/>
    <brk id="261" max="8" man="1"/>
    <brk id="284" max="8" man="1"/>
    <brk id="30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P322"/>
  <sheetViews>
    <sheetView showGridLines="0" zoomScaleNormal="100" workbookViewId="0">
      <pane ySplit="8" topLeftCell="A9" activePane="bottomLeft" state="frozen"/>
      <selection activeCell="A11" sqref="A11"/>
      <selection pane="bottomLeft" activeCell="A9" sqref="A9"/>
    </sheetView>
  </sheetViews>
  <sheetFormatPr defaultColWidth="0" defaultRowHeight="12.75" zeroHeight="1" x14ac:dyDescent="0.2"/>
  <cols>
    <col min="1" max="1" width="18.7109375" style="272" customWidth="1"/>
    <col min="2" max="2" width="12" style="297" customWidth="1"/>
    <col min="3" max="5" width="10.28515625" style="272" customWidth="1"/>
    <col min="6" max="8" width="10.42578125" style="272" customWidth="1"/>
    <col min="9" max="9" width="5.140625" style="272" customWidth="1"/>
    <col min="10" max="256" width="9.140625" style="272" hidden="1" customWidth="1"/>
    <col min="257" max="257" width="18.7109375" style="272" hidden="1" customWidth="1"/>
    <col min="258" max="258" width="12" style="272" hidden="1" customWidth="1"/>
    <col min="259" max="261" width="10.28515625" style="272" hidden="1" customWidth="1"/>
    <col min="262" max="264" width="10.42578125" style="272" hidden="1" customWidth="1"/>
    <col min="265" max="512" width="0" style="272" hidden="1"/>
    <col min="513" max="513" width="18.7109375" style="272" hidden="1" customWidth="1"/>
    <col min="514" max="514" width="12" style="272" hidden="1" customWidth="1"/>
    <col min="515" max="517" width="10.28515625" style="272" hidden="1" customWidth="1"/>
    <col min="518" max="520" width="10.42578125" style="272" hidden="1" customWidth="1"/>
    <col min="521" max="768" width="0" style="272" hidden="1"/>
    <col min="769" max="769" width="18.7109375" style="272" hidden="1" customWidth="1"/>
    <col min="770" max="770" width="12" style="272" hidden="1" customWidth="1"/>
    <col min="771" max="773" width="10.28515625" style="272" hidden="1" customWidth="1"/>
    <col min="774" max="776" width="10.42578125" style="272" hidden="1" customWidth="1"/>
    <col min="777" max="1024" width="0" style="272" hidden="1"/>
    <col min="1025" max="1025" width="18.7109375" style="272" hidden="1" customWidth="1"/>
    <col min="1026" max="1026" width="12" style="272" hidden="1" customWidth="1"/>
    <col min="1027" max="1029" width="10.28515625" style="272" hidden="1" customWidth="1"/>
    <col min="1030" max="1032" width="10.42578125" style="272" hidden="1" customWidth="1"/>
    <col min="1033" max="1280" width="0" style="272" hidden="1"/>
    <col min="1281" max="1281" width="18.7109375" style="272" hidden="1" customWidth="1"/>
    <col min="1282" max="1282" width="12" style="272" hidden="1" customWidth="1"/>
    <col min="1283" max="1285" width="10.28515625" style="272" hidden="1" customWidth="1"/>
    <col min="1286" max="1288" width="10.42578125" style="272" hidden="1" customWidth="1"/>
    <col min="1289" max="1536" width="0" style="272" hidden="1"/>
    <col min="1537" max="1537" width="18.7109375" style="272" hidden="1" customWidth="1"/>
    <col min="1538" max="1538" width="12" style="272" hidden="1" customWidth="1"/>
    <col min="1539" max="1541" width="10.28515625" style="272" hidden="1" customWidth="1"/>
    <col min="1542" max="1544" width="10.42578125" style="272" hidden="1" customWidth="1"/>
    <col min="1545" max="1792" width="0" style="272" hidden="1"/>
    <col min="1793" max="1793" width="18.7109375" style="272" hidden="1" customWidth="1"/>
    <col min="1794" max="1794" width="12" style="272" hidden="1" customWidth="1"/>
    <col min="1795" max="1797" width="10.28515625" style="272" hidden="1" customWidth="1"/>
    <col min="1798" max="1800" width="10.42578125" style="272" hidden="1" customWidth="1"/>
    <col min="1801" max="2048" width="0" style="272" hidden="1"/>
    <col min="2049" max="2049" width="18.7109375" style="272" hidden="1" customWidth="1"/>
    <col min="2050" max="2050" width="12" style="272" hidden="1" customWidth="1"/>
    <col min="2051" max="2053" width="10.28515625" style="272" hidden="1" customWidth="1"/>
    <col min="2054" max="2056" width="10.42578125" style="272" hidden="1" customWidth="1"/>
    <col min="2057" max="2304" width="0" style="272" hidden="1"/>
    <col min="2305" max="2305" width="18.7109375" style="272" hidden="1" customWidth="1"/>
    <col min="2306" max="2306" width="12" style="272" hidden="1" customWidth="1"/>
    <col min="2307" max="2309" width="10.28515625" style="272" hidden="1" customWidth="1"/>
    <col min="2310" max="2312" width="10.42578125" style="272" hidden="1" customWidth="1"/>
    <col min="2313" max="2560" width="0" style="272" hidden="1"/>
    <col min="2561" max="2561" width="18.7109375" style="272" hidden="1" customWidth="1"/>
    <col min="2562" max="2562" width="12" style="272" hidden="1" customWidth="1"/>
    <col min="2563" max="2565" width="10.28515625" style="272" hidden="1" customWidth="1"/>
    <col min="2566" max="2568" width="10.42578125" style="272" hidden="1" customWidth="1"/>
    <col min="2569" max="2816" width="0" style="272" hidden="1"/>
    <col min="2817" max="2817" width="18.7109375" style="272" hidden="1" customWidth="1"/>
    <col min="2818" max="2818" width="12" style="272" hidden="1" customWidth="1"/>
    <col min="2819" max="2821" width="10.28515625" style="272" hidden="1" customWidth="1"/>
    <col min="2822" max="2824" width="10.42578125" style="272" hidden="1" customWidth="1"/>
    <col min="2825" max="3072" width="0" style="272" hidden="1"/>
    <col min="3073" max="3073" width="18.7109375" style="272" hidden="1" customWidth="1"/>
    <col min="3074" max="3074" width="12" style="272" hidden="1" customWidth="1"/>
    <col min="3075" max="3077" width="10.28515625" style="272" hidden="1" customWidth="1"/>
    <col min="3078" max="3080" width="10.42578125" style="272" hidden="1" customWidth="1"/>
    <col min="3081" max="3328" width="0" style="272" hidden="1"/>
    <col min="3329" max="3329" width="18.7109375" style="272" hidden="1" customWidth="1"/>
    <col min="3330" max="3330" width="12" style="272" hidden="1" customWidth="1"/>
    <col min="3331" max="3333" width="10.28515625" style="272" hidden="1" customWidth="1"/>
    <col min="3334" max="3336" width="10.42578125" style="272" hidden="1" customWidth="1"/>
    <col min="3337" max="3584" width="0" style="272" hidden="1"/>
    <col min="3585" max="3585" width="18.7109375" style="272" hidden="1" customWidth="1"/>
    <col min="3586" max="3586" width="12" style="272" hidden="1" customWidth="1"/>
    <col min="3587" max="3589" width="10.28515625" style="272" hidden="1" customWidth="1"/>
    <col min="3590" max="3592" width="10.42578125" style="272" hidden="1" customWidth="1"/>
    <col min="3593" max="3840" width="0" style="272" hidden="1"/>
    <col min="3841" max="3841" width="18.7109375" style="272" hidden="1" customWidth="1"/>
    <col min="3842" max="3842" width="12" style="272" hidden="1" customWidth="1"/>
    <col min="3843" max="3845" width="10.28515625" style="272" hidden="1" customWidth="1"/>
    <col min="3846" max="3848" width="10.42578125" style="272" hidden="1" customWidth="1"/>
    <col min="3849" max="4096" width="0" style="272" hidden="1"/>
    <col min="4097" max="4097" width="18.7109375" style="272" hidden="1" customWidth="1"/>
    <col min="4098" max="4098" width="12" style="272" hidden="1" customWidth="1"/>
    <col min="4099" max="4101" width="10.28515625" style="272" hidden="1" customWidth="1"/>
    <col min="4102" max="4104" width="10.42578125" style="272" hidden="1" customWidth="1"/>
    <col min="4105" max="4352" width="0" style="272" hidden="1"/>
    <col min="4353" max="4353" width="18.7109375" style="272" hidden="1" customWidth="1"/>
    <col min="4354" max="4354" width="12" style="272" hidden="1" customWidth="1"/>
    <col min="4355" max="4357" width="10.28515625" style="272" hidden="1" customWidth="1"/>
    <col min="4358" max="4360" width="10.42578125" style="272" hidden="1" customWidth="1"/>
    <col min="4361" max="4608" width="0" style="272" hidden="1"/>
    <col min="4609" max="4609" width="18.7109375" style="272" hidden="1" customWidth="1"/>
    <col min="4610" max="4610" width="12" style="272" hidden="1" customWidth="1"/>
    <col min="4611" max="4613" width="10.28515625" style="272" hidden="1" customWidth="1"/>
    <col min="4614" max="4616" width="10.42578125" style="272" hidden="1" customWidth="1"/>
    <col min="4617" max="4864" width="0" style="272" hidden="1"/>
    <col min="4865" max="4865" width="18.7109375" style="272" hidden="1" customWidth="1"/>
    <col min="4866" max="4866" width="12" style="272" hidden="1" customWidth="1"/>
    <col min="4867" max="4869" width="10.28515625" style="272" hidden="1" customWidth="1"/>
    <col min="4870" max="4872" width="10.42578125" style="272" hidden="1" customWidth="1"/>
    <col min="4873" max="5120" width="0" style="272" hidden="1"/>
    <col min="5121" max="5121" width="18.7109375" style="272" hidden="1" customWidth="1"/>
    <col min="5122" max="5122" width="12" style="272" hidden="1" customWidth="1"/>
    <col min="5123" max="5125" width="10.28515625" style="272" hidden="1" customWidth="1"/>
    <col min="5126" max="5128" width="10.42578125" style="272" hidden="1" customWidth="1"/>
    <col min="5129" max="5376" width="0" style="272" hidden="1"/>
    <col min="5377" max="5377" width="18.7109375" style="272" hidden="1" customWidth="1"/>
    <col min="5378" max="5378" width="12" style="272" hidden="1" customWidth="1"/>
    <col min="5379" max="5381" width="10.28515625" style="272" hidden="1" customWidth="1"/>
    <col min="5382" max="5384" width="10.42578125" style="272" hidden="1" customWidth="1"/>
    <col min="5385" max="5632" width="0" style="272" hidden="1"/>
    <col min="5633" max="5633" width="18.7109375" style="272" hidden="1" customWidth="1"/>
    <col min="5634" max="5634" width="12" style="272" hidden="1" customWidth="1"/>
    <col min="5635" max="5637" width="10.28515625" style="272" hidden="1" customWidth="1"/>
    <col min="5638" max="5640" width="10.42578125" style="272" hidden="1" customWidth="1"/>
    <col min="5641" max="5888" width="0" style="272" hidden="1"/>
    <col min="5889" max="5889" width="18.7109375" style="272" hidden="1" customWidth="1"/>
    <col min="5890" max="5890" width="12" style="272" hidden="1" customWidth="1"/>
    <col min="5891" max="5893" width="10.28515625" style="272" hidden="1" customWidth="1"/>
    <col min="5894" max="5896" width="10.42578125" style="272" hidden="1" customWidth="1"/>
    <col min="5897" max="6144" width="0" style="272" hidden="1"/>
    <col min="6145" max="6145" width="18.7109375" style="272" hidden="1" customWidth="1"/>
    <col min="6146" max="6146" width="12" style="272" hidden="1" customWidth="1"/>
    <col min="6147" max="6149" width="10.28515625" style="272" hidden="1" customWidth="1"/>
    <col min="6150" max="6152" width="10.42578125" style="272" hidden="1" customWidth="1"/>
    <col min="6153" max="6400" width="0" style="272" hidden="1"/>
    <col min="6401" max="6401" width="18.7109375" style="272" hidden="1" customWidth="1"/>
    <col min="6402" max="6402" width="12" style="272" hidden="1" customWidth="1"/>
    <col min="6403" max="6405" width="10.28515625" style="272" hidden="1" customWidth="1"/>
    <col min="6406" max="6408" width="10.42578125" style="272" hidden="1" customWidth="1"/>
    <col min="6409" max="6656" width="0" style="272" hidden="1"/>
    <col min="6657" max="6657" width="18.7109375" style="272" hidden="1" customWidth="1"/>
    <col min="6658" max="6658" width="12" style="272" hidden="1" customWidth="1"/>
    <col min="6659" max="6661" width="10.28515625" style="272" hidden="1" customWidth="1"/>
    <col min="6662" max="6664" width="10.42578125" style="272" hidden="1" customWidth="1"/>
    <col min="6665" max="6912" width="0" style="272" hidden="1"/>
    <col min="6913" max="6913" width="18.7109375" style="272" hidden="1" customWidth="1"/>
    <col min="6914" max="6914" width="12" style="272" hidden="1" customWidth="1"/>
    <col min="6915" max="6917" width="10.28515625" style="272" hidden="1" customWidth="1"/>
    <col min="6918" max="6920" width="10.42578125" style="272" hidden="1" customWidth="1"/>
    <col min="6921" max="7168" width="0" style="272" hidden="1"/>
    <col min="7169" max="7169" width="18.7109375" style="272" hidden="1" customWidth="1"/>
    <col min="7170" max="7170" width="12" style="272" hidden="1" customWidth="1"/>
    <col min="7171" max="7173" width="10.28515625" style="272" hidden="1" customWidth="1"/>
    <col min="7174" max="7176" width="10.42578125" style="272" hidden="1" customWidth="1"/>
    <col min="7177" max="7424" width="0" style="272" hidden="1"/>
    <col min="7425" max="7425" width="18.7109375" style="272" hidden="1" customWidth="1"/>
    <col min="7426" max="7426" width="12" style="272" hidden="1" customWidth="1"/>
    <col min="7427" max="7429" width="10.28515625" style="272" hidden="1" customWidth="1"/>
    <col min="7430" max="7432" width="10.42578125" style="272" hidden="1" customWidth="1"/>
    <col min="7433" max="7680" width="0" style="272" hidden="1"/>
    <col min="7681" max="7681" width="18.7109375" style="272" hidden="1" customWidth="1"/>
    <col min="7682" max="7682" width="12" style="272" hidden="1" customWidth="1"/>
    <col min="7683" max="7685" width="10.28515625" style="272" hidden="1" customWidth="1"/>
    <col min="7686" max="7688" width="10.42578125" style="272" hidden="1" customWidth="1"/>
    <col min="7689" max="7936" width="0" style="272" hidden="1"/>
    <col min="7937" max="7937" width="18.7109375" style="272" hidden="1" customWidth="1"/>
    <col min="7938" max="7938" width="12" style="272" hidden="1" customWidth="1"/>
    <col min="7939" max="7941" width="10.28515625" style="272" hidden="1" customWidth="1"/>
    <col min="7942" max="7944" width="10.42578125" style="272" hidden="1" customWidth="1"/>
    <col min="7945" max="8192" width="0" style="272" hidden="1"/>
    <col min="8193" max="8193" width="18.7109375" style="272" hidden="1" customWidth="1"/>
    <col min="8194" max="8194" width="12" style="272" hidden="1" customWidth="1"/>
    <col min="8195" max="8197" width="10.28515625" style="272" hidden="1" customWidth="1"/>
    <col min="8198" max="8200" width="10.42578125" style="272" hidden="1" customWidth="1"/>
    <col min="8201" max="8448" width="0" style="272" hidden="1"/>
    <col min="8449" max="8449" width="18.7109375" style="272" hidden="1" customWidth="1"/>
    <col min="8450" max="8450" width="12" style="272" hidden="1" customWidth="1"/>
    <col min="8451" max="8453" width="10.28515625" style="272" hidden="1" customWidth="1"/>
    <col min="8454" max="8456" width="10.42578125" style="272" hidden="1" customWidth="1"/>
    <col min="8457" max="8704" width="0" style="272" hidden="1"/>
    <col min="8705" max="8705" width="18.7109375" style="272" hidden="1" customWidth="1"/>
    <col min="8706" max="8706" width="12" style="272" hidden="1" customWidth="1"/>
    <col min="8707" max="8709" width="10.28515625" style="272" hidden="1" customWidth="1"/>
    <col min="8710" max="8712" width="10.42578125" style="272" hidden="1" customWidth="1"/>
    <col min="8713" max="8960" width="0" style="272" hidden="1"/>
    <col min="8961" max="8961" width="18.7109375" style="272" hidden="1" customWidth="1"/>
    <col min="8962" max="8962" width="12" style="272" hidden="1" customWidth="1"/>
    <col min="8963" max="8965" width="10.28515625" style="272" hidden="1" customWidth="1"/>
    <col min="8966" max="8968" width="10.42578125" style="272" hidden="1" customWidth="1"/>
    <col min="8969" max="9216" width="0" style="272" hidden="1"/>
    <col min="9217" max="9217" width="18.7109375" style="272" hidden="1" customWidth="1"/>
    <col min="9218" max="9218" width="12" style="272" hidden="1" customWidth="1"/>
    <col min="9219" max="9221" width="10.28515625" style="272" hidden="1" customWidth="1"/>
    <col min="9222" max="9224" width="10.42578125" style="272" hidden="1" customWidth="1"/>
    <col min="9225" max="9472" width="0" style="272" hidden="1"/>
    <col min="9473" max="9473" width="18.7109375" style="272" hidden="1" customWidth="1"/>
    <col min="9474" max="9474" width="12" style="272" hidden="1" customWidth="1"/>
    <col min="9475" max="9477" width="10.28515625" style="272" hidden="1" customWidth="1"/>
    <col min="9478" max="9480" width="10.42578125" style="272" hidden="1" customWidth="1"/>
    <col min="9481" max="9728" width="0" style="272" hidden="1"/>
    <col min="9729" max="9729" width="18.7109375" style="272" hidden="1" customWidth="1"/>
    <col min="9730" max="9730" width="12" style="272" hidden="1" customWidth="1"/>
    <col min="9731" max="9733" width="10.28515625" style="272" hidden="1" customWidth="1"/>
    <col min="9734" max="9736" width="10.42578125" style="272" hidden="1" customWidth="1"/>
    <col min="9737" max="9984" width="0" style="272" hidden="1"/>
    <col min="9985" max="9985" width="18.7109375" style="272" hidden="1" customWidth="1"/>
    <col min="9986" max="9986" width="12" style="272" hidden="1" customWidth="1"/>
    <col min="9987" max="9989" width="10.28515625" style="272" hidden="1" customWidth="1"/>
    <col min="9990" max="9992" width="10.42578125" style="272" hidden="1" customWidth="1"/>
    <col min="9993" max="10240" width="0" style="272" hidden="1"/>
    <col min="10241" max="10241" width="18.7109375" style="272" hidden="1" customWidth="1"/>
    <col min="10242" max="10242" width="12" style="272" hidden="1" customWidth="1"/>
    <col min="10243" max="10245" width="10.28515625" style="272" hidden="1" customWidth="1"/>
    <col min="10246" max="10248" width="10.42578125" style="272" hidden="1" customWidth="1"/>
    <col min="10249" max="10496" width="0" style="272" hidden="1"/>
    <col min="10497" max="10497" width="18.7109375" style="272" hidden="1" customWidth="1"/>
    <col min="10498" max="10498" width="12" style="272" hidden="1" customWidth="1"/>
    <col min="10499" max="10501" width="10.28515625" style="272" hidden="1" customWidth="1"/>
    <col min="10502" max="10504" width="10.42578125" style="272" hidden="1" customWidth="1"/>
    <col min="10505" max="10752" width="0" style="272" hidden="1"/>
    <col min="10753" max="10753" width="18.7109375" style="272" hidden="1" customWidth="1"/>
    <col min="10754" max="10754" width="12" style="272" hidden="1" customWidth="1"/>
    <col min="10755" max="10757" width="10.28515625" style="272" hidden="1" customWidth="1"/>
    <col min="10758" max="10760" width="10.42578125" style="272" hidden="1" customWidth="1"/>
    <col min="10761" max="11008" width="0" style="272" hidden="1"/>
    <col min="11009" max="11009" width="18.7109375" style="272" hidden="1" customWidth="1"/>
    <col min="11010" max="11010" width="12" style="272" hidden="1" customWidth="1"/>
    <col min="11011" max="11013" width="10.28515625" style="272" hidden="1" customWidth="1"/>
    <col min="11014" max="11016" width="10.42578125" style="272" hidden="1" customWidth="1"/>
    <col min="11017" max="11264" width="0" style="272" hidden="1"/>
    <col min="11265" max="11265" width="18.7109375" style="272" hidden="1" customWidth="1"/>
    <col min="11266" max="11266" width="12" style="272" hidden="1" customWidth="1"/>
    <col min="11267" max="11269" width="10.28515625" style="272" hidden="1" customWidth="1"/>
    <col min="11270" max="11272" width="10.42578125" style="272" hidden="1" customWidth="1"/>
    <col min="11273" max="11520" width="0" style="272" hidden="1"/>
    <col min="11521" max="11521" width="18.7109375" style="272" hidden="1" customWidth="1"/>
    <col min="11522" max="11522" width="12" style="272" hidden="1" customWidth="1"/>
    <col min="11523" max="11525" width="10.28515625" style="272" hidden="1" customWidth="1"/>
    <col min="11526" max="11528" width="10.42578125" style="272" hidden="1" customWidth="1"/>
    <col min="11529" max="11776" width="0" style="272" hidden="1"/>
    <col min="11777" max="11777" width="18.7109375" style="272" hidden="1" customWidth="1"/>
    <col min="11778" max="11778" width="12" style="272" hidden="1" customWidth="1"/>
    <col min="11779" max="11781" width="10.28515625" style="272" hidden="1" customWidth="1"/>
    <col min="11782" max="11784" width="10.42578125" style="272" hidden="1" customWidth="1"/>
    <col min="11785" max="12032" width="0" style="272" hidden="1"/>
    <col min="12033" max="12033" width="18.7109375" style="272" hidden="1" customWidth="1"/>
    <col min="12034" max="12034" width="12" style="272" hidden="1" customWidth="1"/>
    <col min="12035" max="12037" width="10.28515625" style="272" hidden="1" customWidth="1"/>
    <col min="12038" max="12040" width="10.42578125" style="272" hidden="1" customWidth="1"/>
    <col min="12041" max="12288" width="0" style="272" hidden="1"/>
    <col min="12289" max="12289" width="18.7109375" style="272" hidden="1" customWidth="1"/>
    <col min="12290" max="12290" width="12" style="272" hidden="1" customWidth="1"/>
    <col min="12291" max="12293" width="10.28515625" style="272" hidden="1" customWidth="1"/>
    <col min="12294" max="12296" width="10.42578125" style="272" hidden="1" customWidth="1"/>
    <col min="12297" max="12544" width="0" style="272" hidden="1"/>
    <col min="12545" max="12545" width="18.7109375" style="272" hidden="1" customWidth="1"/>
    <col min="12546" max="12546" width="12" style="272" hidden="1" customWidth="1"/>
    <col min="12547" max="12549" width="10.28515625" style="272" hidden="1" customWidth="1"/>
    <col min="12550" max="12552" width="10.42578125" style="272" hidden="1" customWidth="1"/>
    <col min="12553" max="12800" width="0" style="272" hidden="1"/>
    <col min="12801" max="12801" width="18.7109375" style="272" hidden="1" customWidth="1"/>
    <col min="12802" max="12802" width="12" style="272" hidden="1" customWidth="1"/>
    <col min="12803" max="12805" width="10.28515625" style="272" hidden="1" customWidth="1"/>
    <col min="12806" max="12808" width="10.42578125" style="272" hidden="1" customWidth="1"/>
    <col min="12809" max="13056" width="0" style="272" hidden="1"/>
    <col min="13057" max="13057" width="18.7109375" style="272" hidden="1" customWidth="1"/>
    <col min="13058" max="13058" width="12" style="272" hidden="1" customWidth="1"/>
    <col min="13059" max="13061" width="10.28515625" style="272" hidden="1" customWidth="1"/>
    <col min="13062" max="13064" width="10.42578125" style="272" hidden="1" customWidth="1"/>
    <col min="13065" max="13312" width="0" style="272" hidden="1"/>
    <col min="13313" max="13313" width="18.7109375" style="272" hidden="1" customWidth="1"/>
    <col min="13314" max="13314" width="12" style="272" hidden="1" customWidth="1"/>
    <col min="13315" max="13317" width="10.28515625" style="272" hidden="1" customWidth="1"/>
    <col min="13318" max="13320" width="10.42578125" style="272" hidden="1" customWidth="1"/>
    <col min="13321" max="13568" width="0" style="272" hidden="1"/>
    <col min="13569" max="13569" width="18.7109375" style="272" hidden="1" customWidth="1"/>
    <col min="13570" max="13570" width="12" style="272" hidden="1" customWidth="1"/>
    <col min="13571" max="13573" width="10.28515625" style="272" hidden="1" customWidth="1"/>
    <col min="13574" max="13576" width="10.42578125" style="272" hidden="1" customWidth="1"/>
    <col min="13577" max="13824" width="0" style="272" hidden="1"/>
    <col min="13825" max="13825" width="18.7109375" style="272" hidden="1" customWidth="1"/>
    <col min="13826" max="13826" width="12" style="272" hidden="1" customWidth="1"/>
    <col min="13827" max="13829" width="10.28515625" style="272" hidden="1" customWidth="1"/>
    <col min="13830" max="13832" width="10.42578125" style="272" hidden="1" customWidth="1"/>
    <col min="13833" max="14080" width="0" style="272" hidden="1"/>
    <col min="14081" max="14081" width="18.7109375" style="272" hidden="1" customWidth="1"/>
    <col min="14082" max="14082" width="12" style="272" hidden="1" customWidth="1"/>
    <col min="14083" max="14085" width="10.28515625" style="272" hidden="1" customWidth="1"/>
    <col min="14086" max="14088" width="10.42578125" style="272" hidden="1" customWidth="1"/>
    <col min="14089" max="14336" width="0" style="272" hidden="1"/>
    <col min="14337" max="14337" width="18.7109375" style="272" hidden="1" customWidth="1"/>
    <col min="14338" max="14338" width="12" style="272" hidden="1" customWidth="1"/>
    <col min="14339" max="14341" width="10.28515625" style="272" hidden="1" customWidth="1"/>
    <col min="14342" max="14344" width="10.42578125" style="272" hidden="1" customWidth="1"/>
    <col min="14345" max="14592" width="0" style="272" hidden="1"/>
    <col min="14593" max="14593" width="18.7109375" style="272" hidden="1" customWidth="1"/>
    <col min="14594" max="14594" width="12" style="272" hidden="1" customWidth="1"/>
    <col min="14595" max="14597" width="10.28515625" style="272" hidden="1" customWidth="1"/>
    <col min="14598" max="14600" width="10.42578125" style="272" hidden="1" customWidth="1"/>
    <col min="14601" max="14848" width="0" style="272" hidden="1"/>
    <col min="14849" max="14849" width="18.7109375" style="272" hidden="1" customWidth="1"/>
    <col min="14850" max="14850" width="12" style="272" hidden="1" customWidth="1"/>
    <col min="14851" max="14853" width="10.28515625" style="272" hidden="1" customWidth="1"/>
    <col min="14854" max="14856" width="10.42578125" style="272" hidden="1" customWidth="1"/>
    <col min="14857" max="15104" width="0" style="272" hidden="1"/>
    <col min="15105" max="15105" width="18.7109375" style="272" hidden="1" customWidth="1"/>
    <col min="15106" max="15106" width="12" style="272" hidden="1" customWidth="1"/>
    <col min="15107" max="15109" width="10.28515625" style="272" hidden="1" customWidth="1"/>
    <col min="15110" max="15112" width="10.42578125" style="272" hidden="1" customWidth="1"/>
    <col min="15113" max="15360" width="0" style="272" hidden="1"/>
    <col min="15361" max="15361" width="18.7109375" style="272" hidden="1" customWidth="1"/>
    <col min="15362" max="15362" width="12" style="272" hidden="1" customWidth="1"/>
    <col min="15363" max="15365" width="10.28515625" style="272" hidden="1" customWidth="1"/>
    <col min="15366" max="15368" width="10.42578125" style="272" hidden="1" customWidth="1"/>
    <col min="15369" max="15616" width="0" style="272" hidden="1"/>
    <col min="15617" max="15617" width="18.7109375" style="272" hidden="1" customWidth="1"/>
    <col min="15618" max="15618" width="12" style="272" hidden="1" customWidth="1"/>
    <col min="15619" max="15621" width="10.28515625" style="272" hidden="1" customWidth="1"/>
    <col min="15622" max="15624" width="10.42578125" style="272" hidden="1" customWidth="1"/>
    <col min="15625" max="15872" width="0" style="272" hidden="1"/>
    <col min="15873" max="15873" width="18.7109375" style="272" hidden="1" customWidth="1"/>
    <col min="15874" max="15874" width="12" style="272" hidden="1" customWidth="1"/>
    <col min="15875" max="15877" width="10.28515625" style="272" hidden="1" customWidth="1"/>
    <col min="15878" max="15880" width="10.42578125" style="272" hidden="1" customWidth="1"/>
    <col min="15881" max="16128" width="0" style="272" hidden="1"/>
    <col min="16129" max="16129" width="18.7109375" style="272" hidden="1" customWidth="1"/>
    <col min="16130" max="16130" width="12" style="272" hidden="1" customWidth="1"/>
    <col min="16131" max="16133" width="10.28515625" style="272" hidden="1" customWidth="1"/>
    <col min="16134" max="16136" width="10.42578125" style="272" hidden="1" customWidth="1"/>
    <col min="16137" max="16384" width="0" style="272" hidden="1"/>
  </cols>
  <sheetData>
    <row r="1" spans="1:14" ht="16.5" thickBot="1" x14ac:dyDescent="0.3">
      <c r="A1" s="270" t="s">
        <v>732</v>
      </c>
      <c r="C1" s="271"/>
      <c r="D1" s="271"/>
      <c r="E1" s="271"/>
      <c r="F1" s="271"/>
      <c r="G1" s="271"/>
      <c r="H1" s="271"/>
    </row>
    <row r="2" spans="1:14" x14ac:dyDescent="0.2">
      <c r="A2" s="13" t="s">
        <v>19</v>
      </c>
      <c r="B2" s="299" t="s">
        <v>41</v>
      </c>
      <c r="C2" s="697" t="s">
        <v>720</v>
      </c>
      <c r="D2" s="697"/>
      <c r="E2" s="14" t="s">
        <v>721</v>
      </c>
      <c r="F2" s="700" t="s">
        <v>733</v>
      </c>
      <c r="G2" s="700"/>
      <c r="H2" s="700"/>
    </row>
    <row r="3" spans="1:14" x14ac:dyDescent="0.2">
      <c r="A3" s="27"/>
      <c r="B3" s="301" t="s">
        <v>722</v>
      </c>
      <c r="C3" s="698" t="s">
        <v>734</v>
      </c>
      <c r="D3" s="698"/>
      <c r="E3" s="302" t="s">
        <v>724</v>
      </c>
      <c r="F3" s="699" t="s">
        <v>735</v>
      </c>
      <c r="G3" s="699"/>
      <c r="H3" s="699"/>
      <c r="K3" s="277"/>
    </row>
    <row r="4" spans="1:14" ht="14.25" x14ac:dyDescent="0.2">
      <c r="A4" s="27" t="s">
        <v>47</v>
      </c>
      <c r="B4" s="301">
        <v>2015</v>
      </c>
      <c r="C4" s="303" t="s">
        <v>726</v>
      </c>
      <c r="D4" s="303" t="s">
        <v>736</v>
      </c>
      <c r="E4" s="15" t="s">
        <v>48</v>
      </c>
      <c r="F4" s="328">
        <v>2016</v>
      </c>
      <c r="G4" s="328">
        <v>2017</v>
      </c>
      <c r="H4" s="328">
        <v>2018</v>
      </c>
    </row>
    <row r="5" spans="1:14" x14ac:dyDescent="0.2">
      <c r="A5" s="27"/>
      <c r="B5" s="306"/>
      <c r="C5" s="117" t="s">
        <v>728</v>
      </c>
      <c r="D5" s="117" t="s">
        <v>737</v>
      </c>
      <c r="E5" s="15"/>
      <c r="K5" s="277"/>
    </row>
    <row r="6" spans="1:14" x14ac:dyDescent="0.2">
      <c r="A6" s="27"/>
      <c r="B6" s="306"/>
      <c r="C6" s="15" t="s">
        <v>48</v>
      </c>
      <c r="D6" s="279" t="s">
        <v>58</v>
      </c>
      <c r="E6" s="307"/>
    </row>
    <row r="7" spans="1:14" x14ac:dyDescent="0.2">
      <c r="A7" s="123"/>
      <c r="B7" s="136"/>
      <c r="C7" s="15"/>
      <c r="D7" s="15" t="s">
        <v>738</v>
      </c>
      <c r="E7" s="308"/>
      <c r="F7" s="309" t="s">
        <v>694</v>
      </c>
      <c r="G7" s="289"/>
      <c r="H7" s="289"/>
    </row>
    <row r="8" spans="1:14" x14ac:dyDescent="0.2">
      <c r="A8" s="282" t="s">
        <v>358</v>
      </c>
      <c r="B8" s="310">
        <v>9838418</v>
      </c>
      <c r="C8" s="310"/>
      <c r="D8" s="119" t="s">
        <v>48</v>
      </c>
      <c r="E8" s="311"/>
      <c r="F8" s="284">
        <v>62.08987176596888</v>
      </c>
      <c r="G8" s="284">
        <v>21.133701576818549</v>
      </c>
      <c r="H8" s="284">
        <v>3.3661078437610601</v>
      </c>
    </row>
    <row r="9" spans="1:14" ht="25.5" x14ac:dyDescent="0.2">
      <c r="A9" s="285" t="s">
        <v>696</v>
      </c>
      <c r="B9" s="312">
        <v>89374</v>
      </c>
      <c r="C9" s="314">
        <v>14026.279047038381</v>
      </c>
      <c r="D9" s="314">
        <v>14131.984129082042</v>
      </c>
      <c r="E9" s="314">
        <v>105.7050820436616</v>
      </c>
      <c r="F9" s="314">
        <v>0</v>
      </c>
      <c r="G9" s="314">
        <v>0</v>
      </c>
      <c r="H9" s="314">
        <v>0</v>
      </c>
      <c r="K9" s="288"/>
      <c r="L9" s="289"/>
      <c r="M9" s="277"/>
      <c r="N9" s="276"/>
    </row>
    <row r="10" spans="1:14" x14ac:dyDescent="0.2">
      <c r="A10" s="272" t="s">
        <v>361</v>
      </c>
      <c r="B10" s="312">
        <v>32469</v>
      </c>
      <c r="C10" s="314">
        <v>-14378.720952961619</v>
      </c>
      <c r="D10" s="314">
        <v>-15219.015870917958</v>
      </c>
      <c r="E10" s="314">
        <v>-840.2949179563384</v>
      </c>
      <c r="F10" s="314">
        <v>652</v>
      </c>
      <c r="G10" s="314">
        <v>361</v>
      </c>
      <c r="H10" s="314">
        <v>94</v>
      </c>
      <c r="K10" s="288"/>
      <c r="L10" s="289"/>
      <c r="M10" s="277"/>
      <c r="N10" s="278"/>
    </row>
    <row r="11" spans="1:14" x14ac:dyDescent="0.2">
      <c r="A11" s="272" t="s">
        <v>362</v>
      </c>
      <c r="B11" s="312">
        <v>26915</v>
      </c>
      <c r="C11" s="314">
        <v>288.27904703837993</v>
      </c>
      <c r="D11" s="314">
        <v>-408.01587091795795</v>
      </c>
      <c r="E11" s="314">
        <v>-696.29491795633794</v>
      </c>
      <c r="F11" s="314">
        <v>508</v>
      </c>
      <c r="G11" s="314">
        <v>217</v>
      </c>
      <c r="H11" s="314">
        <v>0</v>
      </c>
      <c r="K11" s="288"/>
      <c r="L11" s="277"/>
      <c r="M11" s="277"/>
      <c r="N11" s="278"/>
    </row>
    <row r="12" spans="1:14" x14ac:dyDescent="0.2">
      <c r="A12" s="272" t="s">
        <v>363</v>
      </c>
      <c r="B12" s="312">
        <v>83492</v>
      </c>
      <c r="C12" s="314">
        <v>7440.2790470383798</v>
      </c>
      <c r="D12" s="314">
        <v>7545.9841290820423</v>
      </c>
      <c r="E12" s="314">
        <v>105.70508204366251</v>
      </c>
      <c r="F12" s="314">
        <v>0</v>
      </c>
      <c r="G12" s="314">
        <v>0</v>
      </c>
      <c r="H12" s="314">
        <v>0</v>
      </c>
      <c r="K12" s="288"/>
      <c r="L12" s="277"/>
      <c r="M12" s="277"/>
      <c r="N12" s="279"/>
    </row>
    <row r="13" spans="1:14" x14ac:dyDescent="0.2">
      <c r="A13" s="272" t="s">
        <v>364</v>
      </c>
      <c r="B13" s="312">
        <v>104999</v>
      </c>
      <c r="C13" s="314">
        <v>7130.2790470383798</v>
      </c>
      <c r="D13" s="314">
        <v>7235.9841290820423</v>
      </c>
      <c r="E13" s="314">
        <v>105.70508204366251</v>
      </c>
      <c r="F13" s="314">
        <v>0</v>
      </c>
      <c r="G13" s="314">
        <v>0</v>
      </c>
      <c r="H13" s="314">
        <v>0</v>
      </c>
      <c r="K13" s="288"/>
      <c r="L13" s="289"/>
      <c r="M13" s="289"/>
      <c r="N13" s="281"/>
    </row>
    <row r="14" spans="1:14" x14ac:dyDescent="0.2">
      <c r="A14" s="272" t="s">
        <v>365</v>
      </c>
      <c r="B14" s="312">
        <v>72244</v>
      </c>
      <c r="C14" s="314">
        <v>6030.2790470383798</v>
      </c>
      <c r="D14" s="314">
        <v>6135.9841290820423</v>
      </c>
      <c r="E14" s="314">
        <v>105.70508204366251</v>
      </c>
      <c r="F14" s="314">
        <v>0</v>
      </c>
      <c r="G14" s="314">
        <v>0</v>
      </c>
      <c r="H14" s="314">
        <v>0</v>
      </c>
      <c r="K14" s="288"/>
    </row>
    <row r="15" spans="1:14" x14ac:dyDescent="0.2">
      <c r="A15" s="272" t="s">
        <v>366</v>
      </c>
      <c r="B15" s="312">
        <v>46245</v>
      </c>
      <c r="C15" s="314">
        <v>-5791.7209529616202</v>
      </c>
      <c r="D15" s="314">
        <v>-6633.0158709179577</v>
      </c>
      <c r="E15" s="314">
        <v>-841.29491795633749</v>
      </c>
      <c r="F15" s="314">
        <v>653</v>
      </c>
      <c r="G15" s="314">
        <v>362</v>
      </c>
      <c r="H15" s="314">
        <v>95</v>
      </c>
      <c r="K15" s="288"/>
    </row>
    <row r="16" spans="1:14" x14ac:dyDescent="0.2">
      <c r="A16" s="272" t="s">
        <v>367</v>
      </c>
      <c r="B16" s="312">
        <v>97808</v>
      </c>
      <c r="C16" s="314">
        <v>-1053.72095296162</v>
      </c>
      <c r="D16" s="314">
        <v>-1895.015870917958</v>
      </c>
      <c r="E16" s="314">
        <v>-841.29491795633794</v>
      </c>
      <c r="F16" s="314">
        <v>653</v>
      </c>
      <c r="G16" s="314">
        <v>362</v>
      </c>
      <c r="H16" s="314">
        <v>95</v>
      </c>
      <c r="K16" s="288"/>
    </row>
    <row r="17" spans="1:11" x14ac:dyDescent="0.2">
      <c r="A17" s="272" t="s">
        <v>368</v>
      </c>
      <c r="B17" s="312">
        <v>58478</v>
      </c>
      <c r="C17" s="314">
        <v>7156.2790470383798</v>
      </c>
      <c r="D17" s="314">
        <v>7261.9841290820423</v>
      </c>
      <c r="E17" s="314">
        <v>105.70508204366251</v>
      </c>
      <c r="F17" s="314">
        <v>0</v>
      </c>
      <c r="G17" s="314">
        <v>0</v>
      </c>
      <c r="H17" s="314">
        <v>0</v>
      </c>
      <c r="K17" s="288"/>
    </row>
    <row r="18" spans="1:11" x14ac:dyDescent="0.2">
      <c r="A18" s="272" t="s">
        <v>369</v>
      </c>
      <c r="B18" s="312">
        <v>10079</v>
      </c>
      <c r="C18" s="314">
        <v>2492.2790470383798</v>
      </c>
      <c r="D18" s="314">
        <v>2597.9841290820418</v>
      </c>
      <c r="E18" s="314">
        <v>105.70508204366206</v>
      </c>
      <c r="F18" s="314">
        <v>0</v>
      </c>
      <c r="G18" s="314">
        <v>0</v>
      </c>
      <c r="H18" s="314">
        <v>0</v>
      </c>
      <c r="K18" s="288"/>
    </row>
    <row r="19" spans="1:11" x14ac:dyDescent="0.2">
      <c r="A19" s="272" t="s">
        <v>370</v>
      </c>
      <c r="B19" s="312">
        <v>27439</v>
      </c>
      <c r="C19" s="314">
        <v>6710.2790470383798</v>
      </c>
      <c r="D19" s="314">
        <v>6815.9841290820423</v>
      </c>
      <c r="E19" s="314">
        <v>105.70508204366251</v>
      </c>
      <c r="F19" s="314">
        <v>0</v>
      </c>
      <c r="G19" s="314">
        <v>0</v>
      </c>
      <c r="H19" s="314">
        <v>0</v>
      </c>
      <c r="K19" s="288"/>
    </row>
    <row r="20" spans="1:11" x14ac:dyDescent="0.2">
      <c r="A20" s="272" t="s">
        <v>371</v>
      </c>
      <c r="B20" s="312">
        <v>16398</v>
      </c>
      <c r="C20" s="314">
        <v>5185.2790470383798</v>
      </c>
      <c r="D20" s="314">
        <v>5290.9841290820423</v>
      </c>
      <c r="E20" s="314">
        <v>105.70508204366251</v>
      </c>
      <c r="F20" s="314">
        <v>0</v>
      </c>
      <c r="G20" s="314">
        <v>0</v>
      </c>
      <c r="H20" s="314">
        <v>0</v>
      </c>
      <c r="K20" s="288"/>
    </row>
    <row r="21" spans="1:11" x14ac:dyDescent="0.2">
      <c r="A21" s="272" t="s">
        <v>372</v>
      </c>
      <c r="B21" s="312">
        <v>44599</v>
      </c>
      <c r="C21" s="314">
        <v>7469.2790470383798</v>
      </c>
      <c r="D21" s="314">
        <v>7574.9841290820423</v>
      </c>
      <c r="E21" s="314">
        <v>105.70508204366251</v>
      </c>
      <c r="F21" s="314">
        <v>0</v>
      </c>
      <c r="G21" s="314">
        <v>0</v>
      </c>
      <c r="H21" s="314">
        <v>0</v>
      </c>
      <c r="K21" s="288"/>
    </row>
    <row r="22" spans="1:11" x14ac:dyDescent="0.2">
      <c r="A22" s="272" t="s">
        <v>373</v>
      </c>
      <c r="B22" s="312">
        <v>70062</v>
      </c>
      <c r="C22" s="314">
        <v>1235.27904703838</v>
      </c>
      <c r="D22" s="314">
        <v>393.98412908204205</v>
      </c>
      <c r="E22" s="314">
        <v>-841.29491795633794</v>
      </c>
      <c r="F22" s="314">
        <v>653</v>
      </c>
      <c r="G22" s="314">
        <v>362</v>
      </c>
      <c r="H22" s="314">
        <v>95</v>
      </c>
      <c r="K22" s="288"/>
    </row>
    <row r="23" spans="1:11" x14ac:dyDescent="0.2">
      <c r="A23" s="272" t="s">
        <v>374</v>
      </c>
      <c r="B23" s="312">
        <v>76063</v>
      </c>
      <c r="C23" s="314">
        <v>-6056.7209529616202</v>
      </c>
      <c r="D23" s="314">
        <v>-6479.0158709179577</v>
      </c>
      <c r="E23" s="314">
        <v>-422.29491795633749</v>
      </c>
      <c r="F23" s="314">
        <v>234</v>
      </c>
      <c r="G23" s="314">
        <v>0</v>
      </c>
      <c r="H23" s="314">
        <v>0</v>
      </c>
      <c r="K23" s="288"/>
    </row>
    <row r="24" spans="1:11" x14ac:dyDescent="0.2">
      <c r="A24" s="272" t="s">
        <v>375</v>
      </c>
      <c r="B24" s="312">
        <v>923158</v>
      </c>
      <c r="C24" s="314">
        <v>-1729.72095296162</v>
      </c>
      <c r="D24" s="314">
        <v>-2291.0158709179582</v>
      </c>
      <c r="E24" s="314">
        <v>-561.29491795633817</v>
      </c>
      <c r="F24" s="314">
        <v>373</v>
      </c>
      <c r="G24" s="314">
        <v>82</v>
      </c>
      <c r="H24" s="314">
        <v>0</v>
      </c>
      <c r="K24" s="288"/>
    </row>
    <row r="25" spans="1:11" x14ac:dyDescent="0.2">
      <c r="A25" s="272" t="s">
        <v>376</v>
      </c>
      <c r="B25" s="312">
        <v>45761</v>
      </c>
      <c r="C25" s="314">
        <v>2743.2790470383798</v>
      </c>
      <c r="D25" s="314">
        <v>2848.9841290820418</v>
      </c>
      <c r="E25" s="314">
        <v>105.70508204366206</v>
      </c>
      <c r="F25" s="314">
        <v>0</v>
      </c>
      <c r="G25" s="314">
        <v>0</v>
      </c>
      <c r="H25" s="314">
        <v>0</v>
      </c>
      <c r="K25" s="288"/>
    </row>
    <row r="26" spans="1:11" x14ac:dyDescent="0.2">
      <c r="A26" s="272" t="s">
        <v>377</v>
      </c>
      <c r="B26" s="312">
        <v>93076</v>
      </c>
      <c r="C26" s="314">
        <v>13653.279047038381</v>
      </c>
      <c r="D26" s="314">
        <v>13758.984129082042</v>
      </c>
      <c r="E26" s="314">
        <v>105.7050820436616</v>
      </c>
      <c r="F26" s="314">
        <v>0</v>
      </c>
      <c r="G26" s="314">
        <v>0</v>
      </c>
      <c r="H26" s="314">
        <v>0</v>
      </c>
      <c r="K26" s="288"/>
    </row>
    <row r="27" spans="1:11" x14ac:dyDescent="0.2">
      <c r="A27" s="272" t="s">
        <v>378</v>
      </c>
      <c r="B27" s="312">
        <v>46019</v>
      </c>
      <c r="C27" s="314">
        <v>2959.2790470383798</v>
      </c>
      <c r="D27" s="314">
        <v>3064.9841290820418</v>
      </c>
      <c r="E27" s="314">
        <v>105.70508204366206</v>
      </c>
      <c r="F27" s="314">
        <v>0</v>
      </c>
      <c r="G27" s="314">
        <v>0</v>
      </c>
      <c r="H27" s="314">
        <v>0</v>
      </c>
      <c r="K27" s="288"/>
    </row>
    <row r="28" spans="1:11" x14ac:dyDescent="0.2">
      <c r="A28" s="272" t="s">
        <v>379</v>
      </c>
      <c r="B28" s="312">
        <v>68015</v>
      </c>
      <c r="C28" s="314">
        <v>-4864.7209529616202</v>
      </c>
      <c r="D28" s="314">
        <v>-5706.0158709179577</v>
      </c>
      <c r="E28" s="314">
        <v>-841.29491795633749</v>
      </c>
      <c r="F28" s="314">
        <v>653</v>
      </c>
      <c r="G28" s="314">
        <v>362</v>
      </c>
      <c r="H28" s="314">
        <v>95</v>
      </c>
      <c r="K28" s="288"/>
    </row>
    <row r="29" spans="1:11" x14ac:dyDescent="0.2">
      <c r="A29" s="272" t="s">
        <v>380</v>
      </c>
      <c r="B29" s="312">
        <v>42422</v>
      </c>
      <c r="C29" s="314">
        <v>3482.2790470383798</v>
      </c>
      <c r="D29" s="314">
        <v>3587.9841290820418</v>
      </c>
      <c r="E29" s="314">
        <v>105.70508204366206</v>
      </c>
      <c r="F29" s="314">
        <v>0</v>
      </c>
      <c r="G29" s="314">
        <v>0</v>
      </c>
      <c r="H29" s="314">
        <v>0</v>
      </c>
    </row>
    <row r="30" spans="1:11" x14ac:dyDescent="0.2">
      <c r="A30" s="272" t="s">
        <v>381</v>
      </c>
      <c r="B30" s="312">
        <v>25691</v>
      </c>
      <c r="C30" s="314">
        <v>7430.2790470383798</v>
      </c>
      <c r="D30" s="314">
        <v>7535.9841290820423</v>
      </c>
      <c r="E30" s="314">
        <v>105.70508204366251</v>
      </c>
      <c r="F30" s="314">
        <v>0</v>
      </c>
      <c r="G30" s="314">
        <v>0</v>
      </c>
      <c r="H30" s="314">
        <v>0</v>
      </c>
    </row>
    <row r="31" spans="1:11" x14ac:dyDescent="0.2">
      <c r="A31" s="272" t="s">
        <v>382</v>
      </c>
      <c r="B31" s="312">
        <v>32364</v>
      </c>
      <c r="C31" s="314">
        <v>2831.2790470383798</v>
      </c>
      <c r="D31" s="314">
        <v>2936.9841290820418</v>
      </c>
      <c r="E31" s="314">
        <v>105.70508204366206</v>
      </c>
      <c r="F31" s="314">
        <v>0</v>
      </c>
      <c r="G31" s="314">
        <v>0</v>
      </c>
      <c r="H31" s="314">
        <v>0</v>
      </c>
    </row>
    <row r="32" spans="1:11" x14ac:dyDescent="0.2">
      <c r="A32" s="272" t="s">
        <v>383</v>
      </c>
      <c r="B32" s="312">
        <v>11402</v>
      </c>
      <c r="C32" s="314">
        <v>376.27904703837993</v>
      </c>
      <c r="D32" s="314">
        <v>-464.01587091795795</v>
      </c>
      <c r="E32" s="314">
        <v>-840.29491795633794</v>
      </c>
      <c r="F32" s="314">
        <v>652</v>
      </c>
      <c r="G32" s="314">
        <v>361</v>
      </c>
      <c r="H32" s="314">
        <v>94</v>
      </c>
    </row>
    <row r="33" spans="1:8" x14ac:dyDescent="0.2">
      <c r="A33" s="272" t="s">
        <v>384</v>
      </c>
      <c r="B33" s="312">
        <v>40997</v>
      </c>
      <c r="C33" s="314">
        <v>2958.2790470383798</v>
      </c>
      <c r="D33" s="314">
        <v>3063.9841290820418</v>
      </c>
      <c r="E33" s="314">
        <v>105.70508204366206</v>
      </c>
      <c r="F33" s="314">
        <v>0</v>
      </c>
      <c r="G33" s="314">
        <v>0</v>
      </c>
      <c r="H33" s="314">
        <v>0</v>
      </c>
    </row>
    <row r="34" spans="1:8" x14ac:dyDescent="0.2">
      <c r="A34" s="272" t="s">
        <v>385</v>
      </c>
      <c r="B34" s="312">
        <v>41944</v>
      </c>
      <c r="C34" s="314">
        <v>885.27904703837999</v>
      </c>
      <c r="D34" s="314">
        <v>937.98412908204205</v>
      </c>
      <c r="E34" s="314">
        <v>52.70508204366206</v>
      </c>
      <c r="F34" s="314">
        <v>0</v>
      </c>
      <c r="G34" s="314">
        <v>0</v>
      </c>
      <c r="H34" s="314">
        <v>0</v>
      </c>
    </row>
    <row r="35" spans="1:8" ht="25.5" x14ac:dyDescent="0.2">
      <c r="A35" s="285" t="s">
        <v>697</v>
      </c>
      <c r="B35" s="312">
        <v>41772</v>
      </c>
      <c r="C35" s="314">
        <v>5800.2790470383798</v>
      </c>
      <c r="D35" s="314">
        <v>5905.9841290820423</v>
      </c>
      <c r="E35" s="314">
        <v>105.70508204366251</v>
      </c>
      <c r="F35" s="314">
        <v>0</v>
      </c>
      <c r="G35" s="314">
        <v>0</v>
      </c>
      <c r="H35" s="314">
        <v>0</v>
      </c>
    </row>
    <row r="36" spans="1:8" x14ac:dyDescent="0.2">
      <c r="A36" s="272" t="s">
        <v>388</v>
      </c>
      <c r="B36" s="312">
        <v>13562</v>
      </c>
      <c r="C36" s="314">
        <v>12225.279047038381</v>
      </c>
      <c r="D36" s="314">
        <v>12330.984129082042</v>
      </c>
      <c r="E36" s="314">
        <v>105.7050820436616</v>
      </c>
      <c r="F36" s="314">
        <v>0</v>
      </c>
      <c r="G36" s="314">
        <v>0</v>
      </c>
      <c r="H36" s="314">
        <v>0</v>
      </c>
    </row>
    <row r="37" spans="1:8" x14ac:dyDescent="0.2">
      <c r="A37" s="272" t="s">
        <v>389</v>
      </c>
      <c r="B37" s="312">
        <v>20251</v>
      </c>
      <c r="C37" s="314">
        <v>1496.27904703838</v>
      </c>
      <c r="D37" s="314">
        <v>1601.984129082042</v>
      </c>
      <c r="E37" s="314">
        <v>105.70508204366206</v>
      </c>
      <c r="F37" s="314">
        <v>0</v>
      </c>
      <c r="G37" s="314">
        <v>0</v>
      </c>
      <c r="H37" s="314">
        <v>0</v>
      </c>
    </row>
    <row r="38" spans="1:8" x14ac:dyDescent="0.2">
      <c r="A38" s="272" t="s">
        <v>390</v>
      </c>
      <c r="B38" s="312">
        <v>16819</v>
      </c>
      <c r="C38" s="314">
        <v>5171.2790470383798</v>
      </c>
      <c r="D38" s="314">
        <v>5276.9841290820423</v>
      </c>
      <c r="E38" s="314">
        <v>105.70508204366251</v>
      </c>
      <c r="F38" s="314">
        <v>0</v>
      </c>
      <c r="G38" s="314">
        <v>0</v>
      </c>
      <c r="H38" s="314">
        <v>0</v>
      </c>
    </row>
    <row r="39" spans="1:8" x14ac:dyDescent="0.2">
      <c r="A39" s="272" t="s">
        <v>391</v>
      </c>
      <c r="B39" s="312">
        <v>20487</v>
      </c>
      <c r="C39" s="314">
        <v>12594.279047038381</v>
      </c>
      <c r="D39" s="314">
        <v>12699.984129082042</v>
      </c>
      <c r="E39" s="314">
        <v>105.7050820436616</v>
      </c>
      <c r="F39" s="314">
        <v>0</v>
      </c>
      <c r="G39" s="314">
        <v>0</v>
      </c>
      <c r="H39" s="314">
        <v>0</v>
      </c>
    </row>
    <row r="40" spans="1:8" x14ac:dyDescent="0.2">
      <c r="A40" s="272" t="s">
        <v>386</v>
      </c>
      <c r="B40" s="312">
        <v>210003</v>
      </c>
      <c r="C40" s="314">
        <v>1884.27904703838</v>
      </c>
      <c r="D40" s="314">
        <v>1989.984129082042</v>
      </c>
      <c r="E40" s="314">
        <v>105.70508204366206</v>
      </c>
      <c r="F40" s="314">
        <v>0</v>
      </c>
      <c r="G40" s="314">
        <v>0</v>
      </c>
      <c r="H40" s="314">
        <v>0</v>
      </c>
    </row>
    <row r="41" spans="1:8" x14ac:dyDescent="0.2">
      <c r="A41" s="272" t="s">
        <v>392</v>
      </c>
      <c r="B41" s="312">
        <v>9239</v>
      </c>
      <c r="C41" s="314">
        <v>9909.2790470383807</v>
      </c>
      <c r="D41" s="314">
        <v>10014.984129082042</v>
      </c>
      <c r="E41" s="314">
        <v>105.7050820436616</v>
      </c>
      <c r="F41" s="314">
        <v>0</v>
      </c>
      <c r="G41" s="314">
        <v>0</v>
      </c>
      <c r="H41" s="314">
        <v>0</v>
      </c>
    </row>
    <row r="42" spans="1:8" x14ac:dyDescent="0.2">
      <c r="A42" s="272" t="s">
        <v>393</v>
      </c>
      <c r="B42" s="312">
        <v>21484</v>
      </c>
      <c r="C42" s="314">
        <v>5738.2790470383798</v>
      </c>
      <c r="D42" s="314">
        <v>5843.9841290820423</v>
      </c>
      <c r="E42" s="314">
        <v>105.70508204366251</v>
      </c>
      <c r="F42" s="314">
        <v>0</v>
      </c>
      <c r="G42" s="314">
        <v>0</v>
      </c>
      <c r="H42" s="314">
        <v>0</v>
      </c>
    </row>
    <row r="43" spans="1:8" ht="25.5" x14ac:dyDescent="0.2">
      <c r="A43" s="285" t="s">
        <v>698</v>
      </c>
      <c r="B43" s="312">
        <v>101882</v>
      </c>
      <c r="C43" s="314">
        <v>12674.279047038381</v>
      </c>
      <c r="D43" s="314">
        <v>12779.984129082042</v>
      </c>
      <c r="E43" s="314">
        <v>105.7050820436616</v>
      </c>
      <c r="F43" s="314">
        <v>0</v>
      </c>
      <c r="G43" s="314">
        <v>0</v>
      </c>
      <c r="H43" s="314">
        <v>0</v>
      </c>
    </row>
    <row r="44" spans="1:8" x14ac:dyDescent="0.2">
      <c r="A44" s="272" t="s">
        <v>396</v>
      </c>
      <c r="B44" s="312">
        <v>16414</v>
      </c>
      <c r="C44" s="314">
        <v>14163.279047038381</v>
      </c>
      <c r="D44" s="314">
        <v>14268.984129082042</v>
      </c>
      <c r="E44" s="314">
        <v>105.7050820436616</v>
      </c>
      <c r="F44" s="314">
        <v>0</v>
      </c>
      <c r="G44" s="314">
        <v>0</v>
      </c>
      <c r="H44" s="314">
        <v>0</v>
      </c>
    </row>
    <row r="45" spans="1:8" x14ac:dyDescent="0.2">
      <c r="A45" s="272" t="s">
        <v>397</v>
      </c>
      <c r="B45" s="312">
        <v>10609</v>
      </c>
      <c r="C45" s="314">
        <v>7681.2790470383798</v>
      </c>
      <c r="D45" s="314">
        <v>7786.9841290820423</v>
      </c>
      <c r="E45" s="314">
        <v>105.70508204366251</v>
      </c>
      <c r="F45" s="314">
        <v>0</v>
      </c>
      <c r="G45" s="314">
        <v>0</v>
      </c>
      <c r="H45" s="314">
        <v>0</v>
      </c>
    </row>
    <row r="46" spans="1:8" x14ac:dyDescent="0.2">
      <c r="A46" s="272" t="s">
        <v>398</v>
      </c>
      <c r="B46" s="312">
        <v>33455</v>
      </c>
      <c r="C46" s="314">
        <v>12808.279047038381</v>
      </c>
      <c r="D46" s="314">
        <v>12913.984129082042</v>
      </c>
      <c r="E46" s="314">
        <v>105.7050820436616</v>
      </c>
      <c r="F46" s="314">
        <v>0</v>
      </c>
      <c r="G46" s="314">
        <v>0</v>
      </c>
      <c r="H46" s="314">
        <v>0</v>
      </c>
    </row>
    <row r="47" spans="1:8" x14ac:dyDescent="0.2">
      <c r="A47" s="272" t="s">
        <v>399</v>
      </c>
      <c r="B47" s="312">
        <v>54119</v>
      </c>
      <c r="C47" s="314">
        <v>7062.2790470383798</v>
      </c>
      <c r="D47" s="314">
        <v>7167.9841290820423</v>
      </c>
      <c r="E47" s="314">
        <v>105.70508204366251</v>
      </c>
      <c r="F47" s="314">
        <v>0</v>
      </c>
      <c r="G47" s="314">
        <v>0</v>
      </c>
      <c r="H47" s="314">
        <v>0</v>
      </c>
    </row>
    <row r="48" spans="1:8" x14ac:dyDescent="0.2">
      <c r="A48" s="272" t="s">
        <v>400</v>
      </c>
      <c r="B48" s="312">
        <v>11673</v>
      </c>
      <c r="C48" s="314">
        <v>4918.2790470383798</v>
      </c>
      <c r="D48" s="314">
        <v>5023.9841290820423</v>
      </c>
      <c r="E48" s="314">
        <v>105.70508204366251</v>
      </c>
      <c r="F48" s="314">
        <v>0</v>
      </c>
      <c r="G48" s="314">
        <v>0</v>
      </c>
      <c r="H48" s="314">
        <v>0</v>
      </c>
    </row>
    <row r="49" spans="1:8" x14ac:dyDescent="0.2">
      <c r="A49" s="272" t="s">
        <v>401</v>
      </c>
      <c r="B49" s="312">
        <v>34078</v>
      </c>
      <c r="C49" s="314">
        <v>5229.2790470383798</v>
      </c>
      <c r="D49" s="314">
        <v>5334.9841290820423</v>
      </c>
      <c r="E49" s="314">
        <v>105.70508204366251</v>
      </c>
      <c r="F49" s="314">
        <v>0</v>
      </c>
      <c r="G49" s="314">
        <v>0</v>
      </c>
      <c r="H49" s="314">
        <v>0</v>
      </c>
    </row>
    <row r="50" spans="1:8" x14ac:dyDescent="0.2">
      <c r="A50" s="272" t="s">
        <v>402</v>
      </c>
      <c r="B50" s="312">
        <v>12035</v>
      </c>
      <c r="C50" s="314">
        <v>1210.27904703838</v>
      </c>
      <c r="D50" s="314">
        <v>1315.984129082042</v>
      </c>
      <c r="E50" s="314">
        <v>105.70508204366206</v>
      </c>
      <c r="F50" s="314">
        <v>0</v>
      </c>
      <c r="G50" s="314">
        <v>0</v>
      </c>
      <c r="H50" s="314">
        <v>0</v>
      </c>
    </row>
    <row r="51" spans="1:8" x14ac:dyDescent="0.2">
      <c r="A51" s="272" t="s">
        <v>403</v>
      </c>
      <c r="B51" s="312">
        <v>8918</v>
      </c>
      <c r="C51" s="314">
        <v>14105.279047038381</v>
      </c>
      <c r="D51" s="314">
        <v>14210.984129082042</v>
      </c>
      <c r="E51" s="314">
        <v>105.7050820436616</v>
      </c>
      <c r="F51" s="314">
        <v>0</v>
      </c>
      <c r="G51" s="314">
        <v>0</v>
      </c>
      <c r="H51" s="314">
        <v>0</v>
      </c>
    </row>
    <row r="52" spans="1:8" ht="25.5" x14ac:dyDescent="0.2">
      <c r="A52" s="285" t="s">
        <v>699</v>
      </c>
      <c r="B52" s="312">
        <v>5316</v>
      </c>
      <c r="C52" s="314">
        <v>10893.279047038381</v>
      </c>
      <c r="D52" s="314">
        <v>10998.984129082042</v>
      </c>
      <c r="E52" s="314">
        <v>105.7050820436616</v>
      </c>
      <c r="F52" s="314">
        <v>0</v>
      </c>
      <c r="G52" s="314">
        <v>0</v>
      </c>
      <c r="H52" s="314">
        <v>0</v>
      </c>
    </row>
    <row r="53" spans="1:8" x14ac:dyDescent="0.2">
      <c r="A53" s="272" t="s">
        <v>406</v>
      </c>
      <c r="B53" s="312">
        <v>21215</v>
      </c>
      <c r="C53" s="314">
        <v>7950.2790470383798</v>
      </c>
      <c r="D53" s="314">
        <v>8055.9841290820423</v>
      </c>
      <c r="E53" s="314">
        <v>105.70508204366251</v>
      </c>
      <c r="F53" s="314">
        <v>0</v>
      </c>
      <c r="G53" s="314">
        <v>0</v>
      </c>
      <c r="H53" s="314">
        <v>0</v>
      </c>
    </row>
    <row r="54" spans="1:8" x14ac:dyDescent="0.2">
      <c r="A54" s="272" t="s">
        <v>407</v>
      </c>
      <c r="B54" s="312">
        <v>9837</v>
      </c>
      <c r="C54" s="314">
        <v>11819.279047038381</v>
      </c>
      <c r="D54" s="314">
        <v>11924.984129082042</v>
      </c>
      <c r="E54" s="314">
        <v>105.7050820436616</v>
      </c>
      <c r="F54" s="314">
        <v>0</v>
      </c>
      <c r="G54" s="314">
        <v>0</v>
      </c>
      <c r="H54" s="314">
        <v>0</v>
      </c>
    </row>
    <row r="55" spans="1:8" x14ac:dyDescent="0.2">
      <c r="A55" s="272" t="s">
        <v>408</v>
      </c>
      <c r="B55" s="312">
        <v>153144</v>
      </c>
      <c r="C55" s="314">
        <v>4756.2790470383798</v>
      </c>
      <c r="D55" s="314">
        <v>4861.9841290820423</v>
      </c>
      <c r="E55" s="314">
        <v>105.70508204366251</v>
      </c>
      <c r="F55" s="314">
        <v>0</v>
      </c>
      <c r="G55" s="314">
        <v>0</v>
      </c>
      <c r="H55" s="314">
        <v>0</v>
      </c>
    </row>
    <row r="56" spans="1:8" x14ac:dyDescent="0.2">
      <c r="A56" s="272" t="s">
        <v>409</v>
      </c>
      <c r="B56" s="312">
        <v>26543</v>
      </c>
      <c r="C56" s="314">
        <v>8402.2790470383807</v>
      </c>
      <c r="D56" s="314">
        <v>8507.9841290820423</v>
      </c>
      <c r="E56" s="314">
        <v>105.7050820436616</v>
      </c>
      <c r="F56" s="314">
        <v>0</v>
      </c>
      <c r="G56" s="314">
        <v>0</v>
      </c>
      <c r="H56" s="314">
        <v>0</v>
      </c>
    </row>
    <row r="57" spans="1:8" x14ac:dyDescent="0.2">
      <c r="A57" s="272" t="s">
        <v>410</v>
      </c>
      <c r="B57" s="312">
        <v>42870</v>
      </c>
      <c r="C57" s="314">
        <v>9649.2790470383807</v>
      </c>
      <c r="D57" s="314">
        <v>9754.9841290820423</v>
      </c>
      <c r="E57" s="314">
        <v>105.7050820436616</v>
      </c>
      <c r="F57" s="314">
        <v>0</v>
      </c>
      <c r="G57" s="314">
        <v>0</v>
      </c>
      <c r="H57" s="314">
        <v>0</v>
      </c>
    </row>
    <row r="58" spans="1:8" x14ac:dyDescent="0.2">
      <c r="A58" s="272" t="s">
        <v>411</v>
      </c>
      <c r="B58" s="312">
        <v>136863</v>
      </c>
      <c r="C58" s="314">
        <v>9462.2790470383807</v>
      </c>
      <c r="D58" s="314">
        <v>9567.9841290820423</v>
      </c>
      <c r="E58" s="314">
        <v>105.7050820436616</v>
      </c>
      <c r="F58" s="314">
        <v>0</v>
      </c>
      <c r="G58" s="314">
        <v>0</v>
      </c>
      <c r="H58" s="314">
        <v>0</v>
      </c>
    </row>
    <row r="59" spans="1:8" x14ac:dyDescent="0.2">
      <c r="A59" s="272" t="s">
        <v>412</v>
      </c>
      <c r="B59" s="312">
        <v>14262</v>
      </c>
      <c r="C59" s="314">
        <v>6795.2790470383798</v>
      </c>
      <c r="D59" s="314">
        <v>6900.9841290820423</v>
      </c>
      <c r="E59" s="314">
        <v>105.70508204366251</v>
      </c>
      <c r="F59" s="314">
        <v>0</v>
      </c>
      <c r="G59" s="314">
        <v>0</v>
      </c>
      <c r="H59" s="314">
        <v>0</v>
      </c>
    </row>
    <row r="60" spans="1:8" x14ac:dyDescent="0.2">
      <c r="A60" s="272" t="s">
        <v>413</v>
      </c>
      <c r="B60" s="312">
        <v>7396</v>
      </c>
      <c r="C60" s="314">
        <v>8256.2790470383807</v>
      </c>
      <c r="D60" s="314">
        <v>8361.9841290820423</v>
      </c>
      <c r="E60" s="314">
        <v>105.7050820436616</v>
      </c>
      <c r="F60" s="314">
        <v>0</v>
      </c>
      <c r="G60" s="314">
        <v>0</v>
      </c>
      <c r="H60" s="314">
        <v>0</v>
      </c>
    </row>
    <row r="61" spans="1:8" x14ac:dyDescent="0.2">
      <c r="A61" s="272" t="s">
        <v>414</v>
      </c>
      <c r="B61" s="312">
        <v>7744</v>
      </c>
      <c r="C61" s="314">
        <v>10679.279047038381</v>
      </c>
      <c r="D61" s="314">
        <v>10784.984129082042</v>
      </c>
      <c r="E61" s="314">
        <v>105.7050820436616</v>
      </c>
      <c r="F61" s="314">
        <v>0</v>
      </c>
      <c r="G61" s="314">
        <v>0</v>
      </c>
      <c r="H61" s="314">
        <v>0</v>
      </c>
    </row>
    <row r="62" spans="1:8" x14ac:dyDescent="0.2">
      <c r="A62" s="272" t="s">
        <v>415</v>
      </c>
      <c r="B62" s="312">
        <v>3651</v>
      </c>
      <c r="C62" s="314">
        <v>13601.279047038381</v>
      </c>
      <c r="D62" s="314">
        <v>13706.984129082042</v>
      </c>
      <c r="E62" s="314">
        <v>105.7050820436616</v>
      </c>
      <c r="F62" s="314">
        <v>0</v>
      </c>
      <c r="G62" s="314">
        <v>0</v>
      </c>
      <c r="H62" s="314">
        <v>0</v>
      </c>
    </row>
    <row r="63" spans="1:8" x14ac:dyDescent="0.2">
      <c r="A63" s="272" t="s">
        <v>416</v>
      </c>
      <c r="B63" s="312">
        <v>11520</v>
      </c>
      <c r="C63" s="314">
        <v>10036.279047038381</v>
      </c>
      <c r="D63" s="314">
        <v>10141.984129082042</v>
      </c>
      <c r="E63" s="314">
        <v>105.7050820436616</v>
      </c>
      <c r="F63" s="314">
        <v>0</v>
      </c>
      <c r="G63" s="314">
        <v>0</v>
      </c>
      <c r="H63" s="314">
        <v>0</v>
      </c>
    </row>
    <row r="64" spans="1:8" x14ac:dyDescent="0.2">
      <c r="A64" s="272" t="s">
        <v>417</v>
      </c>
      <c r="B64" s="312">
        <v>5233</v>
      </c>
      <c r="C64" s="314">
        <v>14212.279047038381</v>
      </c>
      <c r="D64" s="314">
        <v>14317.984129082042</v>
      </c>
      <c r="E64" s="314">
        <v>105.7050820436616</v>
      </c>
      <c r="F64" s="314">
        <v>0</v>
      </c>
      <c r="G64" s="314">
        <v>0</v>
      </c>
      <c r="H64" s="314">
        <v>0</v>
      </c>
    </row>
    <row r="65" spans="1:8" ht="25.5" x14ac:dyDescent="0.2">
      <c r="A65" s="285" t="s">
        <v>700</v>
      </c>
      <c r="B65" s="312">
        <v>6525</v>
      </c>
      <c r="C65" s="314">
        <v>8853.2790470383807</v>
      </c>
      <c r="D65" s="314">
        <v>8958.9841290820423</v>
      </c>
      <c r="E65" s="314">
        <v>105.7050820436616</v>
      </c>
      <c r="F65" s="314">
        <v>0</v>
      </c>
      <c r="G65" s="314">
        <v>0</v>
      </c>
      <c r="H65" s="314">
        <v>0</v>
      </c>
    </row>
    <row r="66" spans="1:8" x14ac:dyDescent="0.2">
      <c r="A66" s="272" t="s">
        <v>420</v>
      </c>
      <c r="B66" s="312">
        <v>16776</v>
      </c>
      <c r="C66" s="314">
        <v>8289.2790470383807</v>
      </c>
      <c r="D66" s="314">
        <v>8394.9841290820423</v>
      </c>
      <c r="E66" s="314">
        <v>105.7050820436616</v>
      </c>
      <c r="F66" s="314">
        <v>0</v>
      </c>
      <c r="G66" s="314">
        <v>0</v>
      </c>
      <c r="H66" s="314">
        <v>0</v>
      </c>
    </row>
    <row r="67" spans="1:8" x14ac:dyDescent="0.2">
      <c r="A67" s="272" t="s">
        <v>421</v>
      </c>
      <c r="B67" s="312">
        <v>29182</v>
      </c>
      <c r="C67" s="314">
        <v>8663.2790470383807</v>
      </c>
      <c r="D67" s="314">
        <v>8768.9841290820423</v>
      </c>
      <c r="E67" s="314">
        <v>105.7050820436616</v>
      </c>
      <c r="F67" s="314">
        <v>0</v>
      </c>
      <c r="G67" s="314">
        <v>0</v>
      </c>
      <c r="H67" s="314">
        <v>0</v>
      </c>
    </row>
    <row r="68" spans="1:8" x14ac:dyDescent="0.2">
      <c r="A68" s="272" t="s">
        <v>422</v>
      </c>
      <c r="B68" s="312">
        <v>9509</v>
      </c>
      <c r="C68" s="314">
        <v>7993.2790470383798</v>
      </c>
      <c r="D68" s="314">
        <v>8098.9841290820423</v>
      </c>
      <c r="E68" s="314">
        <v>105.70508204366251</v>
      </c>
      <c r="F68" s="314">
        <v>0</v>
      </c>
      <c r="G68" s="314">
        <v>0</v>
      </c>
      <c r="H68" s="314">
        <v>0</v>
      </c>
    </row>
    <row r="69" spans="1:8" x14ac:dyDescent="0.2">
      <c r="A69" s="272" t="s">
        <v>423</v>
      </c>
      <c r="B69" s="312">
        <v>11231</v>
      </c>
      <c r="C69" s="314">
        <v>7946.2790470383798</v>
      </c>
      <c r="D69" s="314">
        <v>8051.9841290820423</v>
      </c>
      <c r="E69" s="314">
        <v>105.70508204366251</v>
      </c>
      <c r="F69" s="314">
        <v>0</v>
      </c>
      <c r="G69" s="314">
        <v>0</v>
      </c>
      <c r="H69" s="314">
        <v>0</v>
      </c>
    </row>
    <row r="70" spans="1:8" x14ac:dyDescent="0.2">
      <c r="A70" s="272" t="s">
        <v>424</v>
      </c>
      <c r="B70" s="312">
        <v>133266</v>
      </c>
      <c r="C70" s="314">
        <v>6023.2790470383798</v>
      </c>
      <c r="D70" s="314">
        <v>6128.9841290820423</v>
      </c>
      <c r="E70" s="314">
        <v>105.70508204366251</v>
      </c>
      <c r="F70" s="314">
        <v>0</v>
      </c>
      <c r="G70" s="314">
        <v>0</v>
      </c>
      <c r="H70" s="314">
        <v>0</v>
      </c>
    </row>
    <row r="71" spans="1:8" x14ac:dyDescent="0.2">
      <c r="A71" s="272" t="s">
        <v>425</v>
      </c>
      <c r="B71" s="312">
        <v>7145</v>
      </c>
      <c r="C71" s="314">
        <v>9924.2790470383807</v>
      </c>
      <c r="D71" s="314">
        <v>10029.984129082042</v>
      </c>
      <c r="E71" s="314">
        <v>105.7050820436616</v>
      </c>
      <c r="F71" s="314">
        <v>0</v>
      </c>
      <c r="G71" s="314">
        <v>0</v>
      </c>
      <c r="H71" s="314">
        <v>0</v>
      </c>
    </row>
    <row r="72" spans="1:8" x14ac:dyDescent="0.2">
      <c r="A72" s="272" t="s">
        <v>426</v>
      </c>
      <c r="B72" s="312">
        <v>30407</v>
      </c>
      <c r="C72" s="314">
        <v>11746.279047038381</v>
      </c>
      <c r="D72" s="314">
        <v>11851.984129082042</v>
      </c>
      <c r="E72" s="314">
        <v>105.7050820436616</v>
      </c>
      <c r="F72" s="314">
        <v>0</v>
      </c>
      <c r="G72" s="314">
        <v>0</v>
      </c>
      <c r="H72" s="314">
        <v>0</v>
      </c>
    </row>
    <row r="73" spans="1:8" x14ac:dyDescent="0.2">
      <c r="A73" s="272" t="s">
        <v>427</v>
      </c>
      <c r="B73" s="312">
        <v>11216</v>
      </c>
      <c r="C73" s="314">
        <v>14339.279047038381</v>
      </c>
      <c r="D73" s="314">
        <v>14444.984129082042</v>
      </c>
      <c r="E73" s="314">
        <v>105.7050820436616</v>
      </c>
      <c r="F73" s="314">
        <v>0</v>
      </c>
      <c r="G73" s="314">
        <v>0</v>
      </c>
      <c r="H73" s="314">
        <v>0</v>
      </c>
    </row>
    <row r="74" spans="1:8" x14ac:dyDescent="0.2">
      <c r="A74" s="272" t="s">
        <v>428</v>
      </c>
      <c r="B74" s="312">
        <v>18495</v>
      </c>
      <c r="C74" s="314">
        <v>12717.279047038381</v>
      </c>
      <c r="D74" s="314">
        <v>12822.984129082042</v>
      </c>
      <c r="E74" s="314">
        <v>105.7050820436616</v>
      </c>
      <c r="F74" s="314">
        <v>0</v>
      </c>
      <c r="G74" s="314">
        <v>0</v>
      </c>
      <c r="H74" s="314">
        <v>0</v>
      </c>
    </row>
    <row r="75" spans="1:8" x14ac:dyDescent="0.2">
      <c r="A75" s="272" t="s">
        <v>429</v>
      </c>
      <c r="B75" s="312">
        <v>13368</v>
      </c>
      <c r="C75" s="314">
        <v>8857.2790470383807</v>
      </c>
      <c r="D75" s="314">
        <v>8962.9841290820423</v>
      </c>
      <c r="E75" s="314">
        <v>105.7050820436616</v>
      </c>
      <c r="F75" s="314">
        <v>0</v>
      </c>
      <c r="G75" s="314">
        <v>0</v>
      </c>
      <c r="H75" s="314">
        <v>0</v>
      </c>
    </row>
    <row r="76" spans="1:8" x14ac:dyDescent="0.2">
      <c r="A76" s="272" t="s">
        <v>430</v>
      </c>
      <c r="B76" s="312">
        <v>26827</v>
      </c>
      <c r="C76" s="314">
        <v>10143.279047038381</v>
      </c>
      <c r="D76" s="314">
        <v>10248.984129082042</v>
      </c>
      <c r="E76" s="314">
        <v>105.7050820436616</v>
      </c>
      <c r="F76" s="314">
        <v>0</v>
      </c>
      <c r="G76" s="314">
        <v>0</v>
      </c>
      <c r="H76" s="314">
        <v>0</v>
      </c>
    </row>
    <row r="77" spans="1:8" x14ac:dyDescent="0.2">
      <c r="A77" s="272" t="s">
        <v>431</v>
      </c>
      <c r="B77" s="312">
        <v>33478</v>
      </c>
      <c r="C77" s="314">
        <v>6334.2790470383798</v>
      </c>
      <c r="D77" s="314">
        <v>6439.9841290820423</v>
      </c>
      <c r="E77" s="314">
        <v>105.70508204366251</v>
      </c>
      <c r="F77" s="314">
        <v>0</v>
      </c>
      <c r="G77" s="314">
        <v>0</v>
      </c>
      <c r="H77" s="314">
        <v>0</v>
      </c>
    </row>
    <row r="78" spans="1:8" ht="25.5" x14ac:dyDescent="0.2">
      <c r="A78" s="285" t="s">
        <v>701</v>
      </c>
      <c r="B78" s="312">
        <v>19593</v>
      </c>
      <c r="C78" s="314">
        <v>12137.279047038381</v>
      </c>
      <c r="D78" s="314">
        <v>12242.984129082042</v>
      </c>
      <c r="E78" s="314">
        <v>105.7050820436616</v>
      </c>
      <c r="F78" s="314">
        <v>0</v>
      </c>
      <c r="G78" s="314">
        <v>0</v>
      </c>
      <c r="H78" s="314">
        <v>0</v>
      </c>
    </row>
    <row r="79" spans="1:8" x14ac:dyDescent="0.2">
      <c r="A79" s="272" t="s">
        <v>434</v>
      </c>
      <c r="B79" s="312">
        <v>8420</v>
      </c>
      <c r="C79" s="314">
        <v>15350.279047038381</v>
      </c>
      <c r="D79" s="314">
        <v>15455.984129082042</v>
      </c>
      <c r="E79" s="314">
        <v>105.7050820436616</v>
      </c>
      <c r="F79" s="314">
        <v>0</v>
      </c>
      <c r="G79" s="314">
        <v>0</v>
      </c>
      <c r="H79" s="314">
        <v>0</v>
      </c>
    </row>
    <row r="80" spans="1:8" x14ac:dyDescent="0.2">
      <c r="A80" s="272" t="s">
        <v>435</v>
      </c>
      <c r="B80" s="312">
        <v>27601</v>
      </c>
      <c r="C80" s="314">
        <v>7814.2790470383798</v>
      </c>
      <c r="D80" s="314">
        <v>7919.9841290820423</v>
      </c>
      <c r="E80" s="314">
        <v>105.70508204366251</v>
      </c>
      <c r="F80" s="314">
        <v>0</v>
      </c>
      <c r="G80" s="314">
        <v>0</v>
      </c>
      <c r="H80" s="314">
        <v>0</v>
      </c>
    </row>
    <row r="81" spans="1:8" x14ac:dyDescent="0.2">
      <c r="A81" s="272" t="s">
        <v>436</v>
      </c>
      <c r="B81" s="312">
        <v>9775</v>
      </c>
      <c r="C81" s="314">
        <v>12165.279047038381</v>
      </c>
      <c r="D81" s="314">
        <v>12270.984129082042</v>
      </c>
      <c r="E81" s="314">
        <v>105.7050820436616</v>
      </c>
      <c r="F81" s="314">
        <v>0</v>
      </c>
      <c r="G81" s="314">
        <v>0</v>
      </c>
      <c r="H81" s="314">
        <v>0</v>
      </c>
    </row>
    <row r="82" spans="1:8" x14ac:dyDescent="0.2">
      <c r="A82" s="272" t="s">
        <v>437</v>
      </c>
      <c r="B82" s="312">
        <v>12278</v>
      </c>
      <c r="C82" s="314">
        <v>14217.279047038381</v>
      </c>
      <c r="D82" s="314">
        <v>14322.984129082042</v>
      </c>
      <c r="E82" s="314">
        <v>105.7050820436616</v>
      </c>
      <c r="F82" s="314">
        <v>0</v>
      </c>
      <c r="G82" s="314">
        <v>0</v>
      </c>
      <c r="H82" s="314">
        <v>0</v>
      </c>
    </row>
    <row r="83" spans="1:8" x14ac:dyDescent="0.2">
      <c r="A83" s="272" t="s">
        <v>438</v>
      </c>
      <c r="B83" s="312">
        <v>9307</v>
      </c>
      <c r="C83" s="314">
        <v>14077.279047038381</v>
      </c>
      <c r="D83" s="314">
        <v>14182.984129082042</v>
      </c>
      <c r="E83" s="314">
        <v>105.7050820436616</v>
      </c>
      <c r="F83" s="314">
        <v>0</v>
      </c>
      <c r="G83" s="314">
        <v>0</v>
      </c>
      <c r="H83" s="314">
        <v>0</v>
      </c>
    </row>
    <row r="84" spans="1:8" x14ac:dyDescent="0.2">
      <c r="A84" s="272" t="s">
        <v>439</v>
      </c>
      <c r="B84" s="312">
        <v>87979</v>
      </c>
      <c r="C84" s="314">
        <v>6866.2790470383798</v>
      </c>
      <c r="D84" s="314">
        <v>6971.9841290820423</v>
      </c>
      <c r="E84" s="314">
        <v>105.70508204366251</v>
      </c>
      <c r="F84" s="314">
        <v>0</v>
      </c>
      <c r="G84" s="314">
        <v>0</v>
      </c>
      <c r="H84" s="314">
        <v>0</v>
      </c>
    </row>
    <row r="85" spans="1:8" x14ac:dyDescent="0.2">
      <c r="A85" s="272" t="s">
        <v>440</v>
      </c>
      <c r="B85" s="312">
        <v>16109</v>
      </c>
      <c r="C85" s="314">
        <v>5843.2790470383798</v>
      </c>
      <c r="D85" s="314">
        <v>5948.9841290820423</v>
      </c>
      <c r="E85" s="314">
        <v>105.70508204366251</v>
      </c>
      <c r="F85" s="314">
        <v>0</v>
      </c>
      <c r="G85" s="314">
        <v>0</v>
      </c>
      <c r="H85" s="314">
        <v>0</v>
      </c>
    </row>
    <row r="86" spans="1:8" ht="25.5" x14ac:dyDescent="0.2">
      <c r="A86" s="285" t="s">
        <v>702</v>
      </c>
      <c r="B86" s="312">
        <v>10658</v>
      </c>
      <c r="C86" s="314">
        <v>11748.279047038381</v>
      </c>
      <c r="D86" s="314">
        <v>11853.984129082042</v>
      </c>
      <c r="E86" s="314">
        <v>105.7050820436616</v>
      </c>
      <c r="F86" s="314">
        <v>0</v>
      </c>
      <c r="G86" s="314">
        <v>0</v>
      </c>
      <c r="H86" s="314">
        <v>0</v>
      </c>
    </row>
    <row r="87" spans="1:8" x14ac:dyDescent="0.2">
      <c r="A87" s="272" t="s">
        <v>443</v>
      </c>
      <c r="B87" s="312">
        <v>9062</v>
      </c>
      <c r="C87" s="314">
        <v>9187.2790470383807</v>
      </c>
      <c r="D87" s="314">
        <v>9292.9841290820423</v>
      </c>
      <c r="E87" s="314">
        <v>105.7050820436616</v>
      </c>
      <c r="F87" s="314">
        <v>0</v>
      </c>
      <c r="G87" s="314">
        <v>0</v>
      </c>
      <c r="H87" s="314">
        <v>0</v>
      </c>
    </row>
    <row r="88" spans="1:8" x14ac:dyDescent="0.2">
      <c r="A88" s="272" t="s">
        <v>444</v>
      </c>
      <c r="B88" s="312">
        <v>13855</v>
      </c>
      <c r="C88" s="314">
        <v>13353.279047038381</v>
      </c>
      <c r="D88" s="314">
        <v>13458.984129082042</v>
      </c>
      <c r="E88" s="314">
        <v>105.7050820436616</v>
      </c>
      <c r="F88" s="314">
        <v>0</v>
      </c>
      <c r="G88" s="314">
        <v>0</v>
      </c>
      <c r="H88" s="314">
        <v>0</v>
      </c>
    </row>
    <row r="89" spans="1:8" x14ac:dyDescent="0.2">
      <c r="A89" s="272" t="s">
        <v>445</v>
      </c>
      <c r="B89" s="312">
        <v>5803</v>
      </c>
      <c r="C89" s="314">
        <v>20421.279047038381</v>
      </c>
      <c r="D89" s="314">
        <v>20526.98412908204</v>
      </c>
      <c r="E89" s="314">
        <v>105.70508204365979</v>
      </c>
      <c r="F89" s="314">
        <v>0</v>
      </c>
      <c r="G89" s="314">
        <v>0</v>
      </c>
      <c r="H89" s="314">
        <v>0</v>
      </c>
    </row>
    <row r="90" spans="1:8" x14ac:dyDescent="0.2">
      <c r="A90" s="272" t="s">
        <v>441</v>
      </c>
      <c r="B90" s="312">
        <v>65548</v>
      </c>
      <c r="C90" s="314">
        <v>5248.2790470383798</v>
      </c>
      <c r="D90" s="314">
        <v>5353.9841290820423</v>
      </c>
      <c r="E90" s="314">
        <v>105.70508204366251</v>
      </c>
      <c r="F90" s="314">
        <v>0</v>
      </c>
      <c r="G90" s="314">
        <v>0</v>
      </c>
      <c r="H90" s="314">
        <v>0</v>
      </c>
    </row>
    <row r="91" spans="1:8" x14ac:dyDescent="0.2">
      <c r="A91" s="272" t="s">
        <v>703</v>
      </c>
      <c r="B91" s="312">
        <v>13107</v>
      </c>
      <c r="C91" s="314">
        <v>8167.2790470383798</v>
      </c>
      <c r="D91" s="314">
        <v>8272.9841290820423</v>
      </c>
      <c r="E91" s="314">
        <v>105.70508204366251</v>
      </c>
      <c r="F91" s="314">
        <v>0</v>
      </c>
      <c r="G91" s="314">
        <v>0</v>
      </c>
      <c r="H91" s="314">
        <v>0</v>
      </c>
    </row>
    <row r="92" spans="1:8" x14ac:dyDescent="0.2">
      <c r="A92" s="272" t="s">
        <v>447</v>
      </c>
      <c r="B92" s="312">
        <v>14606</v>
      </c>
      <c r="C92" s="314">
        <v>7548.2790470383798</v>
      </c>
      <c r="D92" s="314">
        <v>7653.9841290820423</v>
      </c>
      <c r="E92" s="314">
        <v>105.70508204366251</v>
      </c>
      <c r="F92" s="314">
        <v>0</v>
      </c>
      <c r="G92" s="314">
        <v>0</v>
      </c>
      <c r="H92" s="314">
        <v>0</v>
      </c>
    </row>
    <row r="93" spans="1:8" x14ac:dyDescent="0.2">
      <c r="A93" s="272" t="s">
        <v>448</v>
      </c>
      <c r="B93" s="312">
        <v>19752</v>
      </c>
      <c r="C93" s="314">
        <v>11063.279047038381</v>
      </c>
      <c r="D93" s="314">
        <v>11168.984129082042</v>
      </c>
      <c r="E93" s="314">
        <v>105.7050820436616</v>
      </c>
      <c r="F93" s="314">
        <v>0</v>
      </c>
      <c r="G93" s="314">
        <v>0</v>
      </c>
      <c r="H93" s="314">
        <v>0</v>
      </c>
    </row>
    <row r="94" spans="1:8" x14ac:dyDescent="0.2">
      <c r="A94" s="272" t="s">
        <v>449</v>
      </c>
      <c r="B94" s="312">
        <v>26460</v>
      </c>
      <c r="C94" s="314">
        <v>3229.2790470383798</v>
      </c>
      <c r="D94" s="314">
        <v>3334.9841290820418</v>
      </c>
      <c r="E94" s="314">
        <v>105.70508204366206</v>
      </c>
      <c r="F94" s="314">
        <v>0</v>
      </c>
      <c r="G94" s="314">
        <v>0</v>
      </c>
      <c r="H94" s="314">
        <v>0</v>
      </c>
    </row>
    <row r="95" spans="1:8" x14ac:dyDescent="0.2">
      <c r="A95" s="272" t="s">
        <v>450</v>
      </c>
      <c r="B95" s="312">
        <v>6965</v>
      </c>
      <c r="C95" s="314">
        <v>14391.279047038381</v>
      </c>
      <c r="D95" s="314">
        <v>14496.984129082042</v>
      </c>
      <c r="E95" s="314">
        <v>105.7050820436616</v>
      </c>
      <c r="F95" s="314">
        <v>0</v>
      </c>
      <c r="G95" s="314">
        <v>0</v>
      </c>
      <c r="H95" s="314">
        <v>0</v>
      </c>
    </row>
    <row r="96" spans="1:8" x14ac:dyDescent="0.2">
      <c r="A96" s="272" t="s">
        <v>451</v>
      </c>
      <c r="B96" s="312">
        <v>15368</v>
      </c>
      <c r="C96" s="314">
        <v>9566.2790470383807</v>
      </c>
      <c r="D96" s="314">
        <v>9671.9841290820423</v>
      </c>
      <c r="E96" s="314">
        <v>105.7050820436616</v>
      </c>
      <c r="F96" s="314">
        <v>0</v>
      </c>
      <c r="G96" s="314">
        <v>0</v>
      </c>
      <c r="H96" s="314">
        <v>0</v>
      </c>
    </row>
    <row r="97" spans="1:8" x14ac:dyDescent="0.2">
      <c r="A97" s="272" t="s">
        <v>452</v>
      </c>
      <c r="B97" s="312">
        <v>36008</v>
      </c>
      <c r="C97" s="314">
        <v>9589.2790470383807</v>
      </c>
      <c r="D97" s="314">
        <v>9694.9841290820423</v>
      </c>
      <c r="E97" s="314">
        <v>105.7050820436616</v>
      </c>
      <c r="F97" s="314">
        <v>0</v>
      </c>
      <c r="G97" s="314">
        <v>0</v>
      </c>
      <c r="H97" s="314">
        <v>0</v>
      </c>
    </row>
    <row r="98" spans="1:8" ht="25.5" x14ac:dyDescent="0.2">
      <c r="A98" s="285" t="s">
        <v>704</v>
      </c>
      <c r="B98" s="312">
        <v>57394</v>
      </c>
      <c r="C98" s="314">
        <v>9944.2790470383807</v>
      </c>
      <c r="D98" s="314">
        <v>10049.984129082042</v>
      </c>
      <c r="E98" s="314">
        <v>105.7050820436616</v>
      </c>
      <c r="F98" s="314">
        <v>0</v>
      </c>
      <c r="G98" s="314">
        <v>0</v>
      </c>
      <c r="H98" s="314">
        <v>0</v>
      </c>
    </row>
    <row r="99" spans="1:8" ht="25.5" x14ac:dyDescent="0.2">
      <c r="A99" s="285" t="s">
        <v>705</v>
      </c>
      <c r="B99" s="312">
        <v>31838</v>
      </c>
      <c r="C99" s="314">
        <v>6848.2790470383798</v>
      </c>
      <c r="D99" s="314">
        <v>6953.9841290820423</v>
      </c>
      <c r="E99" s="314">
        <v>105.70508204366251</v>
      </c>
      <c r="F99" s="314">
        <v>0</v>
      </c>
      <c r="G99" s="314">
        <v>0</v>
      </c>
      <c r="H99" s="314">
        <v>0</v>
      </c>
    </row>
    <row r="100" spans="1:8" x14ac:dyDescent="0.2">
      <c r="A100" s="272" t="s">
        <v>457</v>
      </c>
      <c r="B100" s="312">
        <v>65241</v>
      </c>
      <c r="C100" s="314">
        <v>7545.2790470383798</v>
      </c>
      <c r="D100" s="314">
        <v>7650.9841290820423</v>
      </c>
      <c r="E100" s="314">
        <v>105.70508204366251</v>
      </c>
      <c r="F100" s="314">
        <v>0</v>
      </c>
      <c r="G100" s="314">
        <v>0</v>
      </c>
      <c r="H100" s="314">
        <v>0</v>
      </c>
    </row>
    <row r="101" spans="1:8" x14ac:dyDescent="0.2">
      <c r="A101" s="272" t="s">
        <v>458</v>
      </c>
      <c r="B101" s="312">
        <v>13138</v>
      </c>
      <c r="C101" s="314">
        <v>7572.2790470383798</v>
      </c>
      <c r="D101" s="314">
        <v>7677.9841290820423</v>
      </c>
      <c r="E101" s="314">
        <v>105.70508204366251</v>
      </c>
      <c r="F101" s="314">
        <v>0</v>
      </c>
      <c r="G101" s="314">
        <v>0</v>
      </c>
      <c r="H101" s="314">
        <v>0</v>
      </c>
    </row>
    <row r="102" spans="1:8" x14ac:dyDescent="0.2">
      <c r="A102" s="272" t="s">
        <v>459</v>
      </c>
      <c r="B102" s="312">
        <v>28620</v>
      </c>
      <c r="C102" s="314">
        <v>9185.2790470383807</v>
      </c>
      <c r="D102" s="314">
        <v>9290.9841290820423</v>
      </c>
      <c r="E102" s="314">
        <v>105.7050820436616</v>
      </c>
      <c r="F102" s="314">
        <v>0</v>
      </c>
      <c r="G102" s="314">
        <v>0</v>
      </c>
      <c r="H102" s="314">
        <v>0</v>
      </c>
    </row>
    <row r="103" spans="1:8" x14ac:dyDescent="0.2">
      <c r="A103" s="272" t="s">
        <v>460</v>
      </c>
      <c r="B103" s="312">
        <v>17123</v>
      </c>
      <c r="C103" s="314">
        <v>8216.2790470383807</v>
      </c>
      <c r="D103" s="314">
        <v>8321.9841290820423</v>
      </c>
      <c r="E103" s="314">
        <v>105.7050820436616</v>
      </c>
      <c r="F103" s="314">
        <v>0</v>
      </c>
      <c r="G103" s="314">
        <v>0</v>
      </c>
      <c r="H103" s="314">
        <v>0</v>
      </c>
    </row>
    <row r="104" spans="1:8" ht="25.5" x14ac:dyDescent="0.2">
      <c r="A104" s="285" t="s">
        <v>706</v>
      </c>
      <c r="B104" s="312">
        <v>14957</v>
      </c>
      <c r="C104" s="314">
        <v>13510.279047038381</v>
      </c>
      <c r="D104" s="314">
        <v>13615.984129082042</v>
      </c>
      <c r="E104" s="314">
        <v>105.7050820436616</v>
      </c>
      <c r="F104" s="314">
        <v>0</v>
      </c>
      <c r="G104" s="314">
        <v>0</v>
      </c>
      <c r="H104" s="314">
        <v>0</v>
      </c>
    </row>
    <row r="105" spans="1:8" x14ac:dyDescent="0.2">
      <c r="A105" s="272" t="s">
        <v>463</v>
      </c>
      <c r="B105" s="312">
        <v>12503</v>
      </c>
      <c r="C105" s="314">
        <v>10234.279047038381</v>
      </c>
      <c r="D105" s="314">
        <v>10339.984129082042</v>
      </c>
      <c r="E105" s="314">
        <v>105.7050820436616</v>
      </c>
      <c r="F105" s="314">
        <v>0</v>
      </c>
      <c r="G105" s="314">
        <v>0</v>
      </c>
      <c r="H105" s="314">
        <v>0</v>
      </c>
    </row>
    <row r="106" spans="1:8" x14ac:dyDescent="0.2">
      <c r="A106" s="272" t="s">
        <v>464</v>
      </c>
      <c r="B106" s="312">
        <v>17423</v>
      </c>
      <c r="C106" s="314">
        <v>13817.279047038381</v>
      </c>
      <c r="D106" s="314">
        <v>13922.984129082042</v>
      </c>
      <c r="E106" s="314">
        <v>105.7050820436616</v>
      </c>
      <c r="F106" s="314">
        <v>0</v>
      </c>
      <c r="G106" s="314">
        <v>0</v>
      </c>
      <c r="H106" s="314">
        <v>0</v>
      </c>
    </row>
    <row r="107" spans="1:8" x14ac:dyDescent="0.2">
      <c r="A107" s="272" t="s">
        <v>465</v>
      </c>
      <c r="B107" s="312">
        <v>14401</v>
      </c>
      <c r="C107" s="314">
        <v>4426.2790470383798</v>
      </c>
      <c r="D107" s="314">
        <v>4531.9841290820423</v>
      </c>
      <c r="E107" s="314">
        <v>105.70508204366251</v>
      </c>
      <c r="F107" s="314">
        <v>0</v>
      </c>
      <c r="G107" s="314">
        <v>0</v>
      </c>
      <c r="H107" s="314">
        <v>0</v>
      </c>
    </row>
    <row r="108" spans="1:8" x14ac:dyDescent="0.2">
      <c r="A108" s="272" t="s">
        <v>466</v>
      </c>
      <c r="B108" s="312">
        <v>32352</v>
      </c>
      <c r="C108" s="314">
        <v>10346.279047038381</v>
      </c>
      <c r="D108" s="314">
        <v>10451.984129082042</v>
      </c>
      <c r="E108" s="314">
        <v>105.7050820436616</v>
      </c>
      <c r="F108" s="314">
        <v>0</v>
      </c>
      <c r="G108" s="314">
        <v>0</v>
      </c>
      <c r="H108" s="314">
        <v>0</v>
      </c>
    </row>
    <row r="109" spans="1:8" x14ac:dyDescent="0.2">
      <c r="A109" s="272" t="s">
        <v>467</v>
      </c>
      <c r="B109" s="312">
        <v>137556</v>
      </c>
      <c r="C109" s="314">
        <v>7794.2790470383798</v>
      </c>
      <c r="D109" s="314">
        <v>7899.9841290820423</v>
      </c>
      <c r="E109" s="314">
        <v>105.70508204366251</v>
      </c>
      <c r="F109" s="314">
        <v>0</v>
      </c>
      <c r="G109" s="314">
        <v>0</v>
      </c>
      <c r="H109" s="314">
        <v>0</v>
      </c>
    </row>
    <row r="110" spans="1:8" x14ac:dyDescent="0.2">
      <c r="A110" s="272" t="s">
        <v>468</v>
      </c>
      <c r="B110" s="312">
        <v>50960</v>
      </c>
      <c r="C110" s="314">
        <v>11057.279047038381</v>
      </c>
      <c r="D110" s="314">
        <v>11162.984129082042</v>
      </c>
      <c r="E110" s="314">
        <v>105.7050820436616</v>
      </c>
      <c r="F110" s="314">
        <v>0</v>
      </c>
      <c r="G110" s="314">
        <v>0</v>
      </c>
      <c r="H110" s="314">
        <v>0</v>
      </c>
    </row>
    <row r="111" spans="1:8" x14ac:dyDescent="0.2">
      <c r="A111" s="272" t="s">
        <v>707</v>
      </c>
      <c r="B111" s="312">
        <v>25574</v>
      </c>
      <c r="C111" s="314">
        <v>4557.2790470383798</v>
      </c>
      <c r="D111" s="314">
        <v>4662.9841290820423</v>
      </c>
      <c r="E111" s="314">
        <v>105.70508204366251</v>
      </c>
      <c r="F111" s="314">
        <v>0</v>
      </c>
      <c r="G111" s="314">
        <v>0</v>
      </c>
      <c r="H111" s="314">
        <v>0</v>
      </c>
    </row>
    <row r="112" spans="1:8" x14ac:dyDescent="0.2">
      <c r="A112" s="272" t="s">
        <v>470</v>
      </c>
      <c r="B112" s="312">
        <v>14973</v>
      </c>
      <c r="C112" s="314">
        <v>11045.279047038381</v>
      </c>
      <c r="D112" s="314">
        <v>11150.984129082042</v>
      </c>
      <c r="E112" s="314">
        <v>105.7050820436616</v>
      </c>
      <c r="F112" s="314">
        <v>0</v>
      </c>
      <c r="G112" s="314">
        <v>0</v>
      </c>
      <c r="H112" s="314">
        <v>0</v>
      </c>
    </row>
    <row r="113" spans="1:8" x14ac:dyDescent="0.2">
      <c r="A113" s="272" t="s">
        <v>471</v>
      </c>
      <c r="B113" s="312">
        <v>15974</v>
      </c>
      <c r="C113" s="314">
        <v>8719.2790470383807</v>
      </c>
      <c r="D113" s="314">
        <v>8824.9841290820423</v>
      </c>
      <c r="E113" s="314">
        <v>105.7050820436616</v>
      </c>
      <c r="F113" s="314">
        <v>0</v>
      </c>
      <c r="G113" s="314">
        <v>0</v>
      </c>
      <c r="H113" s="314">
        <v>0</v>
      </c>
    </row>
    <row r="114" spans="1:8" x14ac:dyDescent="0.2">
      <c r="A114" s="272" t="s">
        <v>472</v>
      </c>
      <c r="B114" s="312">
        <v>16902</v>
      </c>
      <c r="C114" s="314">
        <v>11614.279047038381</v>
      </c>
      <c r="D114" s="314">
        <v>11719.984129082042</v>
      </c>
      <c r="E114" s="314">
        <v>105.7050820436616</v>
      </c>
      <c r="F114" s="314">
        <v>0</v>
      </c>
      <c r="G114" s="314">
        <v>0</v>
      </c>
      <c r="H114" s="314">
        <v>0</v>
      </c>
    </row>
    <row r="115" spans="1:8" x14ac:dyDescent="0.2">
      <c r="A115" s="272" t="s">
        <v>473</v>
      </c>
      <c r="B115" s="312">
        <v>82372</v>
      </c>
      <c r="C115" s="314">
        <v>10547.279047038381</v>
      </c>
      <c r="D115" s="314">
        <v>10652.984129082042</v>
      </c>
      <c r="E115" s="314">
        <v>105.7050820436616</v>
      </c>
      <c r="F115" s="314">
        <v>0</v>
      </c>
      <c r="G115" s="314">
        <v>0</v>
      </c>
      <c r="H115" s="314">
        <v>0</v>
      </c>
    </row>
    <row r="116" spans="1:8" x14ac:dyDescent="0.2">
      <c r="A116" s="272" t="s">
        <v>474</v>
      </c>
      <c r="B116" s="312">
        <v>30077</v>
      </c>
      <c r="C116" s="314">
        <v>3830.2790470383798</v>
      </c>
      <c r="D116" s="314">
        <v>3935.9841290820418</v>
      </c>
      <c r="E116" s="314">
        <v>105.70508204366206</v>
      </c>
      <c r="F116" s="314">
        <v>0</v>
      </c>
      <c r="G116" s="314">
        <v>0</v>
      </c>
      <c r="H116" s="314">
        <v>0</v>
      </c>
    </row>
    <row r="117" spans="1:8" x14ac:dyDescent="0.2">
      <c r="A117" s="272" t="s">
        <v>475</v>
      </c>
      <c r="B117" s="312">
        <v>43867</v>
      </c>
      <c r="C117" s="314">
        <v>13841.279047038381</v>
      </c>
      <c r="D117" s="314">
        <v>13946.984129082042</v>
      </c>
      <c r="E117" s="314">
        <v>105.7050820436616</v>
      </c>
      <c r="F117" s="314">
        <v>0</v>
      </c>
      <c r="G117" s="314">
        <v>0</v>
      </c>
      <c r="H117" s="314">
        <v>0</v>
      </c>
    </row>
    <row r="118" spans="1:8" x14ac:dyDescent="0.2">
      <c r="A118" s="272" t="s">
        <v>476</v>
      </c>
      <c r="B118" s="312">
        <v>23308</v>
      </c>
      <c r="C118" s="314">
        <v>-688.72095296162001</v>
      </c>
      <c r="D118" s="314">
        <v>-1529.015870917958</v>
      </c>
      <c r="E118" s="314">
        <v>-840.29491795633794</v>
      </c>
      <c r="F118" s="314">
        <v>652</v>
      </c>
      <c r="G118" s="314">
        <v>361</v>
      </c>
      <c r="H118" s="314">
        <v>94</v>
      </c>
    </row>
    <row r="119" spans="1:8" x14ac:dyDescent="0.2">
      <c r="A119" s="272" t="s">
        <v>477</v>
      </c>
      <c r="B119" s="312">
        <v>116682</v>
      </c>
      <c r="C119" s="314">
        <v>1479.27904703838</v>
      </c>
      <c r="D119" s="314">
        <v>1584.984129082042</v>
      </c>
      <c r="E119" s="314">
        <v>105.70508204366206</v>
      </c>
      <c r="F119" s="314">
        <v>0</v>
      </c>
      <c r="G119" s="314">
        <v>0</v>
      </c>
      <c r="H119" s="314">
        <v>0</v>
      </c>
    </row>
    <row r="120" spans="1:8" x14ac:dyDescent="0.2">
      <c r="A120" s="272" t="s">
        <v>478</v>
      </c>
      <c r="B120" s="312">
        <v>321970</v>
      </c>
      <c r="C120" s="314">
        <v>13913.279047038381</v>
      </c>
      <c r="D120" s="314">
        <v>14018.984129082042</v>
      </c>
      <c r="E120" s="314">
        <v>105.7050820436616</v>
      </c>
      <c r="F120" s="314">
        <v>0</v>
      </c>
      <c r="G120" s="314">
        <v>0</v>
      </c>
      <c r="H120" s="314">
        <v>0</v>
      </c>
    </row>
    <row r="121" spans="1:8" x14ac:dyDescent="0.2">
      <c r="A121" s="272" t="s">
        <v>479</v>
      </c>
      <c r="B121" s="312">
        <v>12915</v>
      </c>
      <c r="C121" s="314">
        <v>13065.279047038381</v>
      </c>
      <c r="D121" s="314">
        <v>13170.984129082042</v>
      </c>
      <c r="E121" s="314">
        <v>105.7050820436616</v>
      </c>
      <c r="F121" s="314">
        <v>0</v>
      </c>
      <c r="G121" s="314">
        <v>0</v>
      </c>
      <c r="H121" s="314">
        <v>0</v>
      </c>
    </row>
    <row r="122" spans="1:8" x14ac:dyDescent="0.2">
      <c r="A122" s="272" t="s">
        <v>480</v>
      </c>
      <c r="B122" s="312">
        <v>7191</v>
      </c>
      <c r="C122" s="314">
        <v>15045.279047038381</v>
      </c>
      <c r="D122" s="314">
        <v>15150.984129082042</v>
      </c>
      <c r="E122" s="314">
        <v>105.7050820436616</v>
      </c>
      <c r="F122" s="314">
        <v>0</v>
      </c>
      <c r="G122" s="314">
        <v>0</v>
      </c>
      <c r="H122" s="314">
        <v>0</v>
      </c>
    </row>
    <row r="123" spans="1:8" x14ac:dyDescent="0.2">
      <c r="A123" s="272" t="s">
        <v>481</v>
      </c>
      <c r="B123" s="312">
        <v>19079</v>
      </c>
      <c r="C123" s="314">
        <v>8880.2790470383807</v>
      </c>
      <c r="D123" s="314">
        <v>8985.9841290820423</v>
      </c>
      <c r="E123" s="314">
        <v>105.7050820436616</v>
      </c>
      <c r="F123" s="314">
        <v>0</v>
      </c>
      <c r="G123" s="314">
        <v>0</v>
      </c>
      <c r="H123" s="314">
        <v>0</v>
      </c>
    </row>
    <row r="124" spans="1:8" x14ac:dyDescent="0.2">
      <c r="A124" s="272" t="s">
        <v>482</v>
      </c>
      <c r="B124" s="312">
        <v>18467</v>
      </c>
      <c r="C124" s="314">
        <v>8329.2790470383807</v>
      </c>
      <c r="D124" s="314">
        <v>8434.9841290820423</v>
      </c>
      <c r="E124" s="314">
        <v>105.7050820436616</v>
      </c>
      <c r="F124" s="314">
        <v>0</v>
      </c>
      <c r="G124" s="314">
        <v>0</v>
      </c>
      <c r="H124" s="314">
        <v>0</v>
      </c>
    </row>
    <row r="125" spans="1:8" x14ac:dyDescent="0.2">
      <c r="A125" s="272" t="s">
        <v>483</v>
      </c>
      <c r="B125" s="312">
        <v>15165</v>
      </c>
      <c r="C125" s="314">
        <v>10073.279047038381</v>
      </c>
      <c r="D125" s="314">
        <v>10178.984129082042</v>
      </c>
      <c r="E125" s="314">
        <v>105.7050820436616</v>
      </c>
      <c r="F125" s="314">
        <v>0</v>
      </c>
      <c r="G125" s="314">
        <v>0</v>
      </c>
      <c r="H125" s="314">
        <v>0</v>
      </c>
    </row>
    <row r="126" spans="1:8" x14ac:dyDescent="0.2">
      <c r="A126" s="272" t="s">
        <v>484</v>
      </c>
      <c r="B126" s="312">
        <v>23117</v>
      </c>
      <c r="C126" s="314">
        <v>4276.2790470383798</v>
      </c>
      <c r="D126" s="314">
        <v>4381.9841290820423</v>
      </c>
      <c r="E126" s="314">
        <v>105.70508204366251</v>
      </c>
      <c r="F126" s="314">
        <v>0</v>
      </c>
      <c r="G126" s="314">
        <v>0</v>
      </c>
      <c r="H126" s="314">
        <v>0</v>
      </c>
    </row>
    <row r="127" spans="1:8" x14ac:dyDescent="0.2">
      <c r="A127" s="272" t="s">
        <v>485</v>
      </c>
      <c r="B127" s="312">
        <v>13619</v>
      </c>
      <c r="C127" s="314">
        <v>10901.279047038381</v>
      </c>
      <c r="D127" s="314">
        <v>11006.984129082042</v>
      </c>
      <c r="E127" s="314">
        <v>105.7050820436616</v>
      </c>
      <c r="F127" s="314">
        <v>0</v>
      </c>
      <c r="G127" s="314">
        <v>0</v>
      </c>
      <c r="H127" s="314">
        <v>0</v>
      </c>
    </row>
    <row r="128" spans="1:8" x14ac:dyDescent="0.2">
      <c r="A128" s="272" t="s">
        <v>486</v>
      </c>
      <c r="B128" s="312">
        <v>20426</v>
      </c>
      <c r="C128" s="314">
        <v>6053.2790470383798</v>
      </c>
      <c r="D128" s="314">
        <v>6158.9841290820423</v>
      </c>
      <c r="E128" s="314">
        <v>105.70508204366251</v>
      </c>
      <c r="F128" s="314">
        <v>0</v>
      </c>
      <c r="G128" s="314">
        <v>0</v>
      </c>
      <c r="H128" s="314">
        <v>0</v>
      </c>
    </row>
    <row r="129" spans="1:8" x14ac:dyDescent="0.2">
      <c r="A129" s="272" t="s">
        <v>487</v>
      </c>
      <c r="B129" s="312">
        <v>13145</v>
      </c>
      <c r="C129" s="314">
        <v>12281.279047038381</v>
      </c>
      <c r="D129" s="314">
        <v>12386.984129082042</v>
      </c>
      <c r="E129" s="314">
        <v>105.7050820436616</v>
      </c>
      <c r="F129" s="314">
        <v>0</v>
      </c>
      <c r="G129" s="314">
        <v>0</v>
      </c>
      <c r="H129" s="314">
        <v>0</v>
      </c>
    </row>
    <row r="130" spans="1:8" x14ac:dyDescent="0.2">
      <c r="A130" s="272" t="s">
        <v>488</v>
      </c>
      <c r="B130" s="312">
        <v>43323</v>
      </c>
      <c r="C130" s="314">
        <v>8745.2790470383807</v>
      </c>
      <c r="D130" s="314">
        <v>8850.9841290820423</v>
      </c>
      <c r="E130" s="314">
        <v>105.7050820436616</v>
      </c>
      <c r="F130" s="314">
        <v>0</v>
      </c>
      <c r="G130" s="314">
        <v>0</v>
      </c>
      <c r="H130" s="314">
        <v>0</v>
      </c>
    </row>
    <row r="131" spans="1:8" x14ac:dyDescent="0.2">
      <c r="A131" s="272" t="s">
        <v>489</v>
      </c>
      <c r="B131" s="312">
        <v>34606</v>
      </c>
      <c r="C131" s="314">
        <v>-1266.72095296162</v>
      </c>
      <c r="D131" s="314">
        <v>-1658.015870917958</v>
      </c>
      <c r="E131" s="314">
        <v>-391.29491795633794</v>
      </c>
      <c r="F131" s="314">
        <v>203</v>
      </c>
      <c r="G131" s="314">
        <v>0</v>
      </c>
      <c r="H131" s="314">
        <v>0</v>
      </c>
    </row>
    <row r="132" spans="1:8" x14ac:dyDescent="0.2">
      <c r="A132" s="272" t="s">
        <v>490</v>
      </c>
      <c r="B132" s="312">
        <v>28961</v>
      </c>
      <c r="C132" s="314">
        <v>4574.2790470383798</v>
      </c>
      <c r="D132" s="314">
        <v>4679.9841290820423</v>
      </c>
      <c r="E132" s="314">
        <v>105.70508204366251</v>
      </c>
      <c r="F132" s="314">
        <v>0</v>
      </c>
      <c r="G132" s="314">
        <v>0</v>
      </c>
      <c r="H132" s="314">
        <v>0</v>
      </c>
    </row>
    <row r="133" spans="1:8" x14ac:dyDescent="0.2">
      <c r="A133" s="272" t="s">
        <v>491</v>
      </c>
      <c r="B133" s="312">
        <v>15167</v>
      </c>
      <c r="C133" s="314">
        <v>14293.279047038381</v>
      </c>
      <c r="D133" s="314">
        <v>14398.984129082042</v>
      </c>
      <c r="E133" s="314">
        <v>105.7050820436616</v>
      </c>
      <c r="F133" s="314">
        <v>0</v>
      </c>
      <c r="G133" s="314">
        <v>0</v>
      </c>
      <c r="H133" s="314">
        <v>0</v>
      </c>
    </row>
    <row r="134" spans="1:8" x14ac:dyDescent="0.2">
      <c r="A134" s="272" t="s">
        <v>492</v>
      </c>
      <c r="B134" s="312">
        <v>40655</v>
      </c>
      <c r="C134" s="314">
        <v>5275.2790470383798</v>
      </c>
      <c r="D134" s="314">
        <v>5380.9841290820423</v>
      </c>
      <c r="E134" s="314">
        <v>105.70508204366251</v>
      </c>
      <c r="F134" s="314">
        <v>0</v>
      </c>
      <c r="G134" s="314">
        <v>0</v>
      </c>
      <c r="H134" s="314">
        <v>0</v>
      </c>
    </row>
    <row r="135" spans="1:8" x14ac:dyDescent="0.2">
      <c r="A135" s="272" t="s">
        <v>493</v>
      </c>
      <c r="B135" s="312">
        <v>9833</v>
      </c>
      <c r="C135" s="314">
        <v>13552.279047038381</v>
      </c>
      <c r="D135" s="314">
        <v>13657.984129082042</v>
      </c>
      <c r="E135" s="314">
        <v>105.7050820436616</v>
      </c>
      <c r="F135" s="314">
        <v>0</v>
      </c>
      <c r="G135" s="314">
        <v>0</v>
      </c>
      <c r="H135" s="314">
        <v>0</v>
      </c>
    </row>
    <row r="136" spans="1:8" x14ac:dyDescent="0.2">
      <c r="A136" s="272" t="s">
        <v>494</v>
      </c>
      <c r="B136" s="312">
        <v>14051</v>
      </c>
      <c r="C136" s="314">
        <v>13270.279047038381</v>
      </c>
      <c r="D136" s="314">
        <v>13375.984129082042</v>
      </c>
      <c r="E136" s="314">
        <v>105.7050820436616</v>
      </c>
      <c r="F136" s="314">
        <v>0</v>
      </c>
      <c r="G136" s="314">
        <v>0</v>
      </c>
      <c r="H136" s="314">
        <v>0</v>
      </c>
    </row>
    <row r="137" spans="1:8" ht="25.5" x14ac:dyDescent="0.2">
      <c r="A137" s="285" t="s">
        <v>708</v>
      </c>
      <c r="B137" s="312">
        <v>42849</v>
      </c>
      <c r="C137" s="314">
        <v>9420.2790470383807</v>
      </c>
      <c r="D137" s="314">
        <v>9525.9841290820423</v>
      </c>
      <c r="E137" s="314">
        <v>105.7050820436616</v>
      </c>
      <c r="F137" s="314">
        <v>0</v>
      </c>
      <c r="G137" s="314">
        <v>0</v>
      </c>
      <c r="H137" s="314">
        <v>0</v>
      </c>
    </row>
    <row r="138" spans="1:8" x14ac:dyDescent="0.2">
      <c r="A138" s="272" t="s">
        <v>497</v>
      </c>
      <c r="B138" s="312">
        <v>96641</v>
      </c>
      <c r="C138" s="314">
        <v>5938.2790470383798</v>
      </c>
      <c r="D138" s="314">
        <v>6043.9841290820423</v>
      </c>
      <c r="E138" s="314">
        <v>105.70508204366251</v>
      </c>
      <c r="F138" s="314">
        <v>0</v>
      </c>
      <c r="G138" s="314">
        <v>0</v>
      </c>
      <c r="H138" s="314">
        <v>0</v>
      </c>
    </row>
    <row r="139" spans="1:8" x14ac:dyDescent="0.2">
      <c r="A139" s="272" t="s">
        <v>498</v>
      </c>
      <c r="B139" s="312">
        <v>10501</v>
      </c>
      <c r="C139" s="314">
        <v>14100.279047038381</v>
      </c>
      <c r="D139" s="314">
        <v>14205.984129082042</v>
      </c>
      <c r="E139" s="314">
        <v>105.7050820436616</v>
      </c>
      <c r="F139" s="314">
        <v>0</v>
      </c>
      <c r="G139" s="314">
        <v>0</v>
      </c>
      <c r="H139" s="314">
        <v>0</v>
      </c>
    </row>
    <row r="140" spans="1:8" x14ac:dyDescent="0.2">
      <c r="A140" s="272" t="s">
        <v>499</v>
      </c>
      <c r="B140" s="312">
        <v>79015</v>
      </c>
      <c r="C140" s="314">
        <v>635.27904703837999</v>
      </c>
      <c r="D140" s="314">
        <v>669.98412908204205</v>
      </c>
      <c r="E140" s="314">
        <v>34.70508204366206</v>
      </c>
      <c r="F140" s="314">
        <v>0</v>
      </c>
      <c r="G140" s="314">
        <v>0</v>
      </c>
      <c r="H140" s="314">
        <v>0</v>
      </c>
    </row>
    <row r="141" spans="1:8" x14ac:dyDescent="0.2">
      <c r="A141" s="272" t="s">
        <v>500</v>
      </c>
      <c r="B141" s="312">
        <v>24154</v>
      </c>
      <c r="C141" s="314">
        <v>9107.2790470383807</v>
      </c>
      <c r="D141" s="314">
        <v>9212.9841290820423</v>
      </c>
      <c r="E141" s="314">
        <v>105.7050820436616</v>
      </c>
      <c r="F141" s="314">
        <v>0</v>
      </c>
      <c r="G141" s="314">
        <v>0</v>
      </c>
      <c r="H141" s="314">
        <v>0</v>
      </c>
    </row>
    <row r="142" spans="1:8" x14ac:dyDescent="0.2">
      <c r="A142" s="272" t="s">
        <v>501</v>
      </c>
      <c r="B142" s="312">
        <v>60848</v>
      </c>
      <c r="C142" s="314">
        <v>5356.2790470383798</v>
      </c>
      <c r="D142" s="314">
        <v>5461.9841290820423</v>
      </c>
      <c r="E142" s="314">
        <v>105.70508204366251</v>
      </c>
      <c r="F142" s="314">
        <v>0</v>
      </c>
      <c r="G142" s="314">
        <v>0</v>
      </c>
      <c r="H142" s="314">
        <v>0</v>
      </c>
    </row>
    <row r="143" spans="1:8" ht="25.5" x14ac:dyDescent="0.2">
      <c r="A143" s="290" t="s">
        <v>709</v>
      </c>
      <c r="B143" s="312">
        <v>28722</v>
      </c>
      <c r="C143" s="314">
        <v>6690.2790470383798</v>
      </c>
      <c r="D143" s="314">
        <v>6795.9841290820423</v>
      </c>
      <c r="E143" s="314">
        <v>105.70508204366251</v>
      </c>
      <c r="F143" s="314">
        <v>0</v>
      </c>
      <c r="G143" s="314">
        <v>0</v>
      </c>
      <c r="H143" s="314">
        <v>0</v>
      </c>
    </row>
    <row r="144" spans="1:8" x14ac:dyDescent="0.2">
      <c r="A144" s="272" t="s">
        <v>504</v>
      </c>
      <c r="B144" s="312">
        <v>39557</v>
      </c>
      <c r="C144" s="314">
        <v>6226.2790470383798</v>
      </c>
      <c r="D144" s="314">
        <v>6331.9841290820423</v>
      </c>
      <c r="E144" s="314">
        <v>105.70508204366251</v>
      </c>
      <c r="F144" s="314">
        <v>0</v>
      </c>
      <c r="G144" s="314">
        <v>0</v>
      </c>
      <c r="H144" s="314">
        <v>0</v>
      </c>
    </row>
    <row r="145" spans="1:8" x14ac:dyDescent="0.2">
      <c r="A145" s="272" t="s">
        <v>505</v>
      </c>
      <c r="B145" s="312">
        <v>9605</v>
      </c>
      <c r="C145" s="314">
        <v>14645.279047038381</v>
      </c>
      <c r="D145" s="314">
        <v>14750.984129082042</v>
      </c>
      <c r="E145" s="314">
        <v>105.7050820436616</v>
      </c>
      <c r="F145" s="314">
        <v>0</v>
      </c>
      <c r="G145" s="314">
        <v>0</v>
      </c>
      <c r="H145" s="314">
        <v>0</v>
      </c>
    </row>
    <row r="146" spans="1:8" x14ac:dyDescent="0.2">
      <c r="A146" s="272" t="s">
        <v>506</v>
      </c>
      <c r="B146" s="312">
        <v>8751</v>
      </c>
      <c r="C146" s="314">
        <v>4722.2790470383798</v>
      </c>
      <c r="D146" s="314">
        <v>4827.9841290820423</v>
      </c>
      <c r="E146" s="314">
        <v>105.70508204366251</v>
      </c>
      <c r="F146" s="314">
        <v>0</v>
      </c>
      <c r="G146" s="314">
        <v>0</v>
      </c>
      <c r="H146" s="314">
        <v>0</v>
      </c>
    </row>
    <row r="147" spans="1:8" x14ac:dyDescent="0.2">
      <c r="A147" s="272" t="s">
        <v>507</v>
      </c>
      <c r="B147" s="312">
        <v>108234</v>
      </c>
      <c r="C147" s="314">
        <v>8027.2790470383798</v>
      </c>
      <c r="D147" s="314">
        <v>8132.9841290820423</v>
      </c>
      <c r="E147" s="314">
        <v>105.70508204366251</v>
      </c>
      <c r="F147" s="314">
        <v>0</v>
      </c>
      <c r="G147" s="314">
        <v>0</v>
      </c>
      <c r="H147" s="314">
        <v>0</v>
      </c>
    </row>
    <row r="148" spans="1:8" x14ac:dyDescent="0.2">
      <c r="A148" s="272" t="s">
        <v>508</v>
      </c>
      <c r="B148" s="312">
        <v>4782</v>
      </c>
      <c r="C148" s="314">
        <v>16445.279047038381</v>
      </c>
      <c r="D148" s="314">
        <v>16550.98412908204</v>
      </c>
      <c r="E148" s="314">
        <v>105.70508204365979</v>
      </c>
      <c r="F148" s="314">
        <v>0</v>
      </c>
      <c r="G148" s="314">
        <v>0</v>
      </c>
      <c r="H148" s="314">
        <v>0</v>
      </c>
    </row>
    <row r="149" spans="1:8" x14ac:dyDescent="0.2">
      <c r="A149" s="272" t="s">
        <v>509</v>
      </c>
      <c r="B149" s="312">
        <v>5591</v>
      </c>
      <c r="C149" s="314">
        <v>11171.279047038381</v>
      </c>
      <c r="D149" s="314">
        <v>11276.984129082042</v>
      </c>
      <c r="E149" s="314">
        <v>105.7050820436616</v>
      </c>
      <c r="F149" s="314">
        <v>0</v>
      </c>
      <c r="G149" s="314">
        <v>0</v>
      </c>
      <c r="H149" s="314">
        <v>0</v>
      </c>
    </row>
    <row r="150" spans="1:8" x14ac:dyDescent="0.2">
      <c r="A150" s="272" t="s">
        <v>510</v>
      </c>
      <c r="B150" s="312">
        <v>32461</v>
      </c>
      <c r="C150" s="314">
        <v>12883.279047038381</v>
      </c>
      <c r="D150" s="314">
        <v>12988.984129082042</v>
      </c>
      <c r="E150" s="314">
        <v>105.7050820436616</v>
      </c>
      <c r="F150" s="314">
        <v>0</v>
      </c>
      <c r="G150" s="314">
        <v>0</v>
      </c>
      <c r="H150" s="314">
        <v>0</v>
      </c>
    </row>
    <row r="151" spans="1:8" x14ac:dyDescent="0.2">
      <c r="A151" s="272" t="s">
        <v>511</v>
      </c>
      <c r="B151" s="312">
        <v>6494</v>
      </c>
      <c r="C151" s="314">
        <v>13678.279047038381</v>
      </c>
      <c r="D151" s="314">
        <v>13783.984129082042</v>
      </c>
      <c r="E151" s="314">
        <v>105.7050820436616</v>
      </c>
      <c r="F151" s="314">
        <v>0</v>
      </c>
      <c r="G151" s="314">
        <v>0</v>
      </c>
      <c r="H151" s="314">
        <v>0</v>
      </c>
    </row>
    <row r="152" spans="1:8" x14ac:dyDescent="0.2">
      <c r="A152" s="272" t="s">
        <v>512</v>
      </c>
      <c r="B152" s="312">
        <v>5642</v>
      </c>
      <c r="C152" s="314">
        <v>10750.279047038381</v>
      </c>
      <c r="D152" s="314">
        <v>10855.984129082042</v>
      </c>
      <c r="E152" s="314">
        <v>105.7050820436616</v>
      </c>
      <c r="F152" s="314">
        <v>0</v>
      </c>
      <c r="G152" s="314">
        <v>0</v>
      </c>
      <c r="H152" s="314">
        <v>0</v>
      </c>
    </row>
    <row r="153" spans="1:8" x14ac:dyDescent="0.2">
      <c r="A153" s="272" t="s">
        <v>513</v>
      </c>
      <c r="B153" s="312">
        <v>5238</v>
      </c>
      <c r="C153" s="314">
        <v>13808.279047038381</v>
      </c>
      <c r="D153" s="314">
        <v>13913.984129082042</v>
      </c>
      <c r="E153" s="314">
        <v>105.7050820436616</v>
      </c>
      <c r="F153" s="314">
        <v>0</v>
      </c>
      <c r="G153" s="314">
        <v>0</v>
      </c>
      <c r="H153" s="314">
        <v>0</v>
      </c>
    </row>
    <row r="154" spans="1:8" x14ac:dyDescent="0.2">
      <c r="A154" s="272" t="s">
        <v>514</v>
      </c>
      <c r="B154" s="312">
        <v>547558</v>
      </c>
      <c r="C154" s="314">
        <v>4724.2790470383798</v>
      </c>
      <c r="D154" s="314">
        <v>4829.9841290820423</v>
      </c>
      <c r="E154" s="314">
        <v>105.70508204366251</v>
      </c>
      <c r="F154" s="314">
        <v>0</v>
      </c>
      <c r="G154" s="314">
        <v>0</v>
      </c>
      <c r="H154" s="314">
        <v>0</v>
      </c>
    </row>
    <row r="155" spans="1:8" x14ac:dyDescent="0.2">
      <c r="A155" s="272" t="s">
        <v>515</v>
      </c>
      <c r="B155" s="312">
        <v>13132</v>
      </c>
      <c r="C155" s="314">
        <v>8278.2790470383807</v>
      </c>
      <c r="D155" s="314">
        <v>8383.9841290820423</v>
      </c>
      <c r="E155" s="314">
        <v>105.7050820436616</v>
      </c>
      <c r="F155" s="314">
        <v>0</v>
      </c>
      <c r="G155" s="314">
        <v>0</v>
      </c>
      <c r="H155" s="314">
        <v>0</v>
      </c>
    </row>
    <row r="156" spans="1:8" x14ac:dyDescent="0.2">
      <c r="A156" s="272" t="s">
        <v>516</v>
      </c>
      <c r="B156" s="312">
        <v>9362</v>
      </c>
      <c r="C156" s="314">
        <v>10522.279047038381</v>
      </c>
      <c r="D156" s="314">
        <v>10627.984129082042</v>
      </c>
      <c r="E156" s="314">
        <v>105.7050820436616</v>
      </c>
      <c r="F156" s="314">
        <v>0</v>
      </c>
      <c r="G156" s="314">
        <v>0</v>
      </c>
      <c r="H156" s="314">
        <v>0</v>
      </c>
    </row>
    <row r="157" spans="1:8" x14ac:dyDescent="0.2">
      <c r="A157" s="272" t="s">
        <v>517</v>
      </c>
      <c r="B157" s="312">
        <v>8969</v>
      </c>
      <c r="C157" s="314">
        <v>10108.279047038381</v>
      </c>
      <c r="D157" s="314">
        <v>10213.984129082042</v>
      </c>
      <c r="E157" s="314">
        <v>105.7050820436616</v>
      </c>
      <c r="F157" s="314">
        <v>0</v>
      </c>
      <c r="G157" s="314">
        <v>0</v>
      </c>
      <c r="H157" s="314">
        <v>0</v>
      </c>
    </row>
    <row r="158" spans="1:8" x14ac:dyDescent="0.2">
      <c r="A158" s="272" t="s">
        <v>518</v>
      </c>
      <c r="B158" s="312">
        <v>36519</v>
      </c>
      <c r="C158" s="314">
        <v>2685.2790470383798</v>
      </c>
      <c r="D158" s="314">
        <v>2790.9841290820418</v>
      </c>
      <c r="E158" s="314">
        <v>105.70508204366206</v>
      </c>
      <c r="F158" s="314">
        <v>0</v>
      </c>
      <c r="G158" s="314">
        <v>0</v>
      </c>
      <c r="H158" s="314">
        <v>0</v>
      </c>
    </row>
    <row r="159" spans="1:8" x14ac:dyDescent="0.2">
      <c r="A159" s="272" t="s">
        <v>519</v>
      </c>
      <c r="B159" s="312">
        <v>6760</v>
      </c>
      <c r="C159" s="314">
        <v>6895.2790470383798</v>
      </c>
      <c r="D159" s="314">
        <v>7000.9841290820423</v>
      </c>
      <c r="E159" s="314">
        <v>105.70508204366251</v>
      </c>
      <c r="F159" s="314">
        <v>0</v>
      </c>
      <c r="G159" s="314">
        <v>0</v>
      </c>
      <c r="H159" s="314">
        <v>0</v>
      </c>
    </row>
    <row r="160" spans="1:8" x14ac:dyDescent="0.2">
      <c r="A160" s="272" t="s">
        <v>520</v>
      </c>
      <c r="B160" s="312">
        <v>42639</v>
      </c>
      <c r="C160" s="314">
        <v>2433.2790470383798</v>
      </c>
      <c r="D160" s="314">
        <v>2538.9841290820418</v>
      </c>
      <c r="E160" s="314">
        <v>105.70508204366206</v>
      </c>
      <c r="F160" s="314">
        <v>0</v>
      </c>
      <c r="G160" s="314">
        <v>0</v>
      </c>
      <c r="H160" s="314">
        <v>0</v>
      </c>
    </row>
    <row r="161" spans="1:8" x14ac:dyDescent="0.2">
      <c r="A161" s="272" t="s">
        <v>521</v>
      </c>
      <c r="B161" s="312">
        <v>40107</v>
      </c>
      <c r="C161" s="314">
        <v>3271.2790470383798</v>
      </c>
      <c r="D161" s="314">
        <v>3376.9841290820418</v>
      </c>
      <c r="E161" s="314">
        <v>105.70508204366206</v>
      </c>
      <c r="F161" s="314">
        <v>0</v>
      </c>
      <c r="G161" s="314">
        <v>0</v>
      </c>
      <c r="H161" s="314">
        <v>0</v>
      </c>
    </row>
    <row r="162" spans="1:8" x14ac:dyDescent="0.2">
      <c r="A162" s="272" t="s">
        <v>522</v>
      </c>
      <c r="B162" s="312">
        <v>38923</v>
      </c>
      <c r="C162" s="314">
        <v>5987.2790470383798</v>
      </c>
      <c r="D162" s="314">
        <v>6092.9841290820423</v>
      </c>
      <c r="E162" s="314">
        <v>105.70508204366251</v>
      </c>
      <c r="F162" s="314">
        <v>0</v>
      </c>
      <c r="G162" s="314">
        <v>0</v>
      </c>
      <c r="H162" s="314">
        <v>0</v>
      </c>
    </row>
    <row r="163" spans="1:8" x14ac:dyDescent="0.2">
      <c r="A163" s="272" t="s">
        <v>523</v>
      </c>
      <c r="B163" s="312">
        <v>13111</v>
      </c>
      <c r="C163" s="314">
        <v>8970.2790470383807</v>
      </c>
      <c r="D163" s="314">
        <v>9075.9841290820423</v>
      </c>
      <c r="E163" s="314">
        <v>105.7050820436616</v>
      </c>
      <c r="F163" s="314">
        <v>0</v>
      </c>
      <c r="G163" s="314">
        <v>0</v>
      </c>
      <c r="H163" s="314">
        <v>0</v>
      </c>
    </row>
    <row r="164" spans="1:8" x14ac:dyDescent="0.2">
      <c r="A164" s="272" t="s">
        <v>524</v>
      </c>
      <c r="B164" s="312">
        <v>14438</v>
      </c>
      <c r="C164" s="314">
        <v>6354.2790470383798</v>
      </c>
      <c r="D164" s="314">
        <v>6459.9841290820423</v>
      </c>
      <c r="E164" s="314">
        <v>105.70508204366251</v>
      </c>
      <c r="F164" s="314">
        <v>0</v>
      </c>
      <c r="G164" s="314">
        <v>0</v>
      </c>
      <c r="H164" s="314">
        <v>0</v>
      </c>
    </row>
    <row r="165" spans="1:8" x14ac:dyDescent="0.2">
      <c r="A165" s="272" t="s">
        <v>525</v>
      </c>
      <c r="B165" s="312">
        <v>24027</v>
      </c>
      <c r="C165" s="314">
        <v>8139.2790470383798</v>
      </c>
      <c r="D165" s="314">
        <v>8244.9841290820423</v>
      </c>
      <c r="E165" s="314">
        <v>105.70508204366251</v>
      </c>
      <c r="F165" s="314">
        <v>0</v>
      </c>
      <c r="G165" s="314">
        <v>0</v>
      </c>
      <c r="H165" s="314">
        <v>0</v>
      </c>
    </row>
    <row r="166" spans="1:8" x14ac:dyDescent="0.2">
      <c r="A166" s="272" t="s">
        <v>526</v>
      </c>
      <c r="B166" s="312">
        <v>33872</v>
      </c>
      <c r="C166" s="314">
        <v>10282.279047038381</v>
      </c>
      <c r="D166" s="314">
        <v>10387.984129082042</v>
      </c>
      <c r="E166" s="314">
        <v>105.7050820436616</v>
      </c>
      <c r="F166" s="314">
        <v>0</v>
      </c>
      <c r="G166" s="314">
        <v>0</v>
      </c>
      <c r="H166" s="314">
        <v>0</v>
      </c>
    </row>
    <row r="167" spans="1:8" x14ac:dyDescent="0.2">
      <c r="A167" s="272" t="s">
        <v>527</v>
      </c>
      <c r="B167" s="312">
        <v>9147</v>
      </c>
      <c r="C167" s="314">
        <v>16132.279047038381</v>
      </c>
      <c r="D167" s="314">
        <v>16237.984129082042</v>
      </c>
      <c r="E167" s="314">
        <v>105.7050820436616</v>
      </c>
      <c r="F167" s="314">
        <v>0</v>
      </c>
      <c r="G167" s="314">
        <v>0</v>
      </c>
      <c r="H167" s="314">
        <v>0</v>
      </c>
    </row>
    <row r="168" spans="1:8" x14ac:dyDescent="0.2">
      <c r="A168" s="272" t="s">
        <v>528</v>
      </c>
      <c r="B168" s="312">
        <v>10204</v>
      </c>
      <c r="C168" s="314">
        <v>12175.279047038381</v>
      </c>
      <c r="D168" s="314">
        <v>12280.984129082042</v>
      </c>
      <c r="E168" s="314">
        <v>105.7050820436616</v>
      </c>
      <c r="F168" s="314">
        <v>0</v>
      </c>
      <c r="G168" s="314">
        <v>0</v>
      </c>
      <c r="H168" s="314">
        <v>0</v>
      </c>
    </row>
    <row r="169" spans="1:8" x14ac:dyDescent="0.2">
      <c r="A169" s="272" t="s">
        <v>529</v>
      </c>
      <c r="B169" s="312">
        <v>63263</v>
      </c>
      <c r="C169" s="314">
        <v>1654.27904703838</v>
      </c>
      <c r="D169" s="314">
        <v>1759.984129082042</v>
      </c>
      <c r="E169" s="314">
        <v>105.70508204366206</v>
      </c>
      <c r="F169" s="314">
        <v>0</v>
      </c>
      <c r="G169" s="314">
        <v>0</v>
      </c>
      <c r="H169" s="314">
        <v>0</v>
      </c>
    </row>
    <row r="170" spans="1:8" x14ac:dyDescent="0.2">
      <c r="A170" s="272" t="s">
        <v>530</v>
      </c>
      <c r="B170" s="312">
        <v>15011</v>
      </c>
      <c r="C170" s="314">
        <v>4719.2790470383798</v>
      </c>
      <c r="D170" s="314">
        <v>4824.9841290820423</v>
      </c>
      <c r="E170" s="314">
        <v>105.70508204366251</v>
      </c>
      <c r="F170" s="314">
        <v>0</v>
      </c>
      <c r="G170" s="314">
        <v>0</v>
      </c>
      <c r="H170" s="314">
        <v>0</v>
      </c>
    </row>
    <row r="171" spans="1:8" x14ac:dyDescent="0.2">
      <c r="A171" s="272" t="s">
        <v>531</v>
      </c>
      <c r="B171" s="312">
        <v>36919</v>
      </c>
      <c r="C171" s="314">
        <v>3635.2790470383798</v>
      </c>
      <c r="D171" s="314">
        <v>3740.9841290820418</v>
      </c>
      <c r="E171" s="314">
        <v>105.70508204366206</v>
      </c>
      <c r="F171" s="314">
        <v>0</v>
      </c>
      <c r="G171" s="314">
        <v>0</v>
      </c>
      <c r="H171" s="314">
        <v>0</v>
      </c>
    </row>
    <row r="172" spans="1:8" x14ac:dyDescent="0.2">
      <c r="A172" s="272" t="s">
        <v>532</v>
      </c>
      <c r="B172" s="312">
        <v>18709</v>
      </c>
      <c r="C172" s="314">
        <v>9063.2790470383807</v>
      </c>
      <c r="D172" s="314">
        <v>9168.9841290820423</v>
      </c>
      <c r="E172" s="314">
        <v>105.7050820436616</v>
      </c>
      <c r="F172" s="314">
        <v>0</v>
      </c>
      <c r="G172" s="314">
        <v>0</v>
      </c>
      <c r="H172" s="314">
        <v>0</v>
      </c>
    </row>
    <row r="173" spans="1:8" x14ac:dyDescent="0.2">
      <c r="A173" s="272" t="s">
        <v>533</v>
      </c>
      <c r="B173" s="312">
        <v>53539</v>
      </c>
      <c r="C173" s="314">
        <v>3002.2790470383798</v>
      </c>
      <c r="D173" s="314">
        <v>3107.9841290820418</v>
      </c>
      <c r="E173" s="314">
        <v>105.70508204366206</v>
      </c>
      <c r="F173" s="314">
        <v>0</v>
      </c>
      <c r="G173" s="314">
        <v>0</v>
      </c>
      <c r="H173" s="314">
        <v>0</v>
      </c>
    </row>
    <row r="174" spans="1:8" x14ac:dyDescent="0.2">
      <c r="A174" s="272" t="s">
        <v>534</v>
      </c>
      <c r="B174" s="312">
        <v>8976</v>
      </c>
      <c r="C174" s="314">
        <v>4400.2790470383798</v>
      </c>
      <c r="D174" s="314">
        <v>4505.9841290820423</v>
      </c>
      <c r="E174" s="314">
        <v>105.70508204366251</v>
      </c>
      <c r="F174" s="314">
        <v>0</v>
      </c>
      <c r="G174" s="314">
        <v>0</v>
      </c>
      <c r="H174" s="314">
        <v>0</v>
      </c>
    </row>
    <row r="175" spans="1:8" x14ac:dyDescent="0.2">
      <c r="A175" s="272" t="s">
        <v>535</v>
      </c>
      <c r="B175" s="312">
        <v>25458</v>
      </c>
      <c r="C175" s="314">
        <v>3013.2790470383798</v>
      </c>
      <c r="D175" s="314">
        <v>3118.9841290820418</v>
      </c>
      <c r="E175" s="314">
        <v>105.70508204366206</v>
      </c>
      <c r="F175" s="314">
        <v>0</v>
      </c>
      <c r="G175" s="314">
        <v>0</v>
      </c>
      <c r="H175" s="314">
        <v>0</v>
      </c>
    </row>
    <row r="176" spans="1:8" x14ac:dyDescent="0.2">
      <c r="A176" s="272" t="s">
        <v>536</v>
      </c>
      <c r="B176" s="312">
        <v>12837</v>
      </c>
      <c r="C176" s="314">
        <v>10328.279047038381</v>
      </c>
      <c r="D176" s="314">
        <v>10433.984129082042</v>
      </c>
      <c r="E176" s="314">
        <v>105.7050820436616</v>
      </c>
      <c r="F176" s="314">
        <v>0</v>
      </c>
      <c r="G176" s="314">
        <v>0</v>
      </c>
      <c r="H176" s="314">
        <v>0</v>
      </c>
    </row>
    <row r="177" spans="1:8" x14ac:dyDescent="0.2">
      <c r="A177" s="272" t="s">
        <v>537</v>
      </c>
      <c r="B177" s="312">
        <v>10472</v>
      </c>
      <c r="C177" s="314">
        <v>12480.279047038381</v>
      </c>
      <c r="D177" s="314">
        <v>12585.984129082042</v>
      </c>
      <c r="E177" s="314">
        <v>105.7050820436616</v>
      </c>
      <c r="F177" s="314">
        <v>0</v>
      </c>
      <c r="G177" s="314">
        <v>0</v>
      </c>
      <c r="H177" s="314">
        <v>0</v>
      </c>
    </row>
    <row r="178" spans="1:8" x14ac:dyDescent="0.2">
      <c r="A178" s="272" t="s">
        <v>538</v>
      </c>
      <c r="B178" s="312">
        <v>12454</v>
      </c>
      <c r="C178" s="314">
        <v>9059.2790470383807</v>
      </c>
      <c r="D178" s="314">
        <v>9164.9841290820423</v>
      </c>
      <c r="E178" s="314">
        <v>105.7050820436616</v>
      </c>
      <c r="F178" s="314">
        <v>0</v>
      </c>
      <c r="G178" s="314">
        <v>0</v>
      </c>
      <c r="H178" s="314">
        <v>0</v>
      </c>
    </row>
    <row r="179" spans="1:8" x14ac:dyDescent="0.2">
      <c r="A179" s="272" t="s">
        <v>539</v>
      </c>
      <c r="B179" s="312">
        <v>10955</v>
      </c>
      <c r="C179" s="314">
        <v>10932.279047038381</v>
      </c>
      <c r="D179" s="314">
        <v>11037.984129082042</v>
      </c>
      <c r="E179" s="314">
        <v>105.7050820436616</v>
      </c>
      <c r="F179" s="314">
        <v>0</v>
      </c>
      <c r="G179" s="314">
        <v>0</v>
      </c>
      <c r="H179" s="314">
        <v>0</v>
      </c>
    </row>
    <row r="180" spans="1:8" x14ac:dyDescent="0.2">
      <c r="A180" s="272" t="s">
        <v>540</v>
      </c>
      <c r="B180" s="312">
        <v>12678</v>
      </c>
      <c r="C180" s="314">
        <v>9716.2790470383807</v>
      </c>
      <c r="D180" s="314">
        <v>9821.9841290820423</v>
      </c>
      <c r="E180" s="314">
        <v>105.7050820436616</v>
      </c>
      <c r="F180" s="314">
        <v>0</v>
      </c>
      <c r="G180" s="314">
        <v>0</v>
      </c>
      <c r="H180" s="314">
        <v>0</v>
      </c>
    </row>
    <row r="181" spans="1:8" x14ac:dyDescent="0.2">
      <c r="A181" s="272" t="s">
        <v>541</v>
      </c>
      <c r="B181" s="312">
        <v>15303</v>
      </c>
      <c r="C181" s="314">
        <v>-287.72095296162007</v>
      </c>
      <c r="D181" s="314">
        <v>-182.01587091795798</v>
      </c>
      <c r="E181" s="314">
        <v>105.70508204366209</v>
      </c>
      <c r="F181" s="314">
        <v>0</v>
      </c>
      <c r="G181" s="314">
        <v>0</v>
      </c>
      <c r="H181" s="314">
        <v>0</v>
      </c>
    </row>
    <row r="182" spans="1:8" x14ac:dyDescent="0.2">
      <c r="A182" s="272" t="s">
        <v>542</v>
      </c>
      <c r="B182" s="312">
        <v>11620</v>
      </c>
      <c r="C182" s="314">
        <v>10483.279047038381</v>
      </c>
      <c r="D182" s="314">
        <v>10588.984129082042</v>
      </c>
      <c r="E182" s="314">
        <v>105.7050820436616</v>
      </c>
      <c r="F182" s="314">
        <v>0</v>
      </c>
      <c r="G182" s="314">
        <v>0</v>
      </c>
      <c r="H182" s="314">
        <v>0</v>
      </c>
    </row>
    <row r="183" spans="1:8" x14ac:dyDescent="0.2">
      <c r="A183" s="272" t="s">
        <v>543</v>
      </c>
      <c r="B183" s="312">
        <v>57082</v>
      </c>
      <c r="C183" s="314">
        <v>10869.279047038381</v>
      </c>
      <c r="D183" s="314">
        <v>10974.984129082042</v>
      </c>
      <c r="E183" s="314">
        <v>105.7050820436616</v>
      </c>
      <c r="F183" s="314">
        <v>0</v>
      </c>
      <c r="G183" s="314">
        <v>0</v>
      </c>
      <c r="H183" s="314">
        <v>0</v>
      </c>
    </row>
    <row r="184" spans="1:8" x14ac:dyDescent="0.2">
      <c r="A184" s="272" t="s">
        <v>544</v>
      </c>
      <c r="B184" s="312">
        <v>9249</v>
      </c>
      <c r="C184" s="314">
        <v>12176.279047038381</v>
      </c>
      <c r="D184" s="314">
        <v>12281.984129082042</v>
      </c>
      <c r="E184" s="314">
        <v>105.7050820436616</v>
      </c>
      <c r="F184" s="314">
        <v>0</v>
      </c>
      <c r="G184" s="314">
        <v>0</v>
      </c>
      <c r="H184" s="314">
        <v>0</v>
      </c>
    </row>
    <row r="185" spans="1:8" x14ac:dyDescent="0.2">
      <c r="A185" s="272" t="s">
        <v>545</v>
      </c>
      <c r="B185" s="312">
        <v>54071</v>
      </c>
      <c r="C185" s="314">
        <v>8597.2790470383807</v>
      </c>
      <c r="D185" s="314">
        <v>8702.9841290820423</v>
      </c>
      <c r="E185" s="314">
        <v>105.7050820436616</v>
      </c>
      <c r="F185" s="314">
        <v>0</v>
      </c>
      <c r="G185" s="314">
        <v>0</v>
      </c>
      <c r="H185" s="314">
        <v>0</v>
      </c>
    </row>
    <row r="186" spans="1:8" x14ac:dyDescent="0.2">
      <c r="A186" s="272" t="s">
        <v>546</v>
      </c>
      <c r="B186" s="312">
        <v>23419</v>
      </c>
      <c r="C186" s="314">
        <v>9238.2790470383807</v>
      </c>
      <c r="D186" s="314">
        <v>9343.9841290820423</v>
      </c>
      <c r="E186" s="314">
        <v>105.7050820436616</v>
      </c>
      <c r="F186" s="314">
        <v>0</v>
      </c>
      <c r="G186" s="314">
        <v>0</v>
      </c>
      <c r="H186" s="314">
        <v>0</v>
      </c>
    </row>
    <row r="187" spans="1:8" x14ac:dyDescent="0.2">
      <c r="A187" s="272" t="s">
        <v>547</v>
      </c>
      <c r="B187" s="312">
        <v>15633</v>
      </c>
      <c r="C187" s="314">
        <v>10422.279047038381</v>
      </c>
      <c r="D187" s="314">
        <v>10527.984129082042</v>
      </c>
      <c r="E187" s="314">
        <v>105.7050820436616</v>
      </c>
      <c r="F187" s="314">
        <v>0</v>
      </c>
      <c r="G187" s="314">
        <v>0</v>
      </c>
      <c r="H187" s="314">
        <v>0</v>
      </c>
    </row>
    <row r="188" spans="1:8" x14ac:dyDescent="0.2">
      <c r="A188" s="272" t="s">
        <v>548</v>
      </c>
      <c r="B188" s="312">
        <v>11158</v>
      </c>
      <c r="C188" s="314">
        <v>9197.2790470383807</v>
      </c>
      <c r="D188" s="314">
        <v>9302.9841290820423</v>
      </c>
      <c r="E188" s="314">
        <v>105.7050820436616</v>
      </c>
      <c r="F188" s="314">
        <v>0</v>
      </c>
      <c r="G188" s="314">
        <v>0</v>
      </c>
      <c r="H188" s="314">
        <v>0</v>
      </c>
    </row>
    <row r="189" spans="1:8" x14ac:dyDescent="0.2">
      <c r="A189" s="272" t="s">
        <v>549</v>
      </c>
      <c r="B189" s="312">
        <v>38258</v>
      </c>
      <c r="C189" s="314">
        <v>9976.2790470383807</v>
      </c>
      <c r="D189" s="314">
        <v>10081.984129082042</v>
      </c>
      <c r="E189" s="314">
        <v>105.7050820436616</v>
      </c>
      <c r="F189" s="314">
        <v>0</v>
      </c>
      <c r="G189" s="314">
        <v>0</v>
      </c>
      <c r="H189" s="314">
        <v>0</v>
      </c>
    </row>
    <row r="190" spans="1:8" x14ac:dyDescent="0.2">
      <c r="A190" s="272" t="s">
        <v>550</v>
      </c>
      <c r="B190" s="312">
        <v>12563</v>
      </c>
      <c r="C190" s="314">
        <v>13568.279047038381</v>
      </c>
      <c r="D190" s="314">
        <v>13673.984129082042</v>
      </c>
      <c r="E190" s="314">
        <v>105.7050820436616</v>
      </c>
      <c r="F190" s="314">
        <v>0</v>
      </c>
      <c r="G190" s="314">
        <v>0</v>
      </c>
      <c r="H190" s="314">
        <v>0</v>
      </c>
    </row>
    <row r="191" spans="1:8" x14ac:dyDescent="0.2">
      <c r="A191" s="272" t="s">
        <v>551</v>
      </c>
      <c r="B191" s="312">
        <v>12681</v>
      </c>
      <c r="C191" s="314">
        <v>3786.2790470383798</v>
      </c>
      <c r="D191" s="314">
        <v>3891.9841290820418</v>
      </c>
      <c r="E191" s="314">
        <v>105.70508204366206</v>
      </c>
      <c r="F191" s="314">
        <v>0</v>
      </c>
      <c r="G191" s="314">
        <v>0</v>
      </c>
      <c r="H191" s="314">
        <v>0</v>
      </c>
    </row>
    <row r="192" spans="1:8" ht="25.5" x14ac:dyDescent="0.2">
      <c r="A192" s="285" t="s">
        <v>710</v>
      </c>
      <c r="B192" s="312">
        <v>25814</v>
      </c>
      <c r="C192" s="314">
        <v>11649.279047038381</v>
      </c>
      <c r="D192" s="314">
        <v>11754.984129082042</v>
      </c>
      <c r="E192" s="314">
        <v>105.7050820436616</v>
      </c>
      <c r="F192" s="314">
        <v>0</v>
      </c>
      <c r="G192" s="314">
        <v>0</v>
      </c>
      <c r="H192" s="314">
        <v>0</v>
      </c>
    </row>
    <row r="193" spans="1:8" x14ac:dyDescent="0.2">
      <c r="A193" s="272" t="s">
        <v>554</v>
      </c>
      <c r="B193" s="312">
        <v>8517</v>
      </c>
      <c r="C193" s="314">
        <v>17072.279047038381</v>
      </c>
      <c r="D193" s="314">
        <v>17177.98412908204</v>
      </c>
      <c r="E193" s="314">
        <v>105.70508204365979</v>
      </c>
      <c r="F193" s="314">
        <v>0</v>
      </c>
      <c r="G193" s="314">
        <v>0</v>
      </c>
      <c r="H193" s="314">
        <v>0</v>
      </c>
    </row>
    <row r="194" spans="1:8" x14ac:dyDescent="0.2">
      <c r="A194" s="272" t="s">
        <v>555</v>
      </c>
      <c r="B194" s="312">
        <v>10584</v>
      </c>
      <c r="C194" s="314">
        <v>17606.279047038381</v>
      </c>
      <c r="D194" s="314">
        <v>17711.98412908204</v>
      </c>
      <c r="E194" s="314">
        <v>105.70508204365979</v>
      </c>
      <c r="F194" s="314">
        <v>0</v>
      </c>
      <c r="G194" s="314">
        <v>0</v>
      </c>
      <c r="H194" s="314">
        <v>0</v>
      </c>
    </row>
    <row r="195" spans="1:8" x14ac:dyDescent="0.2">
      <c r="A195" s="272" t="s">
        <v>556</v>
      </c>
      <c r="B195" s="312">
        <v>11378</v>
      </c>
      <c r="C195" s="314">
        <v>11332.279047038381</v>
      </c>
      <c r="D195" s="314">
        <v>11437.984129082042</v>
      </c>
      <c r="E195" s="314">
        <v>105.7050820436616</v>
      </c>
      <c r="F195" s="314">
        <v>0</v>
      </c>
      <c r="G195" s="314">
        <v>0</v>
      </c>
      <c r="H195" s="314">
        <v>0</v>
      </c>
    </row>
    <row r="196" spans="1:8" x14ac:dyDescent="0.2">
      <c r="A196" s="272" t="s">
        <v>557</v>
      </c>
      <c r="B196" s="312">
        <v>8951</v>
      </c>
      <c r="C196" s="314">
        <v>10330.279047038381</v>
      </c>
      <c r="D196" s="314">
        <v>10435.984129082042</v>
      </c>
      <c r="E196" s="314">
        <v>105.7050820436616</v>
      </c>
      <c r="F196" s="314">
        <v>0</v>
      </c>
      <c r="G196" s="314">
        <v>0</v>
      </c>
      <c r="H196" s="314">
        <v>0</v>
      </c>
    </row>
    <row r="197" spans="1:8" x14ac:dyDescent="0.2">
      <c r="A197" s="272" t="s">
        <v>558</v>
      </c>
      <c r="B197" s="312">
        <v>11817</v>
      </c>
      <c r="C197" s="314">
        <v>13479.279047038381</v>
      </c>
      <c r="D197" s="314">
        <v>13584.984129082042</v>
      </c>
      <c r="E197" s="314">
        <v>105.7050820436616</v>
      </c>
      <c r="F197" s="314">
        <v>0</v>
      </c>
      <c r="G197" s="314">
        <v>0</v>
      </c>
      <c r="H197" s="314">
        <v>0</v>
      </c>
    </row>
    <row r="198" spans="1:8" x14ac:dyDescent="0.2">
      <c r="A198" s="272" t="s">
        <v>559</v>
      </c>
      <c r="B198" s="312">
        <v>15344</v>
      </c>
      <c r="C198" s="314">
        <v>2440.2790470383798</v>
      </c>
      <c r="D198" s="314">
        <v>2545.9841290820418</v>
      </c>
      <c r="E198" s="314">
        <v>105.70508204366206</v>
      </c>
      <c r="F198" s="314">
        <v>0</v>
      </c>
      <c r="G198" s="314">
        <v>0</v>
      </c>
      <c r="H198" s="314">
        <v>0</v>
      </c>
    </row>
    <row r="199" spans="1:8" x14ac:dyDescent="0.2">
      <c r="A199" s="272" t="s">
        <v>560</v>
      </c>
      <c r="B199" s="312">
        <v>89204</v>
      </c>
      <c r="C199" s="314">
        <v>5101.2790470383798</v>
      </c>
      <c r="D199" s="314">
        <v>5206.9841290820423</v>
      </c>
      <c r="E199" s="314">
        <v>105.70508204366251</v>
      </c>
      <c r="F199" s="314">
        <v>0</v>
      </c>
      <c r="G199" s="314">
        <v>0</v>
      </c>
      <c r="H199" s="314">
        <v>0</v>
      </c>
    </row>
    <row r="200" spans="1:8" x14ac:dyDescent="0.2">
      <c r="A200" s="272" t="s">
        <v>561</v>
      </c>
      <c r="B200" s="312">
        <v>11808</v>
      </c>
      <c r="C200" s="314">
        <v>11070.279047038381</v>
      </c>
      <c r="D200" s="314">
        <v>11175.984129082042</v>
      </c>
      <c r="E200" s="314">
        <v>105.7050820436616</v>
      </c>
      <c r="F200" s="314">
        <v>0</v>
      </c>
      <c r="G200" s="314">
        <v>0</v>
      </c>
      <c r="H200" s="314">
        <v>0</v>
      </c>
    </row>
    <row r="201" spans="1:8" x14ac:dyDescent="0.2">
      <c r="A201" s="272" t="s">
        <v>562</v>
      </c>
      <c r="B201" s="312">
        <v>24232</v>
      </c>
      <c r="C201" s="314">
        <v>11162.279047038381</v>
      </c>
      <c r="D201" s="314">
        <v>11267.984129082042</v>
      </c>
      <c r="E201" s="314">
        <v>105.7050820436616</v>
      </c>
      <c r="F201" s="314">
        <v>0</v>
      </c>
      <c r="G201" s="314">
        <v>0</v>
      </c>
      <c r="H201" s="314">
        <v>0</v>
      </c>
    </row>
    <row r="202" spans="1:8" x14ac:dyDescent="0.2">
      <c r="A202" s="272" t="s">
        <v>563</v>
      </c>
      <c r="B202" s="312">
        <v>3659</v>
      </c>
      <c r="C202" s="314">
        <v>16913.279047038381</v>
      </c>
      <c r="D202" s="314">
        <v>17018.98412908204</v>
      </c>
      <c r="E202" s="314">
        <v>105.70508204365979</v>
      </c>
      <c r="F202" s="314">
        <v>0</v>
      </c>
      <c r="G202" s="314">
        <v>0</v>
      </c>
      <c r="H202" s="314">
        <v>0</v>
      </c>
    </row>
    <row r="203" spans="1:8" x14ac:dyDescent="0.2">
      <c r="A203" s="272" t="s">
        <v>564</v>
      </c>
      <c r="B203" s="312">
        <v>4031</v>
      </c>
      <c r="C203" s="314">
        <v>13029.279047038381</v>
      </c>
      <c r="D203" s="314">
        <v>13134.984129082042</v>
      </c>
      <c r="E203" s="314">
        <v>105.7050820436616</v>
      </c>
      <c r="F203" s="314">
        <v>0</v>
      </c>
      <c r="G203" s="314">
        <v>0</v>
      </c>
      <c r="H203" s="314">
        <v>0</v>
      </c>
    </row>
    <row r="204" spans="1:8" x14ac:dyDescent="0.2">
      <c r="A204" s="272" t="s">
        <v>565</v>
      </c>
      <c r="B204" s="312">
        <v>13221</v>
      </c>
      <c r="C204" s="314">
        <v>12522.279047038381</v>
      </c>
      <c r="D204" s="314">
        <v>12627.984129082042</v>
      </c>
      <c r="E204" s="314">
        <v>105.7050820436616</v>
      </c>
      <c r="F204" s="314">
        <v>0</v>
      </c>
      <c r="G204" s="314">
        <v>0</v>
      </c>
      <c r="H204" s="314">
        <v>0</v>
      </c>
    </row>
    <row r="205" spans="1:8" x14ac:dyDescent="0.2">
      <c r="A205" s="272" t="s">
        <v>566</v>
      </c>
      <c r="B205" s="312">
        <v>15343</v>
      </c>
      <c r="C205" s="314">
        <v>13073.279047038381</v>
      </c>
      <c r="D205" s="314">
        <v>13178.984129082042</v>
      </c>
      <c r="E205" s="314">
        <v>105.7050820436616</v>
      </c>
      <c r="F205" s="314">
        <v>0</v>
      </c>
      <c r="G205" s="314">
        <v>0</v>
      </c>
      <c r="H205" s="314">
        <v>0</v>
      </c>
    </row>
    <row r="206" spans="1:8" x14ac:dyDescent="0.2">
      <c r="A206" s="272" t="s">
        <v>567</v>
      </c>
      <c r="B206" s="312">
        <v>11915</v>
      </c>
      <c r="C206" s="314">
        <v>16338.279047038381</v>
      </c>
      <c r="D206" s="314">
        <v>16443.98412908204</v>
      </c>
      <c r="E206" s="314">
        <v>105.70508204365979</v>
      </c>
      <c r="F206" s="314">
        <v>0</v>
      </c>
      <c r="G206" s="314">
        <v>0</v>
      </c>
      <c r="H206" s="314">
        <v>0</v>
      </c>
    </row>
    <row r="207" spans="1:8" x14ac:dyDescent="0.2">
      <c r="A207" s="272" t="s">
        <v>568</v>
      </c>
      <c r="B207" s="312">
        <v>9850</v>
      </c>
      <c r="C207" s="314">
        <v>17782.279047038381</v>
      </c>
      <c r="D207" s="314">
        <v>17887.98412908204</v>
      </c>
      <c r="E207" s="314">
        <v>105.70508204365979</v>
      </c>
      <c r="F207" s="314">
        <v>0</v>
      </c>
      <c r="G207" s="314">
        <v>0</v>
      </c>
      <c r="H207" s="314">
        <v>0</v>
      </c>
    </row>
    <row r="208" spans="1:8" ht="25.5" x14ac:dyDescent="0.2">
      <c r="A208" s="285" t="s">
        <v>711</v>
      </c>
      <c r="B208" s="312">
        <v>11142</v>
      </c>
      <c r="C208" s="314">
        <v>6994.2790470383798</v>
      </c>
      <c r="D208" s="314">
        <v>7099.9841290820423</v>
      </c>
      <c r="E208" s="314">
        <v>105.70508204366251</v>
      </c>
      <c r="F208" s="314">
        <v>0</v>
      </c>
      <c r="G208" s="314">
        <v>0</v>
      </c>
      <c r="H208" s="314">
        <v>0</v>
      </c>
    </row>
    <row r="209" spans="1:8" x14ac:dyDescent="0.2">
      <c r="A209" s="272" t="s">
        <v>571</v>
      </c>
      <c r="B209" s="312">
        <v>9574</v>
      </c>
      <c r="C209" s="314">
        <v>9644.2790470383807</v>
      </c>
      <c r="D209" s="314">
        <v>9749.9841290820423</v>
      </c>
      <c r="E209" s="314">
        <v>105.7050820436616</v>
      </c>
      <c r="F209" s="314">
        <v>0</v>
      </c>
      <c r="G209" s="314">
        <v>0</v>
      </c>
      <c r="H209" s="314">
        <v>0</v>
      </c>
    </row>
    <row r="210" spans="1:8" x14ac:dyDescent="0.2">
      <c r="A210" s="272" t="s">
        <v>572</v>
      </c>
      <c r="B210" s="312">
        <v>15489</v>
      </c>
      <c r="C210" s="314">
        <v>9340.2790470383807</v>
      </c>
      <c r="D210" s="314">
        <v>9445.9841290820423</v>
      </c>
      <c r="E210" s="314">
        <v>105.7050820436616</v>
      </c>
      <c r="F210" s="314">
        <v>0</v>
      </c>
      <c r="G210" s="314">
        <v>0</v>
      </c>
      <c r="H210" s="314">
        <v>0</v>
      </c>
    </row>
    <row r="211" spans="1:8" x14ac:dyDescent="0.2">
      <c r="A211" s="272" t="s">
        <v>573</v>
      </c>
      <c r="B211" s="312">
        <v>7061</v>
      </c>
      <c r="C211" s="314">
        <v>14595.279047038381</v>
      </c>
      <c r="D211" s="314">
        <v>14700.984129082042</v>
      </c>
      <c r="E211" s="314">
        <v>105.7050820436616</v>
      </c>
      <c r="F211" s="314">
        <v>0</v>
      </c>
      <c r="G211" s="314">
        <v>0</v>
      </c>
      <c r="H211" s="314">
        <v>0</v>
      </c>
    </row>
    <row r="212" spans="1:8" x14ac:dyDescent="0.2">
      <c r="A212" s="272" t="s">
        <v>574</v>
      </c>
      <c r="B212" s="312">
        <v>30235</v>
      </c>
      <c r="C212" s="314">
        <v>7500.2790470383798</v>
      </c>
      <c r="D212" s="314">
        <v>7605.9841290820423</v>
      </c>
      <c r="E212" s="314">
        <v>105.70508204366251</v>
      </c>
      <c r="F212" s="314">
        <v>0</v>
      </c>
      <c r="G212" s="314">
        <v>0</v>
      </c>
      <c r="H212" s="314">
        <v>0</v>
      </c>
    </row>
    <row r="213" spans="1:8" x14ac:dyDescent="0.2">
      <c r="A213" s="272" t="s">
        <v>575</v>
      </c>
      <c r="B213" s="312">
        <v>21095</v>
      </c>
      <c r="C213" s="314">
        <v>10057.279047038381</v>
      </c>
      <c r="D213" s="314">
        <v>10162.984129082042</v>
      </c>
      <c r="E213" s="314">
        <v>105.7050820436616</v>
      </c>
      <c r="F213" s="314">
        <v>0</v>
      </c>
      <c r="G213" s="314">
        <v>0</v>
      </c>
      <c r="H213" s="314">
        <v>0</v>
      </c>
    </row>
    <row r="214" spans="1:8" x14ac:dyDescent="0.2">
      <c r="A214" s="272" t="s">
        <v>576</v>
      </c>
      <c r="B214" s="312">
        <v>5676</v>
      </c>
      <c r="C214" s="314">
        <v>9929.2790470383807</v>
      </c>
      <c r="D214" s="314">
        <v>10034.984129082042</v>
      </c>
      <c r="E214" s="314">
        <v>105.7050820436616</v>
      </c>
      <c r="F214" s="314">
        <v>0</v>
      </c>
      <c r="G214" s="314">
        <v>0</v>
      </c>
      <c r="H214" s="314">
        <v>0</v>
      </c>
    </row>
    <row r="215" spans="1:8" x14ac:dyDescent="0.2">
      <c r="A215" s="272" t="s">
        <v>577</v>
      </c>
      <c r="B215" s="312">
        <v>7506</v>
      </c>
      <c r="C215" s="314">
        <v>9371.2790470383807</v>
      </c>
      <c r="D215" s="314">
        <v>9476.9841290820423</v>
      </c>
      <c r="E215" s="314">
        <v>105.7050820436616</v>
      </c>
      <c r="F215" s="314">
        <v>0</v>
      </c>
      <c r="G215" s="314">
        <v>0</v>
      </c>
      <c r="H215" s="314">
        <v>0</v>
      </c>
    </row>
    <row r="216" spans="1:8" x14ac:dyDescent="0.2">
      <c r="A216" s="272" t="s">
        <v>578</v>
      </c>
      <c r="B216" s="312">
        <v>23518</v>
      </c>
      <c r="C216" s="314">
        <v>9579.2790470383807</v>
      </c>
      <c r="D216" s="314">
        <v>9684.9841290820423</v>
      </c>
      <c r="E216" s="314">
        <v>105.7050820436616</v>
      </c>
      <c r="F216" s="314">
        <v>0</v>
      </c>
      <c r="G216" s="314">
        <v>0</v>
      </c>
      <c r="H216" s="314">
        <v>0</v>
      </c>
    </row>
    <row r="217" spans="1:8" x14ac:dyDescent="0.2">
      <c r="A217" s="272" t="s">
        <v>579</v>
      </c>
      <c r="B217" s="312">
        <v>4933</v>
      </c>
      <c r="C217" s="314">
        <v>14314.279047038381</v>
      </c>
      <c r="D217" s="314">
        <v>14419.984129082042</v>
      </c>
      <c r="E217" s="314">
        <v>105.7050820436616</v>
      </c>
      <c r="F217" s="314">
        <v>0</v>
      </c>
      <c r="G217" s="314">
        <v>0</v>
      </c>
      <c r="H217" s="314">
        <v>0</v>
      </c>
    </row>
    <row r="218" spans="1:8" x14ac:dyDescent="0.2">
      <c r="A218" s="272" t="s">
        <v>580</v>
      </c>
      <c r="B218" s="312">
        <v>10449</v>
      </c>
      <c r="C218" s="314">
        <v>8381.2790470383807</v>
      </c>
      <c r="D218" s="314">
        <v>8486.9841290820423</v>
      </c>
      <c r="E218" s="314">
        <v>105.7050820436616</v>
      </c>
      <c r="F218" s="314">
        <v>0</v>
      </c>
      <c r="G218" s="314">
        <v>0</v>
      </c>
      <c r="H218" s="314">
        <v>0</v>
      </c>
    </row>
    <row r="219" spans="1:8" x14ac:dyDescent="0.2">
      <c r="A219" s="272" t="s">
        <v>569</v>
      </c>
      <c r="B219" s="312">
        <v>144212</v>
      </c>
      <c r="C219" s="314">
        <v>8060.2790470383798</v>
      </c>
      <c r="D219" s="314">
        <v>8165.9841290820423</v>
      </c>
      <c r="E219" s="314">
        <v>105.70508204366251</v>
      </c>
      <c r="F219" s="314">
        <v>0</v>
      </c>
      <c r="G219" s="314">
        <v>0</v>
      </c>
      <c r="H219" s="314">
        <v>0</v>
      </c>
    </row>
    <row r="220" spans="1:8" ht="25.5" x14ac:dyDescent="0.2">
      <c r="A220" s="285" t="s">
        <v>712</v>
      </c>
      <c r="B220" s="312">
        <v>13819</v>
      </c>
      <c r="C220" s="314">
        <v>10764.279047038381</v>
      </c>
      <c r="D220" s="314">
        <v>10869.984129082042</v>
      </c>
      <c r="E220" s="314">
        <v>105.7050820436616</v>
      </c>
      <c r="F220" s="314">
        <v>0</v>
      </c>
      <c r="G220" s="314">
        <v>0</v>
      </c>
      <c r="H220" s="314">
        <v>0</v>
      </c>
    </row>
    <row r="221" spans="1:8" x14ac:dyDescent="0.2">
      <c r="A221" s="272" t="s">
        <v>583</v>
      </c>
      <c r="B221" s="312">
        <v>13255</v>
      </c>
      <c r="C221" s="314">
        <v>11041.279047038381</v>
      </c>
      <c r="D221" s="314">
        <v>11146.984129082042</v>
      </c>
      <c r="E221" s="314">
        <v>105.7050820436616</v>
      </c>
      <c r="F221" s="314">
        <v>0</v>
      </c>
      <c r="G221" s="314">
        <v>0</v>
      </c>
      <c r="H221" s="314">
        <v>0</v>
      </c>
    </row>
    <row r="222" spans="1:8" x14ac:dyDescent="0.2">
      <c r="A222" s="272" t="s">
        <v>584</v>
      </c>
      <c r="B222" s="312">
        <v>15665</v>
      </c>
      <c r="C222" s="314">
        <v>10267.279047038381</v>
      </c>
      <c r="D222" s="314">
        <v>10372.984129082042</v>
      </c>
      <c r="E222" s="314">
        <v>105.7050820436616</v>
      </c>
      <c r="F222" s="314">
        <v>0</v>
      </c>
      <c r="G222" s="314">
        <v>0</v>
      </c>
      <c r="H222" s="314">
        <v>0</v>
      </c>
    </row>
    <row r="223" spans="1:8" x14ac:dyDescent="0.2">
      <c r="A223" s="272" t="s">
        <v>585</v>
      </c>
      <c r="B223" s="312">
        <v>8340</v>
      </c>
      <c r="C223" s="314">
        <v>8432.2790470383807</v>
      </c>
      <c r="D223" s="314">
        <v>8537.9841290820423</v>
      </c>
      <c r="E223" s="314">
        <v>105.7050820436616</v>
      </c>
      <c r="F223" s="314">
        <v>0</v>
      </c>
      <c r="G223" s="314">
        <v>0</v>
      </c>
      <c r="H223" s="314">
        <v>0</v>
      </c>
    </row>
    <row r="224" spans="1:8" x14ac:dyDescent="0.2">
      <c r="A224" s="272" t="s">
        <v>586</v>
      </c>
      <c r="B224" s="312">
        <v>25506</v>
      </c>
      <c r="C224" s="314">
        <v>10220.279047038381</v>
      </c>
      <c r="D224" s="314">
        <v>10325.984129082042</v>
      </c>
      <c r="E224" s="314">
        <v>105.7050820436616</v>
      </c>
      <c r="F224" s="314">
        <v>0</v>
      </c>
      <c r="G224" s="314">
        <v>0</v>
      </c>
      <c r="H224" s="314">
        <v>0</v>
      </c>
    </row>
    <row r="225" spans="1:8" x14ac:dyDescent="0.2">
      <c r="A225" s="272" t="s">
        <v>587</v>
      </c>
      <c r="B225" s="312">
        <v>5792</v>
      </c>
      <c r="C225" s="314">
        <v>9728.2790470383807</v>
      </c>
      <c r="D225" s="314">
        <v>9833.9841290820423</v>
      </c>
      <c r="E225" s="314">
        <v>105.7050820436616</v>
      </c>
      <c r="F225" s="314">
        <v>0</v>
      </c>
      <c r="G225" s="314">
        <v>0</v>
      </c>
      <c r="H225" s="314">
        <v>0</v>
      </c>
    </row>
    <row r="226" spans="1:8" x14ac:dyDescent="0.2">
      <c r="A226" s="272" t="s">
        <v>588</v>
      </c>
      <c r="B226" s="312">
        <v>22036</v>
      </c>
      <c r="C226" s="314">
        <v>10547.279047038381</v>
      </c>
      <c r="D226" s="314">
        <v>10652.984129082042</v>
      </c>
      <c r="E226" s="314">
        <v>105.7050820436616</v>
      </c>
      <c r="F226" s="314">
        <v>0</v>
      </c>
      <c r="G226" s="314">
        <v>0</v>
      </c>
      <c r="H226" s="314">
        <v>0</v>
      </c>
    </row>
    <row r="227" spans="1:8" x14ac:dyDescent="0.2">
      <c r="A227" s="272" t="s">
        <v>589</v>
      </c>
      <c r="B227" s="312">
        <v>4478</v>
      </c>
      <c r="C227" s="314">
        <v>11401.279047038381</v>
      </c>
      <c r="D227" s="314">
        <v>11506.984129082042</v>
      </c>
      <c r="E227" s="314">
        <v>105.7050820436616</v>
      </c>
      <c r="F227" s="314">
        <v>0</v>
      </c>
      <c r="G227" s="314">
        <v>0</v>
      </c>
      <c r="H227" s="314">
        <v>0</v>
      </c>
    </row>
    <row r="228" spans="1:8" x14ac:dyDescent="0.2">
      <c r="A228" s="272" t="s">
        <v>590</v>
      </c>
      <c r="B228" s="312">
        <v>9990</v>
      </c>
      <c r="C228" s="314">
        <v>7906.2790470383798</v>
      </c>
      <c r="D228" s="314">
        <v>8011.9841290820423</v>
      </c>
      <c r="E228" s="314">
        <v>105.70508204366251</v>
      </c>
      <c r="F228" s="314">
        <v>0</v>
      </c>
      <c r="G228" s="314">
        <v>0</v>
      </c>
      <c r="H228" s="314">
        <v>0</v>
      </c>
    </row>
    <row r="229" spans="1:8" x14ac:dyDescent="0.2">
      <c r="A229" s="272" t="s">
        <v>591</v>
      </c>
      <c r="B229" s="312">
        <v>145275</v>
      </c>
      <c r="C229" s="314">
        <v>5181.2790470383798</v>
      </c>
      <c r="D229" s="314">
        <v>5286.9841290820423</v>
      </c>
      <c r="E229" s="314">
        <v>105.70508204366251</v>
      </c>
      <c r="F229" s="314">
        <v>0</v>
      </c>
      <c r="G229" s="314">
        <v>0</v>
      </c>
      <c r="H229" s="314">
        <v>0</v>
      </c>
    </row>
    <row r="230" spans="1:8" ht="25.5" x14ac:dyDescent="0.2">
      <c r="A230" s="285" t="s">
        <v>713</v>
      </c>
      <c r="B230" s="312">
        <v>22639</v>
      </c>
      <c r="C230" s="314">
        <v>7771.2790470383798</v>
      </c>
      <c r="D230" s="314">
        <v>7876.9841290820423</v>
      </c>
      <c r="E230" s="314">
        <v>105.70508204366251</v>
      </c>
      <c r="F230" s="314">
        <v>0</v>
      </c>
      <c r="G230" s="314">
        <v>0</v>
      </c>
      <c r="H230" s="314">
        <v>0</v>
      </c>
    </row>
    <row r="231" spans="1:8" x14ac:dyDescent="0.2">
      <c r="A231" s="272" t="s">
        <v>594</v>
      </c>
      <c r="B231" s="312">
        <v>51015</v>
      </c>
      <c r="C231" s="314">
        <v>10542.279047038381</v>
      </c>
      <c r="D231" s="314">
        <v>10647.984129082042</v>
      </c>
      <c r="E231" s="314">
        <v>105.7050820436616</v>
      </c>
      <c r="F231" s="314">
        <v>0</v>
      </c>
      <c r="G231" s="314">
        <v>0</v>
      </c>
      <c r="H231" s="314">
        <v>0</v>
      </c>
    </row>
    <row r="232" spans="1:8" x14ac:dyDescent="0.2">
      <c r="A232" s="272" t="s">
        <v>595</v>
      </c>
      <c r="B232" s="312">
        <v>57060</v>
      </c>
      <c r="C232" s="314">
        <v>6356.2790470383798</v>
      </c>
      <c r="D232" s="314">
        <v>6461.9841290820423</v>
      </c>
      <c r="E232" s="314">
        <v>105.70508204366251</v>
      </c>
      <c r="F232" s="314">
        <v>0</v>
      </c>
      <c r="G232" s="314">
        <v>0</v>
      </c>
      <c r="H232" s="314">
        <v>0</v>
      </c>
    </row>
    <row r="233" spans="1:8" x14ac:dyDescent="0.2">
      <c r="A233" s="272" t="s">
        <v>596</v>
      </c>
      <c r="B233" s="312">
        <v>10060</v>
      </c>
      <c r="C233" s="314">
        <v>9289.2790470383807</v>
      </c>
      <c r="D233" s="314">
        <v>9394.9841290820423</v>
      </c>
      <c r="E233" s="314">
        <v>105.7050820436616</v>
      </c>
      <c r="F233" s="314">
        <v>0</v>
      </c>
      <c r="G233" s="314">
        <v>0</v>
      </c>
      <c r="H233" s="314">
        <v>0</v>
      </c>
    </row>
    <row r="234" spans="1:8" x14ac:dyDescent="0.2">
      <c r="A234" s="272" t="s">
        <v>597</v>
      </c>
      <c r="B234" s="312">
        <v>15199</v>
      </c>
      <c r="C234" s="314">
        <v>10110.279047038381</v>
      </c>
      <c r="D234" s="314">
        <v>10215.984129082042</v>
      </c>
      <c r="E234" s="314">
        <v>105.7050820436616</v>
      </c>
      <c r="F234" s="314">
        <v>0</v>
      </c>
      <c r="G234" s="314">
        <v>0</v>
      </c>
      <c r="H234" s="314">
        <v>0</v>
      </c>
    </row>
    <row r="235" spans="1:8" x14ac:dyDescent="0.2">
      <c r="A235" s="272" t="s">
        <v>598</v>
      </c>
      <c r="B235" s="312">
        <v>15299</v>
      </c>
      <c r="C235" s="314">
        <v>7685.2790470383798</v>
      </c>
      <c r="D235" s="314">
        <v>7790.9841290820423</v>
      </c>
      <c r="E235" s="314">
        <v>105.70508204366251</v>
      </c>
      <c r="F235" s="314">
        <v>0</v>
      </c>
      <c r="G235" s="314">
        <v>0</v>
      </c>
      <c r="H235" s="314">
        <v>0</v>
      </c>
    </row>
    <row r="236" spans="1:8" x14ac:dyDescent="0.2">
      <c r="A236" s="272" t="s">
        <v>599</v>
      </c>
      <c r="B236" s="312">
        <v>26322</v>
      </c>
      <c r="C236" s="314">
        <v>9761.2790470383807</v>
      </c>
      <c r="D236" s="314">
        <v>9866.9841290820423</v>
      </c>
      <c r="E236" s="314">
        <v>105.7050820436616</v>
      </c>
      <c r="F236" s="314">
        <v>0</v>
      </c>
      <c r="G236" s="314">
        <v>0</v>
      </c>
      <c r="H236" s="314">
        <v>0</v>
      </c>
    </row>
    <row r="237" spans="1:8" x14ac:dyDescent="0.2">
      <c r="A237" s="272" t="s">
        <v>600</v>
      </c>
      <c r="B237" s="312">
        <v>9972</v>
      </c>
      <c r="C237" s="314">
        <v>12582.279047038381</v>
      </c>
      <c r="D237" s="314">
        <v>12687.984129082042</v>
      </c>
      <c r="E237" s="314">
        <v>105.7050820436616</v>
      </c>
      <c r="F237" s="314">
        <v>0</v>
      </c>
      <c r="G237" s="314">
        <v>0</v>
      </c>
      <c r="H237" s="314">
        <v>0</v>
      </c>
    </row>
    <row r="238" spans="1:8" x14ac:dyDescent="0.2">
      <c r="A238" s="272" t="s">
        <v>601</v>
      </c>
      <c r="B238" s="312">
        <v>20057</v>
      </c>
      <c r="C238" s="314">
        <v>8347.2790470383807</v>
      </c>
      <c r="D238" s="314">
        <v>8452.9841290820423</v>
      </c>
      <c r="E238" s="314">
        <v>105.7050820436616</v>
      </c>
      <c r="F238" s="314">
        <v>0</v>
      </c>
      <c r="G238" s="314">
        <v>0</v>
      </c>
      <c r="H238" s="314">
        <v>0</v>
      </c>
    </row>
    <row r="239" spans="1:8" x14ac:dyDescent="0.2">
      <c r="A239" s="272" t="s">
        <v>602</v>
      </c>
      <c r="B239" s="312">
        <v>6746</v>
      </c>
      <c r="C239" s="314">
        <v>15763.279047038381</v>
      </c>
      <c r="D239" s="314">
        <v>15868.984129082042</v>
      </c>
      <c r="E239" s="314">
        <v>105.7050820436616</v>
      </c>
      <c r="F239" s="314">
        <v>0</v>
      </c>
      <c r="G239" s="314">
        <v>0</v>
      </c>
      <c r="H239" s="314">
        <v>0</v>
      </c>
    </row>
    <row r="240" spans="1:8" x14ac:dyDescent="0.2">
      <c r="A240" s="272" t="s">
        <v>603</v>
      </c>
      <c r="B240" s="312">
        <v>10777</v>
      </c>
      <c r="C240" s="314">
        <v>13241.279047038381</v>
      </c>
      <c r="D240" s="314">
        <v>13346.984129082042</v>
      </c>
      <c r="E240" s="314">
        <v>105.7050820436616</v>
      </c>
      <c r="F240" s="314">
        <v>0</v>
      </c>
      <c r="G240" s="314">
        <v>0</v>
      </c>
      <c r="H240" s="314">
        <v>0</v>
      </c>
    </row>
    <row r="241" spans="1:8" x14ac:dyDescent="0.2">
      <c r="A241" s="272" t="s">
        <v>604</v>
      </c>
      <c r="B241" s="312">
        <v>10763</v>
      </c>
      <c r="C241" s="314">
        <v>5915.2790470383798</v>
      </c>
      <c r="D241" s="314">
        <v>6020.9841290820423</v>
      </c>
      <c r="E241" s="314">
        <v>105.70508204366251</v>
      </c>
      <c r="F241" s="314">
        <v>0</v>
      </c>
      <c r="G241" s="314">
        <v>0</v>
      </c>
      <c r="H241" s="314">
        <v>0</v>
      </c>
    </row>
    <row r="242" spans="1:8" x14ac:dyDescent="0.2">
      <c r="A242" s="272" t="s">
        <v>605</v>
      </c>
      <c r="B242" s="312">
        <v>11009</v>
      </c>
      <c r="C242" s="314">
        <v>6680.2790470383798</v>
      </c>
      <c r="D242" s="314">
        <v>6785.9841290820423</v>
      </c>
      <c r="E242" s="314">
        <v>105.70508204366251</v>
      </c>
      <c r="F242" s="314">
        <v>0</v>
      </c>
      <c r="G242" s="314">
        <v>0</v>
      </c>
      <c r="H242" s="314">
        <v>0</v>
      </c>
    </row>
    <row r="243" spans="1:8" x14ac:dyDescent="0.2">
      <c r="A243" s="272" t="s">
        <v>606</v>
      </c>
      <c r="B243" s="312">
        <v>6704</v>
      </c>
      <c r="C243" s="314">
        <v>17259.279047038381</v>
      </c>
      <c r="D243" s="314">
        <v>17364.98412908204</v>
      </c>
      <c r="E243" s="314">
        <v>105.70508204365979</v>
      </c>
      <c r="F243" s="314">
        <v>0</v>
      </c>
      <c r="G243" s="314">
        <v>0</v>
      </c>
      <c r="H243" s="314">
        <v>0</v>
      </c>
    </row>
    <row r="244" spans="1:8" x14ac:dyDescent="0.2">
      <c r="A244" s="272" t="s">
        <v>607</v>
      </c>
      <c r="B244" s="312">
        <v>7048</v>
      </c>
      <c r="C244" s="314">
        <v>18892.279047038381</v>
      </c>
      <c r="D244" s="314">
        <v>18997.98412908204</v>
      </c>
      <c r="E244" s="314">
        <v>105.70508204365979</v>
      </c>
      <c r="F244" s="314">
        <v>0</v>
      </c>
      <c r="G244" s="314">
        <v>0</v>
      </c>
      <c r="H244" s="314">
        <v>0</v>
      </c>
    </row>
    <row r="245" spans="1:8" ht="25.5" x14ac:dyDescent="0.2">
      <c r="A245" s="285" t="s">
        <v>714</v>
      </c>
      <c r="B245" s="312">
        <v>26530</v>
      </c>
      <c r="C245" s="314">
        <v>12105.279047038381</v>
      </c>
      <c r="D245" s="314">
        <v>12210.984129082042</v>
      </c>
      <c r="E245" s="314">
        <v>105.7050820436616</v>
      </c>
      <c r="F245" s="314">
        <v>0</v>
      </c>
      <c r="G245" s="314">
        <v>0</v>
      </c>
      <c r="H245" s="314">
        <v>0</v>
      </c>
    </row>
    <row r="246" spans="1:8" x14ac:dyDescent="0.2">
      <c r="A246" s="272" t="s">
        <v>610</v>
      </c>
      <c r="B246" s="312">
        <v>99038</v>
      </c>
      <c r="C246" s="314">
        <v>5963.2790470383798</v>
      </c>
      <c r="D246" s="314">
        <v>6068.9841290820423</v>
      </c>
      <c r="E246" s="314">
        <v>105.70508204366251</v>
      </c>
      <c r="F246" s="314">
        <v>0</v>
      </c>
      <c r="G246" s="314">
        <v>0</v>
      </c>
      <c r="H246" s="314">
        <v>0</v>
      </c>
    </row>
    <row r="247" spans="1:8" x14ac:dyDescent="0.2">
      <c r="A247" s="272" t="s">
        <v>611</v>
      </c>
      <c r="B247" s="312">
        <v>9426</v>
      </c>
      <c r="C247" s="314">
        <v>11263.279047038381</v>
      </c>
      <c r="D247" s="314">
        <v>11368.984129082042</v>
      </c>
      <c r="E247" s="314">
        <v>105.7050820436616</v>
      </c>
      <c r="F247" s="314">
        <v>0</v>
      </c>
      <c r="G247" s="314">
        <v>0</v>
      </c>
      <c r="H247" s="314">
        <v>0</v>
      </c>
    </row>
    <row r="248" spans="1:8" x14ac:dyDescent="0.2">
      <c r="A248" s="272" t="s">
        <v>612</v>
      </c>
      <c r="B248" s="312">
        <v>36925</v>
      </c>
      <c r="C248" s="314">
        <v>8790.2790470383807</v>
      </c>
      <c r="D248" s="314">
        <v>8895.9841290820423</v>
      </c>
      <c r="E248" s="314">
        <v>105.7050820436616</v>
      </c>
      <c r="F248" s="314">
        <v>0</v>
      </c>
      <c r="G248" s="314">
        <v>0</v>
      </c>
      <c r="H248" s="314">
        <v>0</v>
      </c>
    </row>
    <row r="249" spans="1:8" x14ac:dyDescent="0.2">
      <c r="A249" s="272" t="s">
        <v>613</v>
      </c>
      <c r="B249" s="312">
        <v>18995</v>
      </c>
      <c r="C249" s="314">
        <v>14762.279047038381</v>
      </c>
      <c r="D249" s="314">
        <v>14867.984129082042</v>
      </c>
      <c r="E249" s="314">
        <v>105.7050820436616</v>
      </c>
      <c r="F249" s="314">
        <v>0</v>
      </c>
      <c r="G249" s="314">
        <v>0</v>
      </c>
      <c r="H249" s="314">
        <v>0</v>
      </c>
    </row>
    <row r="250" spans="1:8" x14ac:dyDescent="0.2">
      <c r="A250" s="272" t="s">
        <v>614</v>
      </c>
      <c r="B250" s="312">
        <v>9491</v>
      </c>
      <c r="C250" s="314">
        <v>13861.279047038381</v>
      </c>
      <c r="D250" s="314">
        <v>13966.984129082042</v>
      </c>
      <c r="E250" s="314">
        <v>105.7050820436616</v>
      </c>
      <c r="F250" s="314">
        <v>0</v>
      </c>
      <c r="G250" s="314">
        <v>0</v>
      </c>
      <c r="H250" s="314">
        <v>0</v>
      </c>
    </row>
    <row r="251" spans="1:8" x14ac:dyDescent="0.2">
      <c r="A251" s="272" t="s">
        <v>615</v>
      </c>
      <c r="B251" s="312">
        <v>5864</v>
      </c>
      <c r="C251" s="314">
        <v>11725.279047038381</v>
      </c>
      <c r="D251" s="314">
        <v>11830.984129082042</v>
      </c>
      <c r="E251" s="314">
        <v>105.7050820436616</v>
      </c>
      <c r="F251" s="314">
        <v>0</v>
      </c>
      <c r="G251" s="314">
        <v>0</v>
      </c>
      <c r="H251" s="314">
        <v>0</v>
      </c>
    </row>
    <row r="252" spans="1:8" x14ac:dyDescent="0.2">
      <c r="A252" s="272" t="s">
        <v>616</v>
      </c>
      <c r="B252" s="312">
        <v>11477</v>
      </c>
      <c r="C252" s="314">
        <v>12752.279047038381</v>
      </c>
      <c r="D252" s="314">
        <v>12857.984129082042</v>
      </c>
      <c r="E252" s="314">
        <v>105.7050820436616</v>
      </c>
      <c r="F252" s="314">
        <v>0</v>
      </c>
      <c r="G252" s="314">
        <v>0</v>
      </c>
      <c r="H252" s="314">
        <v>0</v>
      </c>
    </row>
    <row r="253" spans="1:8" x14ac:dyDescent="0.2">
      <c r="A253" s="272" t="s">
        <v>617</v>
      </c>
      <c r="B253" s="312">
        <v>38202</v>
      </c>
      <c r="C253" s="314">
        <v>7151.2790470383798</v>
      </c>
      <c r="D253" s="314">
        <v>7256.9841290820423</v>
      </c>
      <c r="E253" s="314">
        <v>105.70508204366251</v>
      </c>
      <c r="F253" s="314">
        <v>0</v>
      </c>
      <c r="G253" s="314">
        <v>0</v>
      </c>
      <c r="H253" s="314">
        <v>0</v>
      </c>
    </row>
    <row r="254" spans="1:8" x14ac:dyDescent="0.2">
      <c r="A254" s="272" t="s">
        <v>618</v>
      </c>
      <c r="B254" s="312">
        <v>25730</v>
      </c>
      <c r="C254" s="314">
        <v>10035.279047038381</v>
      </c>
      <c r="D254" s="314">
        <v>10140.984129082042</v>
      </c>
      <c r="E254" s="314">
        <v>105.7050820436616</v>
      </c>
      <c r="F254" s="314">
        <v>0</v>
      </c>
      <c r="G254" s="314">
        <v>0</v>
      </c>
      <c r="H254" s="314">
        <v>0</v>
      </c>
    </row>
    <row r="255" spans="1:8" ht="25.5" x14ac:dyDescent="0.2">
      <c r="A255" s="285" t="s">
        <v>715</v>
      </c>
      <c r="B255" s="312">
        <v>25008</v>
      </c>
      <c r="C255" s="314">
        <v>9896.2790470383807</v>
      </c>
      <c r="D255" s="314">
        <v>10001.984129082042</v>
      </c>
      <c r="E255" s="314">
        <v>105.7050820436616</v>
      </c>
      <c r="F255" s="314">
        <v>0</v>
      </c>
      <c r="G255" s="314">
        <v>0</v>
      </c>
      <c r="H255" s="314">
        <v>0</v>
      </c>
    </row>
    <row r="256" spans="1:8" x14ac:dyDescent="0.2">
      <c r="A256" s="272" t="s">
        <v>621</v>
      </c>
      <c r="B256" s="312">
        <v>18363</v>
      </c>
      <c r="C256" s="314">
        <v>12814.279047038381</v>
      </c>
      <c r="D256" s="314">
        <v>12919.984129082042</v>
      </c>
      <c r="E256" s="314">
        <v>105.7050820436616</v>
      </c>
      <c r="F256" s="314">
        <v>0</v>
      </c>
      <c r="G256" s="314">
        <v>0</v>
      </c>
      <c r="H256" s="314">
        <v>0</v>
      </c>
    </row>
    <row r="257" spans="1:8" x14ac:dyDescent="0.2">
      <c r="A257" s="272" t="s">
        <v>622</v>
      </c>
      <c r="B257" s="312">
        <v>19786</v>
      </c>
      <c r="C257" s="314">
        <v>15303.279047038381</v>
      </c>
      <c r="D257" s="314">
        <v>15408.984129082042</v>
      </c>
      <c r="E257" s="314">
        <v>105.7050820436616</v>
      </c>
      <c r="F257" s="314">
        <v>0</v>
      </c>
      <c r="G257" s="314">
        <v>0</v>
      </c>
      <c r="H257" s="314">
        <v>0</v>
      </c>
    </row>
    <row r="258" spans="1:8" x14ac:dyDescent="0.2">
      <c r="A258" s="272" t="s">
        <v>623</v>
      </c>
      <c r="B258" s="312">
        <v>97776</v>
      </c>
      <c r="C258" s="314">
        <v>4825.2790470383798</v>
      </c>
      <c r="D258" s="314">
        <v>4930.9841290820423</v>
      </c>
      <c r="E258" s="314">
        <v>105.70508204366251</v>
      </c>
      <c r="F258" s="314">
        <v>0</v>
      </c>
      <c r="G258" s="314">
        <v>0</v>
      </c>
      <c r="H258" s="314">
        <v>0</v>
      </c>
    </row>
    <row r="259" spans="1:8" x14ac:dyDescent="0.2">
      <c r="A259" s="272" t="s">
        <v>624</v>
      </c>
      <c r="B259" s="312">
        <v>18019</v>
      </c>
      <c r="C259" s="314">
        <v>9202.2790470383807</v>
      </c>
      <c r="D259" s="314">
        <v>9307.9841290820423</v>
      </c>
      <c r="E259" s="314">
        <v>105.7050820436616</v>
      </c>
      <c r="F259" s="314">
        <v>0</v>
      </c>
      <c r="G259" s="314">
        <v>0</v>
      </c>
      <c r="H259" s="314">
        <v>0</v>
      </c>
    </row>
    <row r="260" spans="1:8" x14ac:dyDescent="0.2">
      <c r="A260" s="272" t="s">
        <v>625</v>
      </c>
      <c r="B260" s="312">
        <v>9495</v>
      </c>
      <c r="C260" s="314">
        <v>14763.279047038381</v>
      </c>
      <c r="D260" s="314">
        <v>14868.984129082042</v>
      </c>
      <c r="E260" s="314">
        <v>105.7050820436616</v>
      </c>
      <c r="F260" s="314">
        <v>0</v>
      </c>
      <c r="G260" s="314">
        <v>0</v>
      </c>
      <c r="H260" s="314">
        <v>0</v>
      </c>
    </row>
    <row r="261" spans="1:8" x14ac:dyDescent="0.2">
      <c r="A261" s="272" t="s">
        <v>626</v>
      </c>
      <c r="B261" s="312">
        <v>55599</v>
      </c>
      <c r="C261" s="314">
        <v>7840.2790470383798</v>
      </c>
      <c r="D261" s="314">
        <v>7945.9841290820423</v>
      </c>
      <c r="E261" s="314">
        <v>105.70508204366251</v>
      </c>
      <c r="F261" s="314">
        <v>0</v>
      </c>
      <c r="G261" s="314">
        <v>0</v>
      </c>
      <c r="H261" s="314">
        <v>0</v>
      </c>
    </row>
    <row r="262" spans="1:8" ht="25.5" x14ac:dyDescent="0.2">
      <c r="A262" s="285" t="s">
        <v>716</v>
      </c>
      <c r="B262" s="312">
        <v>7041</v>
      </c>
      <c r="C262" s="314">
        <v>21964.279047038381</v>
      </c>
      <c r="D262" s="314">
        <v>22069.98412908204</v>
      </c>
      <c r="E262" s="314">
        <v>105.70508204365979</v>
      </c>
      <c r="F262" s="314">
        <v>0</v>
      </c>
      <c r="G262" s="314">
        <v>0</v>
      </c>
      <c r="H262" s="314">
        <v>0</v>
      </c>
    </row>
    <row r="263" spans="1:8" x14ac:dyDescent="0.2">
      <c r="A263" s="272" t="s">
        <v>629</v>
      </c>
      <c r="B263" s="312">
        <v>6463</v>
      </c>
      <c r="C263" s="314">
        <v>22366.279047038381</v>
      </c>
      <c r="D263" s="314">
        <v>22471.98412908204</v>
      </c>
      <c r="E263" s="314">
        <v>105.70508204365979</v>
      </c>
      <c r="F263" s="314">
        <v>0</v>
      </c>
      <c r="G263" s="314">
        <v>0</v>
      </c>
      <c r="H263" s="314">
        <v>0</v>
      </c>
    </row>
    <row r="264" spans="1:8" x14ac:dyDescent="0.2">
      <c r="A264" s="272" t="s">
        <v>630</v>
      </c>
      <c r="B264" s="312">
        <v>10237</v>
      </c>
      <c r="C264" s="314">
        <v>19111.279047038381</v>
      </c>
      <c r="D264" s="314">
        <v>19216.98412908204</v>
      </c>
      <c r="E264" s="314">
        <v>105.70508204365979</v>
      </c>
      <c r="F264" s="314">
        <v>0</v>
      </c>
      <c r="G264" s="314">
        <v>0</v>
      </c>
      <c r="H264" s="314">
        <v>0</v>
      </c>
    </row>
    <row r="265" spans="1:8" x14ac:dyDescent="0.2">
      <c r="A265" s="272" t="s">
        <v>631</v>
      </c>
      <c r="B265" s="312">
        <v>14776</v>
      </c>
      <c r="C265" s="314">
        <v>15053.279047038381</v>
      </c>
      <c r="D265" s="314">
        <v>15158.984129082042</v>
      </c>
      <c r="E265" s="314">
        <v>105.7050820436616</v>
      </c>
      <c r="F265" s="314">
        <v>0</v>
      </c>
      <c r="G265" s="314">
        <v>0</v>
      </c>
      <c r="H265" s="314">
        <v>0</v>
      </c>
    </row>
    <row r="266" spans="1:8" x14ac:dyDescent="0.2">
      <c r="A266" s="272" t="s">
        <v>632</v>
      </c>
      <c r="B266" s="312">
        <v>5405</v>
      </c>
      <c r="C266" s="314">
        <v>20322.279047038381</v>
      </c>
      <c r="D266" s="314">
        <v>20427.98412908204</v>
      </c>
      <c r="E266" s="314">
        <v>105.70508204365979</v>
      </c>
      <c r="F266" s="314">
        <v>0</v>
      </c>
      <c r="G266" s="314">
        <v>0</v>
      </c>
      <c r="H266" s="314">
        <v>0</v>
      </c>
    </row>
    <row r="267" spans="1:8" x14ac:dyDescent="0.2">
      <c r="A267" s="272" t="s">
        <v>633</v>
      </c>
      <c r="B267" s="312">
        <v>11708</v>
      </c>
      <c r="C267" s="314">
        <v>20801.279047038381</v>
      </c>
      <c r="D267" s="314">
        <v>20906.98412908204</v>
      </c>
      <c r="E267" s="314">
        <v>105.70508204365979</v>
      </c>
      <c r="F267" s="314">
        <v>0</v>
      </c>
      <c r="G267" s="314">
        <v>0</v>
      </c>
      <c r="H267" s="314">
        <v>0</v>
      </c>
    </row>
    <row r="268" spans="1:8" x14ac:dyDescent="0.2">
      <c r="A268" s="272" t="s">
        <v>634</v>
      </c>
      <c r="B268" s="312">
        <v>10578</v>
      </c>
      <c r="C268" s="314">
        <v>13927.279047038381</v>
      </c>
      <c r="D268" s="314">
        <v>14032.984129082042</v>
      </c>
      <c r="E268" s="314">
        <v>105.7050820436616</v>
      </c>
      <c r="F268" s="314">
        <v>0</v>
      </c>
      <c r="G268" s="314">
        <v>0</v>
      </c>
      <c r="H268" s="314">
        <v>0</v>
      </c>
    </row>
    <row r="269" spans="1:8" x14ac:dyDescent="0.2">
      <c r="A269" s="272" t="s">
        <v>635</v>
      </c>
      <c r="B269" s="312">
        <v>60961</v>
      </c>
      <c r="C269" s="314">
        <v>6988.2790470383798</v>
      </c>
      <c r="D269" s="314">
        <v>7093.9841290820423</v>
      </c>
      <c r="E269" s="314">
        <v>105.70508204366251</v>
      </c>
      <c r="F269" s="314">
        <v>0</v>
      </c>
      <c r="G269" s="314">
        <v>0</v>
      </c>
      <c r="H269" s="314">
        <v>0</v>
      </c>
    </row>
    <row r="270" spans="1:8" ht="25.5" x14ac:dyDescent="0.2">
      <c r="A270" s="285" t="s">
        <v>717</v>
      </c>
      <c r="B270" s="312">
        <v>2455</v>
      </c>
      <c r="C270" s="314">
        <v>26975.279047038381</v>
      </c>
      <c r="D270" s="314">
        <v>27080.98412908204</v>
      </c>
      <c r="E270" s="314">
        <v>105.70508204365979</v>
      </c>
      <c r="F270" s="314">
        <v>0</v>
      </c>
      <c r="G270" s="314">
        <v>0</v>
      </c>
      <c r="H270" s="314">
        <v>0</v>
      </c>
    </row>
    <row r="271" spans="1:8" x14ac:dyDescent="0.2">
      <c r="A271" s="272" t="s">
        <v>638</v>
      </c>
      <c r="B271" s="312">
        <v>2745</v>
      </c>
      <c r="C271" s="314">
        <v>26805.279047038381</v>
      </c>
      <c r="D271" s="314">
        <v>26910.98412908204</v>
      </c>
      <c r="E271" s="314">
        <v>105.70508204365979</v>
      </c>
      <c r="F271" s="314">
        <v>0</v>
      </c>
      <c r="G271" s="314">
        <v>0</v>
      </c>
      <c r="H271" s="314">
        <v>0</v>
      </c>
    </row>
    <row r="272" spans="1:8" x14ac:dyDescent="0.2">
      <c r="A272" s="272" t="s">
        <v>639</v>
      </c>
      <c r="B272" s="312">
        <v>12177</v>
      </c>
      <c r="C272" s="314">
        <v>13891.279047038381</v>
      </c>
      <c r="D272" s="314">
        <v>13996.984129082042</v>
      </c>
      <c r="E272" s="314">
        <v>105.7050820436616</v>
      </c>
      <c r="F272" s="314">
        <v>0</v>
      </c>
      <c r="G272" s="314">
        <v>0</v>
      </c>
      <c r="H272" s="314">
        <v>0</v>
      </c>
    </row>
    <row r="273" spans="1:8" x14ac:dyDescent="0.2">
      <c r="A273" s="272" t="s">
        <v>640</v>
      </c>
      <c r="B273" s="312">
        <v>3118</v>
      </c>
      <c r="C273" s="314">
        <v>16012.279047038381</v>
      </c>
      <c r="D273" s="314">
        <v>16117.984129082042</v>
      </c>
      <c r="E273" s="314">
        <v>105.7050820436616</v>
      </c>
      <c r="F273" s="314">
        <v>0</v>
      </c>
      <c r="G273" s="314">
        <v>0</v>
      </c>
      <c r="H273" s="314">
        <v>0</v>
      </c>
    </row>
    <row r="274" spans="1:8" x14ac:dyDescent="0.2">
      <c r="A274" s="272" t="s">
        <v>641</v>
      </c>
      <c r="B274" s="312">
        <v>7071</v>
      </c>
      <c r="C274" s="314">
        <v>16237.279047038381</v>
      </c>
      <c r="D274" s="314">
        <v>16342.984129082042</v>
      </c>
      <c r="E274" s="314">
        <v>105.7050820436616</v>
      </c>
      <c r="F274" s="314">
        <v>0</v>
      </c>
      <c r="G274" s="314">
        <v>0</v>
      </c>
      <c r="H274" s="314">
        <v>0</v>
      </c>
    </row>
    <row r="275" spans="1:8" x14ac:dyDescent="0.2">
      <c r="A275" s="272" t="s">
        <v>642</v>
      </c>
      <c r="B275" s="312">
        <v>4174</v>
      </c>
      <c r="C275" s="314">
        <v>18608.279047038381</v>
      </c>
      <c r="D275" s="314">
        <v>18713.98412908204</v>
      </c>
      <c r="E275" s="314">
        <v>105.70508204365979</v>
      </c>
      <c r="F275" s="314">
        <v>0</v>
      </c>
      <c r="G275" s="314">
        <v>0</v>
      </c>
      <c r="H275" s="314">
        <v>0</v>
      </c>
    </row>
    <row r="276" spans="1:8" x14ac:dyDescent="0.2">
      <c r="A276" s="272" t="s">
        <v>643</v>
      </c>
      <c r="B276" s="312">
        <v>6779</v>
      </c>
      <c r="C276" s="314">
        <v>15446.279047038381</v>
      </c>
      <c r="D276" s="314">
        <v>15551.984129082042</v>
      </c>
      <c r="E276" s="314">
        <v>105.7050820436616</v>
      </c>
      <c r="F276" s="314">
        <v>0</v>
      </c>
      <c r="G276" s="314">
        <v>0</v>
      </c>
      <c r="H276" s="314">
        <v>0</v>
      </c>
    </row>
    <row r="277" spans="1:8" x14ac:dyDescent="0.2">
      <c r="A277" s="272" t="s">
        <v>644</v>
      </c>
      <c r="B277" s="312">
        <v>72042</v>
      </c>
      <c r="C277" s="314">
        <v>7784.2790470383798</v>
      </c>
      <c r="D277" s="314">
        <v>7889.9841290820423</v>
      </c>
      <c r="E277" s="314">
        <v>105.70508204366251</v>
      </c>
      <c r="F277" s="314">
        <v>0</v>
      </c>
      <c r="G277" s="314">
        <v>0</v>
      </c>
      <c r="H277" s="314">
        <v>0</v>
      </c>
    </row>
    <row r="278" spans="1:8" x14ac:dyDescent="0.2">
      <c r="A278" s="272" t="s">
        <v>645</v>
      </c>
      <c r="B278" s="312">
        <v>2503</v>
      </c>
      <c r="C278" s="314">
        <v>25375.279047038381</v>
      </c>
      <c r="D278" s="314">
        <v>25480.98412908204</v>
      </c>
      <c r="E278" s="314">
        <v>105.70508204365979</v>
      </c>
      <c r="F278" s="314">
        <v>0</v>
      </c>
      <c r="G278" s="314">
        <v>0</v>
      </c>
      <c r="H278" s="314">
        <v>0</v>
      </c>
    </row>
    <row r="279" spans="1:8" x14ac:dyDescent="0.2">
      <c r="A279" s="272" t="s">
        <v>646</v>
      </c>
      <c r="B279" s="312">
        <v>5933</v>
      </c>
      <c r="C279" s="314">
        <v>21031.279047038381</v>
      </c>
      <c r="D279" s="314">
        <v>21136.98412908204</v>
      </c>
      <c r="E279" s="314">
        <v>105.70508204365979</v>
      </c>
      <c r="F279" s="314">
        <v>0</v>
      </c>
      <c r="G279" s="314">
        <v>0</v>
      </c>
      <c r="H279" s="314">
        <v>0</v>
      </c>
    </row>
    <row r="280" spans="1:8" x14ac:dyDescent="0.2">
      <c r="A280" s="272" t="s">
        <v>647</v>
      </c>
      <c r="B280" s="312">
        <v>120943</v>
      </c>
      <c r="C280" s="314">
        <v>2287.2790470383798</v>
      </c>
      <c r="D280" s="314">
        <v>2392.9841290820418</v>
      </c>
      <c r="E280" s="314">
        <v>105.70508204366206</v>
      </c>
      <c r="F280" s="314">
        <v>0</v>
      </c>
      <c r="G280" s="314">
        <v>0</v>
      </c>
      <c r="H280" s="314">
        <v>0</v>
      </c>
    </row>
    <row r="281" spans="1:8" x14ac:dyDescent="0.2">
      <c r="A281" s="272" t="s">
        <v>648</v>
      </c>
      <c r="B281" s="312">
        <v>6848</v>
      </c>
      <c r="C281" s="314">
        <v>26202.279047038381</v>
      </c>
      <c r="D281" s="314">
        <v>26307.98412908204</v>
      </c>
      <c r="E281" s="314">
        <v>105.70508204365979</v>
      </c>
      <c r="F281" s="314">
        <v>0</v>
      </c>
      <c r="G281" s="314">
        <v>0</v>
      </c>
      <c r="H281" s="314">
        <v>0</v>
      </c>
    </row>
    <row r="282" spans="1:8" x14ac:dyDescent="0.2">
      <c r="A282" s="272" t="s">
        <v>649</v>
      </c>
      <c r="B282" s="312">
        <v>5385</v>
      </c>
      <c r="C282" s="314">
        <v>17492.279047038381</v>
      </c>
      <c r="D282" s="314">
        <v>17597.98412908204</v>
      </c>
      <c r="E282" s="314">
        <v>105.70508204365979</v>
      </c>
      <c r="F282" s="314">
        <v>0</v>
      </c>
      <c r="G282" s="314">
        <v>0</v>
      </c>
      <c r="H282" s="314">
        <v>0</v>
      </c>
    </row>
    <row r="283" spans="1:8" x14ac:dyDescent="0.2">
      <c r="A283" s="272" t="s">
        <v>650</v>
      </c>
      <c r="B283" s="312">
        <v>8580</v>
      </c>
      <c r="C283" s="314">
        <v>11637.279047038381</v>
      </c>
      <c r="D283" s="314">
        <v>11742.984129082042</v>
      </c>
      <c r="E283" s="314">
        <v>105.7050820436616</v>
      </c>
      <c r="F283" s="314">
        <v>0</v>
      </c>
      <c r="G283" s="314">
        <v>0</v>
      </c>
      <c r="H283" s="314">
        <v>0</v>
      </c>
    </row>
    <row r="284" spans="1:8" x14ac:dyDescent="0.2">
      <c r="A284" s="272" t="s">
        <v>651</v>
      </c>
      <c r="B284" s="312">
        <v>2831</v>
      </c>
      <c r="C284" s="314">
        <v>25718.279047038381</v>
      </c>
      <c r="D284" s="314">
        <v>25823.98412908204</v>
      </c>
      <c r="E284" s="314">
        <v>105.70508204365979</v>
      </c>
      <c r="F284" s="314">
        <v>0</v>
      </c>
      <c r="G284" s="314">
        <v>0</v>
      </c>
      <c r="H284" s="314">
        <v>0</v>
      </c>
    </row>
    <row r="285" spans="1:8" ht="25.5" x14ac:dyDescent="0.2">
      <c r="A285" s="285" t="s">
        <v>718</v>
      </c>
      <c r="B285" s="312">
        <v>2887</v>
      </c>
      <c r="C285" s="314">
        <v>17109.279047038381</v>
      </c>
      <c r="D285" s="314">
        <v>17214.98412908204</v>
      </c>
      <c r="E285" s="314">
        <v>105.70508204365979</v>
      </c>
      <c r="F285" s="314">
        <v>0</v>
      </c>
      <c r="G285" s="314">
        <v>0</v>
      </c>
      <c r="H285" s="314">
        <v>0</v>
      </c>
    </row>
    <row r="286" spans="1:8" x14ac:dyDescent="0.2">
      <c r="A286" s="272" t="s">
        <v>654</v>
      </c>
      <c r="B286" s="312">
        <v>6447</v>
      </c>
      <c r="C286" s="314">
        <v>16102.279047038381</v>
      </c>
      <c r="D286" s="314">
        <v>16207.984129082042</v>
      </c>
      <c r="E286" s="314">
        <v>105.7050820436616</v>
      </c>
      <c r="F286" s="314">
        <v>0</v>
      </c>
      <c r="G286" s="314">
        <v>0</v>
      </c>
      <c r="H286" s="314">
        <v>0</v>
      </c>
    </row>
    <row r="287" spans="1:8" x14ac:dyDescent="0.2">
      <c r="A287" s="272" t="s">
        <v>655</v>
      </c>
      <c r="B287" s="312">
        <v>27926</v>
      </c>
      <c r="C287" s="314">
        <v>9548.2790470383807</v>
      </c>
      <c r="D287" s="314">
        <v>9653.9841290820423</v>
      </c>
      <c r="E287" s="314">
        <v>105.7050820436616</v>
      </c>
      <c r="F287" s="314">
        <v>0</v>
      </c>
      <c r="G287" s="314">
        <v>0</v>
      </c>
      <c r="H287" s="314">
        <v>0</v>
      </c>
    </row>
    <row r="288" spans="1:8" x14ac:dyDescent="0.2">
      <c r="A288" s="272" t="s">
        <v>656</v>
      </c>
      <c r="B288" s="312">
        <v>18127</v>
      </c>
      <c r="C288" s="314">
        <v>2777.2790470383798</v>
      </c>
      <c r="D288" s="314">
        <v>2711.9841290820418</v>
      </c>
      <c r="E288" s="314">
        <v>-65.29491795633794</v>
      </c>
      <c r="F288" s="314">
        <v>0</v>
      </c>
      <c r="G288" s="314">
        <v>0</v>
      </c>
      <c r="H288" s="314">
        <v>0</v>
      </c>
    </row>
    <row r="289" spans="1:8" x14ac:dyDescent="0.2">
      <c r="A289" s="272" t="s">
        <v>657</v>
      </c>
      <c r="B289" s="312">
        <v>9793</v>
      </c>
      <c r="C289" s="314">
        <v>16270.279047038381</v>
      </c>
      <c r="D289" s="314">
        <v>16375.984129082042</v>
      </c>
      <c r="E289" s="314">
        <v>105.7050820436616</v>
      </c>
      <c r="F289" s="314">
        <v>0</v>
      </c>
      <c r="G289" s="314">
        <v>0</v>
      </c>
      <c r="H289" s="314">
        <v>0</v>
      </c>
    </row>
    <row r="290" spans="1:8" x14ac:dyDescent="0.2">
      <c r="A290" s="272" t="s">
        <v>658</v>
      </c>
      <c r="B290" s="312">
        <v>5070</v>
      </c>
      <c r="C290" s="314">
        <v>14978.279047038381</v>
      </c>
      <c r="D290" s="314">
        <v>15083.984129082042</v>
      </c>
      <c r="E290" s="314">
        <v>105.7050820436616</v>
      </c>
      <c r="F290" s="314">
        <v>0</v>
      </c>
      <c r="G290" s="314">
        <v>0</v>
      </c>
      <c r="H290" s="314">
        <v>0</v>
      </c>
    </row>
    <row r="291" spans="1:8" x14ac:dyDescent="0.2">
      <c r="A291" s="272" t="s">
        <v>659</v>
      </c>
      <c r="B291" s="312">
        <v>16260</v>
      </c>
      <c r="C291" s="314">
        <v>11334.279047038381</v>
      </c>
      <c r="D291" s="314">
        <v>11439.984129082042</v>
      </c>
      <c r="E291" s="314">
        <v>105.7050820436616</v>
      </c>
      <c r="F291" s="314">
        <v>0</v>
      </c>
      <c r="G291" s="314">
        <v>0</v>
      </c>
      <c r="H291" s="314">
        <v>0</v>
      </c>
    </row>
    <row r="292" spans="1:8" x14ac:dyDescent="0.2">
      <c r="A292" s="272" t="s">
        <v>660</v>
      </c>
      <c r="B292" s="312">
        <v>23198</v>
      </c>
      <c r="C292" s="314">
        <v>1916.27904703838</v>
      </c>
      <c r="D292" s="314">
        <v>1758.984129082042</v>
      </c>
      <c r="E292" s="314">
        <v>-157.29491795633794</v>
      </c>
      <c r="F292" s="314">
        <v>0</v>
      </c>
      <c r="G292" s="314">
        <v>0</v>
      </c>
      <c r="H292" s="314">
        <v>0</v>
      </c>
    </row>
    <row r="293" spans="1:8" x14ac:dyDescent="0.2">
      <c r="A293" s="272" t="s">
        <v>661</v>
      </c>
      <c r="B293" s="312">
        <v>76199</v>
      </c>
      <c r="C293" s="314">
        <v>3424.2790470383798</v>
      </c>
      <c r="D293" s="314">
        <v>3529.9841290820418</v>
      </c>
      <c r="E293" s="314">
        <v>105.70508204366206</v>
      </c>
      <c r="F293" s="314">
        <v>0</v>
      </c>
      <c r="G293" s="314">
        <v>0</v>
      </c>
      <c r="H293" s="314">
        <v>0</v>
      </c>
    </row>
    <row r="294" spans="1:8" x14ac:dyDescent="0.2">
      <c r="A294" s="272" t="s">
        <v>662</v>
      </c>
      <c r="B294" s="312">
        <v>6208</v>
      </c>
      <c r="C294" s="314">
        <v>22535.279047038381</v>
      </c>
      <c r="D294" s="314">
        <v>22640.98412908204</v>
      </c>
      <c r="E294" s="314">
        <v>105.70508204365979</v>
      </c>
      <c r="F294" s="314">
        <v>0</v>
      </c>
      <c r="G294" s="314">
        <v>0</v>
      </c>
      <c r="H294" s="314">
        <v>0</v>
      </c>
    </row>
    <row r="295" spans="1:8" x14ac:dyDescent="0.2">
      <c r="A295" s="272" t="s">
        <v>663</v>
      </c>
      <c r="B295" s="312">
        <v>41585</v>
      </c>
      <c r="C295" s="314">
        <v>4408.2790470383798</v>
      </c>
      <c r="D295" s="314">
        <v>4513.9841290820423</v>
      </c>
      <c r="E295" s="314">
        <v>105.70508204366251</v>
      </c>
      <c r="F295" s="314">
        <v>0</v>
      </c>
      <c r="G295" s="314">
        <v>0</v>
      </c>
      <c r="H295" s="314">
        <v>0</v>
      </c>
    </row>
    <row r="296" spans="1:8" x14ac:dyDescent="0.2">
      <c r="A296" s="272" t="s">
        <v>664</v>
      </c>
      <c r="B296" s="312">
        <v>8189</v>
      </c>
      <c r="C296" s="314">
        <v>14397.279047038381</v>
      </c>
      <c r="D296" s="314">
        <v>14502.984129082042</v>
      </c>
      <c r="E296" s="314">
        <v>105.7050820436616</v>
      </c>
      <c r="F296" s="314">
        <v>0</v>
      </c>
      <c r="G296" s="314">
        <v>0</v>
      </c>
      <c r="H296" s="314">
        <v>0</v>
      </c>
    </row>
    <row r="297" spans="1:8" x14ac:dyDescent="0.2">
      <c r="A297" s="272" t="s">
        <v>665</v>
      </c>
      <c r="B297" s="312">
        <v>3405</v>
      </c>
      <c r="C297" s="314">
        <v>18755.279047038381</v>
      </c>
      <c r="D297" s="314">
        <v>18860.98412908204</v>
      </c>
      <c r="E297" s="314">
        <v>105.70508204365979</v>
      </c>
      <c r="F297" s="314">
        <v>0</v>
      </c>
      <c r="G297" s="314">
        <v>0</v>
      </c>
      <c r="H297" s="314">
        <v>0</v>
      </c>
    </row>
    <row r="298" spans="1:8" ht="13.5" thickBot="1" x14ac:dyDescent="0.25">
      <c r="A298" s="271" t="s">
        <v>666</v>
      </c>
      <c r="B298" s="315">
        <v>4591</v>
      </c>
      <c r="C298" s="317">
        <v>23432.279047038381</v>
      </c>
      <c r="D298" s="317">
        <v>23537.98412908204</v>
      </c>
      <c r="E298" s="317">
        <v>105.70508204365979</v>
      </c>
      <c r="F298" s="317">
        <v>0</v>
      </c>
      <c r="G298" s="317">
        <v>0</v>
      </c>
      <c r="H298" s="317">
        <v>0</v>
      </c>
    </row>
    <row r="299" spans="1:8" ht="3" customHeight="1" x14ac:dyDescent="0.2">
      <c r="A299" s="281"/>
      <c r="B299" s="318"/>
      <c r="C299" s="288"/>
      <c r="D299" s="288"/>
      <c r="E299" s="288"/>
      <c r="F299" s="288"/>
      <c r="G299" s="288"/>
      <c r="H299" s="288"/>
    </row>
    <row r="300" spans="1:8" x14ac:dyDescent="0.2">
      <c r="A300" s="294" t="s">
        <v>739</v>
      </c>
      <c r="B300" s="318"/>
      <c r="C300" s="281"/>
      <c r="D300" s="281"/>
      <c r="E300" s="281"/>
      <c r="F300" s="281"/>
      <c r="G300" s="281"/>
      <c r="H300" s="281"/>
    </row>
    <row r="301" spans="1:8" x14ac:dyDescent="0.2">
      <c r="A301" s="281" t="s">
        <v>740</v>
      </c>
      <c r="B301" s="318"/>
      <c r="C301" s="281"/>
      <c r="D301" s="281"/>
      <c r="E301" s="281"/>
      <c r="F301" s="281"/>
      <c r="G301" s="281"/>
      <c r="H301" s="281"/>
    </row>
    <row r="302" spans="1:8" x14ac:dyDescent="0.2">
      <c r="A302" s="295"/>
      <c r="B302" s="318"/>
      <c r="C302" s="281"/>
      <c r="D302" s="281"/>
      <c r="E302" s="281"/>
      <c r="F302" s="281"/>
      <c r="G302" s="281"/>
      <c r="H302" s="281"/>
    </row>
    <row r="303" spans="1:8" hidden="1" x14ac:dyDescent="0.2">
      <c r="A303" s="295"/>
    </row>
    <row r="304" spans="1:8" hidden="1" x14ac:dyDescent="0.2"/>
    <row r="305" spans="1:8" hidden="1" x14ac:dyDescent="0.2">
      <c r="A305" s="296"/>
      <c r="B305" s="321"/>
      <c r="C305" s="296"/>
      <c r="D305" s="296"/>
      <c r="E305" s="296"/>
      <c r="F305" s="296"/>
      <c r="G305" s="296"/>
      <c r="H305" s="296"/>
    </row>
    <row r="306" spans="1:8" hidden="1" x14ac:dyDescent="0.2">
      <c r="A306" s="296"/>
      <c r="B306" s="321"/>
      <c r="C306" s="296"/>
      <c r="D306" s="296"/>
      <c r="E306" s="296"/>
      <c r="F306" s="296"/>
      <c r="G306" s="296"/>
      <c r="H306" s="296"/>
    </row>
    <row r="307" spans="1:8" hidden="1" x14ac:dyDescent="0.2">
      <c r="A307" s="296"/>
      <c r="B307" s="321"/>
      <c r="C307" s="296"/>
      <c r="D307" s="296"/>
      <c r="E307" s="296"/>
      <c r="F307" s="296"/>
      <c r="G307" s="296"/>
      <c r="H307" s="296"/>
    </row>
    <row r="308" spans="1:8" hidden="1" x14ac:dyDescent="0.2">
      <c r="A308" s="296"/>
      <c r="B308" s="321"/>
      <c r="C308" s="296"/>
      <c r="D308" s="296"/>
      <c r="E308" s="296"/>
      <c r="F308" s="296"/>
      <c r="G308" s="296"/>
      <c r="H308" s="296"/>
    </row>
    <row r="309" spans="1:8" hidden="1" x14ac:dyDescent="0.2">
      <c r="A309" s="296"/>
      <c r="B309" s="321"/>
      <c r="C309" s="296"/>
      <c r="D309" s="296"/>
      <c r="E309" s="296"/>
      <c r="F309" s="296"/>
      <c r="G309" s="296"/>
      <c r="H309" s="296"/>
    </row>
    <row r="310" spans="1:8" hidden="1" x14ac:dyDescent="0.2">
      <c r="A310" s="296"/>
      <c r="B310" s="322"/>
      <c r="C310" s="323"/>
      <c r="D310" s="323"/>
      <c r="E310" s="323"/>
      <c r="F310" s="323"/>
      <c r="G310" s="323"/>
      <c r="H310" s="323"/>
    </row>
    <row r="311" spans="1:8" hidden="1" x14ac:dyDescent="0.2">
      <c r="A311" s="296"/>
      <c r="B311" s="321"/>
      <c r="C311" s="296"/>
      <c r="D311" s="296"/>
      <c r="E311" s="296"/>
      <c r="F311" s="296"/>
      <c r="G311" s="296"/>
      <c r="H311" s="296"/>
    </row>
    <row r="312" spans="1:8" hidden="1" x14ac:dyDescent="0.2">
      <c r="A312" s="296"/>
      <c r="B312" s="322"/>
      <c r="C312" s="323"/>
      <c r="D312" s="323"/>
      <c r="E312" s="323"/>
      <c r="F312" s="323"/>
      <c r="G312" s="323"/>
      <c r="H312" s="323"/>
    </row>
    <row r="313" spans="1:8" hidden="1" x14ac:dyDescent="0.2">
      <c r="A313" s="296"/>
      <c r="B313" s="321"/>
      <c r="C313" s="296"/>
      <c r="D313" s="296"/>
      <c r="E313" s="296"/>
      <c r="F313" s="296"/>
      <c r="G313" s="296"/>
      <c r="H313" s="296"/>
    </row>
    <row r="314" spans="1:8" hidden="1" x14ac:dyDescent="0.2">
      <c r="A314" s="296"/>
      <c r="B314" s="321"/>
      <c r="C314" s="296"/>
      <c r="D314" s="296"/>
      <c r="E314" s="296"/>
      <c r="F314" s="296"/>
      <c r="G314" s="296"/>
      <c r="H314" s="296"/>
    </row>
    <row r="315" spans="1:8" hidden="1" x14ac:dyDescent="0.2">
      <c r="A315" s="296"/>
      <c r="B315" s="321"/>
      <c r="C315" s="296"/>
      <c r="D315" s="296"/>
      <c r="E315" s="296"/>
      <c r="F315" s="296"/>
      <c r="G315" s="296"/>
      <c r="H315" s="296"/>
    </row>
    <row r="316" spans="1:8" hidden="1" x14ac:dyDescent="0.2">
      <c r="A316" s="296"/>
      <c r="B316" s="321"/>
      <c r="C316" s="296"/>
      <c r="D316" s="296"/>
      <c r="E316" s="296"/>
      <c r="F316" s="296"/>
      <c r="G316" s="296"/>
      <c r="H316" s="296"/>
    </row>
    <row r="317" spans="1:8" hidden="1" x14ac:dyDescent="0.2"/>
    <row r="318" spans="1:8" hidden="1" x14ac:dyDescent="0.2">
      <c r="A318" s="296"/>
    </row>
    <row r="319" spans="1:8" hidden="1" x14ac:dyDescent="0.2">
      <c r="A319" s="296"/>
      <c r="C319" s="296"/>
      <c r="D319" s="296"/>
      <c r="E319" s="296"/>
      <c r="F319" s="296"/>
      <c r="G319" s="296"/>
      <c r="H319" s="296"/>
    </row>
    <row r="320" spans="1:8" hidden="1" x14ac:dyDescent="0.2"/>
    <row r="321" spans="3:8" hidden="1" x14ac:dyDescent="0.2">
      <c r="C321" s="326"/>
      <c r="D321" s="326"/>
      <c r="E321" s="326"/>
      <c r="F321" s="326"/>
      <c r="G321" s="326"/>
      <c r="H321" s="326"/>
    </row>
    <row r="322" spans="3:8" hidden="1" x14ac:dyDescent="0.2">
      <c r="C322" s="327"/>
      <c r="D322" s="327"/>
      <c r="E322" s="327"/>
      <c r="F322" s="327"/>
      <c r="G322" s="327"/>
      <c r="H322" s="327"/>
    </row>
  </sheetData>
  <mergeCells count="4">
    <mergeCell ref="C2:D2"/>
    <mergeCell ref="F2:H2"/>
    <mergeCell ref="C3:D3"/>
    <mergeCell ref="F3:H3"/>
  </mergeCells>
  <conditionalFormatting sqref="C9:H299">
    <cfRule type="cellIs" dxfId="64" priority="2" operator="lessThan">
      <formula>0</formula>
    </cfRule>
  </conditionalFormatting>
  <conditionalFormatting sqref="C322:H322">
    <cfRule type="cellIs" dxfId="63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8" manualBreakCount="8">
    <brk id="34" max="7" man="1"/>
    <brk id="61" max="7" man="1"/>
    <brk id="115" max="7" man="1"/>
    <brk id="142" max="7" man="1"/>
    <brk id="171" max="7" man="1"/>
    <brk id="200" max="7" man="1"/>
    <brk id="228" max="7" man="1"/>
    <brk id="254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workbookViewId="0"/>
  </sheetViews>
  <sheetFormatPr defaultColWidth="0" defaultRowHeight="0" customHeight="1" zeroHeight="1" x14ac:dyDescent="0.2"/>
  <cols>
    <col min="1" max="1" width="3.7109375" customWidth="1"/>
    <col min="2" max="2" width="28.42578125" bestFit="1" customWidth="1"/>
    <col min="3" max="4" width="14.42578125" bestFit="1" customWidth="1"/>
    <col min="5" max="5" width="13.85546875" bestFit="1" customWidth="1"/>
    <col min="6" max="7" width="14.42578125" bestFit="1" customWidth="1"/>
    <col min="8" max="16384" width="9.140625" hidden="1"/>
  </cols>
  <sheetData>
    <row r="1" spans="1:7" ht="15.75" x14ac:dyDescent="0.25">
      <c r="A1" s="329" t="s">
        <v>741</v>
      </c>
    </row>
    <row r="2" spans="1:7" ht="13.5" thickBot="1" x14ac:dyDescent="0.25"/>
    <row r="3" spans="1:7" ht="12.75" x14ac:dyDescent="0.2">
      <c r="A3" s="330"/>
      <c r="B3" s="330"/>
      <c r="C3" s="701" t="s">
        <v>742</v>
      </c>
      <c r="D3" s="701"/>
      <c r="E3" s="701"/>
      <c r="F3" s="701"/>
      <c r="G3" s="701"/>
    </row>
    <row r="4" spans="1:7" ht="12.75" x14ac:dyDescent="0.2">
      <c r="A4" s="331"/>
      <c r="B4" s="331"/>
      <c r="C4" s="332">
        <v>2012</v>
      </c>
      <c r="D4" s="332">
        <v>2013</v>
      </c>
      <c r="E4" s="332">
        <v>2014</v>
      </c>
      <c r="F4" s="332">
        <v>2015</v>
      </c>
      <c r="G4" s="332">
        <v>2016</v>
      </c>
    </row>
    <row r="5" spans="1:7" ht="12.75" x14ac:dyDescent="0.2">
      <c r="A5" s="333" t="s">
        <v>743</v>
      </c>
      <c r="B5" s="333" t="s">
        <v>744</v>
      </c>
      <c r="C5" s="334">
        <v>58323822000</v>
      </c>
      <c r="D5" s="334">
        <v>61152791000</v>
      </c>
      <c r="E5" s="334">
        <v>64231239000</v>
      </c>
      <c r="F5" s="334">
        <v>62706910000</v>
      </c>
      <c r="G5" s="334">
        <v>64120707000</v>
      </c>
    </row>
    <row r="6" spans="1:7" ht="12.75" x14ac:dyDescent="0.2">
      <c r="A6" s="335"/>
      <c r="B6" s="333" t="s">
        <v>745</v>
      </c>
      <c r="C6" s="334">
        <v>56363670106</v>
      </c>
      <c r="D6" s="334">
        <v>60106129316</v>
      </c>
      <c r="E6" s="334">
        <v>61547743589</v>
      </c>
      <c r="F6" s="334">
        <v>64626916887</v>
      </c>
      <c r="G6" s="334">
        <v>68986499475</v>
      </c>
    </row>
    <row r="7" spans="1:7" ht="12.75" x14ac:dyDescent="0.2">
      <c r="A7" s="335"/>
      <c r="B7" s="333" t="s">
        <v>746</v>
      </c>
      <c r="C7" s="334">
        <v>-4245175357</v>
      </c>
      <c r="D7" s="334">
        <v>-4841173889</v>
      </c>
      <c r="E7" s="334">
        <v>-3873882153</v>
      </c>
      <c r="F7" s="334">
        <v>-4217933851</v>
      </c>
      <c r="G7" s="334">
        <v>-6350714476</v>
      </c>
    </row>
    <row r="8" spans="1:7" ht="12.75" x14ac:dyDescent="0.2">
      <c r="A8" s="333"/>
      <c r="B8" s="333" t="s">
        <v>747</v>
      </c>
      <c r="C8" s="336">
        <v>6492190271</v>
      </c>
      <c r="D8" s="336">
        <v>6845974996</v>
      </c>
      <c r="E8" s="336">
        <v>6057550699</v>
      </c>
      <c r="F8" s="336">
        <v>6368833420</v>
      </c>
      <c r="G8" s="336">
        <v>6639595371</v>
      </c>
    </row>
    <row r="9" spans="1:7" ht="12.75" x14ac:dyDescent="0.2">
      <c r="A9" s="333"/>
      <c r="B9" s="333" t="s">
        <v>748</v>
      </c>
      <c r="C9" s="336">
        <v>-6467660955</v>
      </c>
      <c r="D9" s="336">
        <v>-6827146925</v>
      </c>
      <c r="E9" s="336">
        <v>-6071072767</v>
      </c>
      <c r="F9" s="336">
        <v>-6387972493</v>
      </c>
      <c r="G9" s="336">
        <v>-6652533045</v>
      </c>
    </row>
    <row r="10" spans="1:7" ht="12.75" x14ac:dyDescent="0.2">
      <c r="A10" s="333"/>
      <c r="B10" s="333" t="s">
        <v>749</v>
      </c>
      <c r="C10" s="336">
        <v>1518600213</v>
      </c>
      <c r="D10" s="336">
        <v>1518696571</v>
      </c>
      <c r="E10" s="336">
        <v>1907741065</v>
      </c>
      <c r="F10" s="336">
        <v>1915912076</v>
      </c>
      <c r="G10" s="336">
        <v>1050403661</v>
      </c>
    </row>
    <row r="11" spans="1:7" ht="12.75" x14ac:dyDescent="0.2">
      <c r="A11" s="333"/>
      <c r="B11" s="333" t="s">
        <v>750</v>
      </c>
      <c r="C11" s="334">
        <v>0</v>
      </c>
      <c r="D11" s="334">
        <v>0</v>
      </c>
      <c r="E11" s="334">
        <v>2428073429</v>
      </c>
      <c r="F11" s="334">
        <v>778201525</v>
      </c>
      <c r="G11" s="334">
        <v>784086039</v>
      </c>
    </row>
    <row r="12" spans="1:7" ht="12.75" x14ac:dyDescent="0.2">
      <c r="A12" s="333" t="s">
        <v>751</v>
      </c>
      <c r="B12" s="333" t="s">
        <v>752</v>
      </c>
      <c r="C12" s="334">
        <v>53661624278</v>
      </c>
      <c r="D12" s="334">
        <v>56802480069</v>
      </c>
      <c r="E12" s="334">
        <v>61996153862</v>
      </c>
      <c r="F12" s="334">
        <v>63083957564</v>
      </c>
      <c r="G12" s="334">
        <v>64457337025</v>
      </c>
    </row>
    <row r="13" spans="1:7" ht="12.75" x14ac:dyDescent="0.2">
      <c r="A13" s="333" t="s">
        <v>753</v>
      </c>
      <c r="B13" s="333" t="s">
        <v>754</v>
      </c>
      <c r="C13" s="334">
        <v>4662197722</v>
      </c>
      <c r="D13" s="334">
        <v>4350310931</v>
      </c>
      <c r="E13" s="334">
        <v>2235085138</v>
      </c>
      <c r="F13" s="334">
        <v>-377047564</v>
      </c>
      <c r="G13" s="334">
        <v>-336630025</v>
      </c>
    </row>
    <row r="14" spans="1:7" ht="25.5" x14ac:dyDescent="0.2">
      <c r="A14" s="337" t="s">
        <v>755</v>
      </c>
      <c r="B14" s="338" t="s">
        <v>756</v>
      </c>
      <c r="C14" s="339">
        <v>9476105</v>
      </c>
      <c r="D14" s="339">
        <v>9546448</v>
      </c>
      <c r="E14" s="339">
        <v>9633589</v>
      </c>
      <c r="F14" s="339">
        <v>9737559</v>
      </c>
      <c r="G14" s="339">
        <v>9838418</v>
      </c>
    </row>
    <row r="15" spans="1:7" s="342" customFormat="1" ht="12.75" x14ac:dyDescent="0.2">
      <c r="A15" s="340" t="s">
        <v>757</v>
      </c>
      <c r="B15" s="340" t="s">
        <v>758</v>
      </c>
      <c r="C15" s="341">
        <v>491.99515222762938</v>
      </c>
      <c r="D15" s="341">
        <v>455.6994319772129</v>
      </c>
      <c r="E15" s="341">
        <v>232.00960078325949</v>
      </c>
      <c r="F15" s="341">
        <v>-38.72095296162005</v>
      </c>
      <c r="G15" s="341">
        <v>-34.21586936029756</v>
      </c>
    </row>
    <row r="16" spans="1:7" ht="12.75" x14ac:dyDescent="0.2">
      <c r="A16" s="343" t="s">
        <v>759</v>
      </c>
      <c r="B16" s="337"/>
      <c r="C16" s="337"/>
      <c r="D16" s="337"/>
      <c r="E16" s="337"/>
      <c r="F16" s="337"/>
      <c r="G16" s="337"/>
    </row>
    <row r="17" spans="1:7" ht="12.75" x14ac:dyDescent="0.2">
      <c r="A17" s="337" t="s">
        <v>760</v>
      </c>
      <c r="B17" s="337"/>
      <c r="C17" s="339">
        <v>62855860377</v>
      </c>
      <c r="D17" s="339">
        <v>66952104312</v>
      </c>
      <c r="E17" s="339">
        <v>67605294288</v>
      </c>
      <c r="F17" s="339">
        <v>70995750307</v>
      </c>
      <c r="G17" s="339">
        <v>75626094846</v>
      </c>
    </row>
    <row r="18" spans="1:7" ht="12.75" x14ac:dyDescent="0.2">
      <c r="A18" s="337" t="s">
        <v>761</v>
      </c>
      <c r="B18" s="337"/>
      <c r="C18" s="339">
        <v>-10712836312</v>
      </c>
      <c r="D18" s="339">
        <v>-11668320814</v>
      </c>
      <c r="E18" s="339">
        <v>-9944954920</v>
      </c>
      <c r="F18" s="339">
        <v>-10605906344</v>
      </c>
      <c r="G18" s="339">
        <v>-13003247521</v>
      </c>
    </row>
    <row r="19" spans="1:7" ht="12.75" x14ac:dyDescent="0.2">
      <c r="A19" s="337" t="s">
        <v>762</v>
      </c>
      <c r="B19" s="337"/>
      <c r="C19" s="339">
        <v>1518600213</v>
      </c>
      <c r="D19" s="339">
        <v>1518696571</v>
      </c>
      <c r="E19" s="339">
        <v>1907741065</v>
      </c>
      <c r="F19" s="339">
        <v>1915912076</v>
      </c>
      <c r="G19" s="339">
        <v>1050403661</v>
      </c>
    </row>
    <row r="20" spans="1:7" ht="12.75" x14ac:dyDescent="0.2">
      <c r="A20" s="337" t="s">
        <v>763</v>
      </c>
      <c r="B20" s="337"/>
      <c r="C20" s="339">
        <v>0</v>
      </c>
      <c r="D20" s="339">
        <v>0</v>
      </c>
      <c r="E20" s="339">
        <v>2428073429</v>
      </c>
      <c r="F20" s="339">
        <v>778201525</v>
      </c>
      <c r="G20" s="339">
        <v>784086039</v>
      </c>
    </row>
    <row r="21" spans="1:7" ht="12.75" x14ac:dyDescent="0.2">
      <c r="A21" s="337" t="s">
        <v>675</v>
      </c>
      <c r="B21" s="337"/>
      <c r="C21" s="339">
        <v>4662197714</v>
      </c>
      <c r="D21" s="339">
        <v>4350310946</v>
      </c>
      <c r="E21" s="339">
        <v>2235085138</v>
      </c>
      <c r="F21" s="339">
        <v>-377047564</v>
      </c>
      <c r="G21" s="339">
        <v>-336630027</v>
      </c>
    </row>
    <row r="22" spans="1:7" ht="13.5" thickBot="1" x14ac:dyDescent="0.25">
      <c r="A22" s="344" t="s">
        <v>764</v>
      </c>
      <c r="B22" s="345"/>
      <c r="C22" s="346">
        <v>58323821992</v>
      </c>
      <c r="D22" s="346">
        <v>61152791015</v>
      </c>
      <c r="E22" s="346">
        <v>64231239000</v>
      </c>
      <c r="F22" s="346">
        <v>62706910000</v>
      </c>
      <c r="G22" s="346">
        <v>64120706998</v>
      </c>
    </row>
    <row r="23" spans="1:7" ht="12.75" x14ac:dyDescent="0.2"/>
    <row r="24" spans="1:7" ht="12.75" x14ac:dyDescent="0.2"/>
    <row r="25" spans="1:7" ht="12.75" x14ac:dyDescent="0.2"/>
    <row r="26" spans="1:7" ht="12.75" x14ac:dyDescent="0.2"/>
    <row r="27" spans="1:7" ht="12.75" x14ac:dyDescent="0.2"/>
    <row r="28" spans="1:7" ht="12.75" x14ac:dyDescent="0.2"/>
    <row r="29" spans="1:7" ht="12.75" x14ac:dyDescent="0.2"/>
    <row r="30" spans="1:7" ht="12.75" x14ac:dyDescent="0.2"/>
    <row r="31" spans="1:7" ht="12.75" x14ac:dyDescent="0.2"/>
    <row r="32" spans="1:7" ht="12.75" hidden="1" x14ac:dyDescent="0.2"/>
    <row r="33" ht="12.75" hidden="1" x14ac:dyDescent="0.2"/>
    <row r="34" ht="12.75" hidden="1" x14ac:dyDescent="0.2"/>
    <row r="35" ht="12.75" hidden="1" x14ac:dyDescent="0.2"/>
    <row r="36" ht="12.75" hidden="1" x14ac:dyDescent="0.2"/>
  </sheetData>
  <mergeCells count="1">
    <mergeCell ref="C3:G3"/>
  </mergeCells>
  <conditionalFormatting sqref="G5:G22">
    <cfRule type="cellIs" dxfId="62" priority="1" stopIfTrue="1" operator="lessThan">
      <formula>0</formula>
    </cfRule>
  </conditionalFormatting>
  <conditionalFormatting sqref="C5:E22">
    <cfRule type="cellIs" dxfId="61" priority="3" stopIfTrue="1" operator="lessThan">
      <formula>0</formula>
    </cfRule>
  </conditionalFormatting>
  <conditionalFormatting sqref="F5:F22">
    <cfRule type="cellIs" dxfId="6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" zeroHeight="1" x14ac:dyDescent="0.2"/>
  <cols>
    <col min="1" max="1" width="16.7109375" style="111" customWidth="1"/>
    <col min="2" max="7" width="15.28515625" style="111" customWidth="1"/>
    <col min="8" max="8" width="3.28515625" style="111" customWidth="1"/>
    <col min="9" max="9" width="8.7109375" style="111" customWidth="1"/>
    <col min="10" max="10" width="17" style="111" customWidth="1"/>
    <col min="11" max="11" width="4.42578125" style="111" customWidth="1"/>
    <col min="12" max="12" width="9.140625" style="111" hidden="1"/>
    <col min="13" max="256" width="9.140625" style="112" hidden="1"/>
    <col min="257" max="257" width="16.7109375" style="112" hidden="1"/>
    <col min="258" max="263" width="15.28515625" style="112" hidden="1"/>
    <col min="264" max="264" width="3.28515625" style="112" hidden="1"/>
    <col min="265" max="265" width="8.7109375" style="112" hidden="1"/>
    <col min="266" max="266" width="17" style="112" hidden="1"/>
    <col min="267" max="512" width="9.140625" style="112" hidden="1"/>
    <col min="513" max="513" width="16.7109375" style="112" hidden="1"/>
    <col min="514" max="519" width="15.28515625" style="112" hidden="1"/>
    <col min="520" max="520" width="3.28515625" style="112" hidden="1"/>
    <col min="521" max="521" width="8.7109375" style="112" hidden="1"/>
    <col min="522" max="522" width="17" style="112" hidden="1"/>
    <col min="523" max="768" width="9.140625" style="112" hidden="1"/>
    <col min="769" max="769" width="16.7109375" style="112" hidden="1"/>
    <col min="770" max="775" width="15.28515625" style="112" hidden="1"/>
    <col min="776" max="776" width="3.28515625" style="112" hidden="1"/>
    <col min="777" max="777" width="8.7109375" style="112" hidden="1"/>
    <col min="778" max="778" width="17" style="112" hidden="1"/>
    <col min="779" max="1024" width="9.140625" style="112" hidden="1"/>
    <col min="1025" max="1025" width="16.7109375" style="112" hidden="1"/>
    <col min="1026" max="1031" width="15.28515625" style="112" hidden="1"/>
    <col min="1032" max="1032" width="3.28515625" style="112" hidden="1"/>
    <col min="1033" max="1033" width="8.7109375" style="112" hidden="1"/>
    <col min="1034" max="1034" width="17" style="112" hidden="1"/>
    <col min="1035" max="1280" width="9.140625" style="112" hidden="1"/>
    <col min="1281" max="1281" width="16.7109375" style="112" hidden="1"/>
    <col min="1282" max="1287" width="15.28515625" style="112" hidden="1"/>
    <col min="1288" max="1288" width="3.28515625" style="112" hidden="1"/>
    <col min="1289" max="1289" width="8.7109375" style="112" hidden="1"/>
    <col min="1290" max="1290" width="17" style="112" hidden="1"/>
    <col min="1291" max="1536" width="9.140625" style="112" hidden="1"/>
    <col min="1537" max="1537" width="16.7109375" style="112" hidden="1"/>
    <col min="1538" max="1543" width="15.28515625" style="112" hidden="1"/>
    <col min="1544" max="1544" width="3.28515625" style="112" hidden="1"/>
    <col min="1545" max="1545" width="8.7109375" style="112" hidden="1"/>
    <col min="1546" max="1546" width="17" style="112" hidden="1"/>
    <col min="1547" max="1792" width="9.140625" style="112" hidden="1"/>
    <col min="1793" max="1793" width="16.7109375" style="112" hidden="1"/>
    <col min="1794" max="1799" width="15.28515625" style="112" hidden="1"/>
    <col min="1800" max="1800" width="3.28515625" style="112" hidden="1"/>
    <col min="1801" max="1801" width="8.7109375" style="112" hidden="1"/>
    <col min="1802" max="1802" width="17" style="112" hidden="1"/>
    <col min="1803" max="2048" width="9.140625" style="112" hidden="1"/>
    <col min="2049" max="2049" width="16.7109375" style="112" hidden="1"/>
    <col min="2050" max="2055" width="15.28515625" style="112" hidden="1"/>
    <col min="2056" max="2056" width="3.28515625" style="112" hidden="1"/>
    <col min="2057" max="2057" width="8.7109375" style="112" hidden="1"/>
    <col min="2058" max="2058" width="17" style="112" hidden="1"/>
    <col min="2059" max="2304" width="9.140625" style="112" hidden="1"/>
    <col min="2305" max="2305" width="16.7109375" style="112" hidden="1"/>
    <col min="2306" max="2311" width="15.28515625" style="112" hidden="1"/>
    <col min="2312" max="2312" width="3.28515625" style="112" hidden="1"/>
    <col min="2313" max="2313" width="8.7109375" style="112" hidden="1"/>
    <col min="2314" max="2314" width="17" style="112" hidden="1"/>
    <col min="2315" max="2560" width="9.140625" style="112" hidden="1"/>
    <col min="2561" max="2561" width="16.7109375" style="112" hidden="1"/>
    <col min="2562" max="2567" width="15.28515625" style="112" hidden="1"/>
    <col min="2568" max="2568" width="3.28515625" style="112" hidden="1"/>
    <col min="2569" max="2569" width="8.7109375" style="112" hidden="1"/>
    <col min="2570" max="2570" width="17" style="112" hidden="1"/>
    <col min="2571" max="2816" width="9.140625" style="112" hidden="1"/>
    <col min="2817" max="2817" width="16.7109375" style="112" hidden="1"/>
    <col min="2818" max="2823" width="15.28515625" style="112" hidden="1"/>
    <col min="2824" max="2824" width="3.28515625" style="112" hidden="1"/>
    <col min="2825" max="2825" width="8.7109375" style="112" hidden="1"/>
    <col min="2826" max="2826" width="17" style="112" hidden="1"/>
    <col min="2827" max="3072" width="9.140625" style="112" hidden="1"/>
    <col min="3073" max="3073" width="16.7109375" style="112" hidden="1"/>
    <col min="3074" max="3079" width="15.28515625" style="112" hidden="1"/>
    <col min="3080" max="3080" width="3.28515625" style="112" hidden="1"/>
    <col min="3081" max="3081" width="8.7109375" style="112" hidden="1"/>
    <col min="3082" max="3082" width="17" style="112" hidden="1"/>
    <col min="3083" max="3328" width="9.140625" style="112" hidden="1"/>
    <col min="3329" max="3329" width="16.7109375" style="112" hidden="1"/>
    <col min="3330" max="3335" width="15.28515625" style="112" hidden="1"/>
    <col min="3336" max="3336" width="3.28515625" style="112" hidden="1"/>
    <col min="3337" max="3337" width="8.7109375" style="112" hidden="1"/>
    <col min="3338" max="3338" width="17" style="112" hidden="1"/>
    <col min="3339" max="3584" width="9.140625" style="112" hidden="1"/>
    <col min="3585" max="3585" width="16.7109375" style="112" hidden="1"/>
    <col min="3586" max="3591" width="15.28515625" style="112" hidden="1"/>
    <col min="3592" max="3592" width="3.28515625" style="112" hidden="1"/>
    <col min="3593" max="3593" width="8.7109375" style="112" hidden="1"/>
    <col min="3594" max="3594" width="17" style="112" hidden="1"/>
    <col min="3595" max="3840" width="9.140625" style="112" hidden="1"/>
    <col min="3841" max="3841" width="16.7109375" style="112" hidden="1"/>
    <col min="3842" max="3847" width="15.28515625" style="112" hidden="1"/>
    <col min="3848" max="3848" width="3.28515625" style="112" hidden="1"/>
    <col min="3849" max="3849" width="8.7109375" style="112" hidden="1"/>
    <col min="3850" max="3850" width="17" style="112" hidden="1"/>
    <col min="3851" max="4096" width="9.140625" style="112" hidden="1"/>
    <col min="4097" max="4097" width="16.7109375" style="112" hidden="1"/>
    <col min="4098" max="4103" width="15.28515625" style="112" hidden="1"/>
    <col min="4104" max="4104" width="3.28515625" style="112" hidden="1"/>
    <col min="4105" max="4105" width="8.7109375" style="112" hidden="1"/>
    <col min="4106" max="4106" width="17" style="112" hidden="1"/>
    <col min="4107" max="4352" width="9.140625" style="112" hidden="1"/>
    <col min="4353" max="4353" width="16.7109375" style="112" hidden="1"/>
    <col min="4354" max="4359" width="15.28515625" style="112" hidden="1"/>
    <col min="4360" max="4360" width="3.28515625" style="112" hidden="1"/>
    <col min="4361" max="4361" width="8.7109375" style="112" hidden="1"/>
    <col min="4362" max="4362" width="17" style="112" hidden="1"/>
    <col min="4363" max="4608" width="9.140625" style="112" hidden="1"/>
    <col min="4609" max="4609" width="16.7109375" style="112" hidden="1"/>
    <col min="4610" max="4615" width="15.28515625" style="112" hidden="1"/>
    <col min="4616" max="4616" width="3.28515625" style="112" hidden="1"/>
    <col min="4617" max="4617" width="8.7109375" style="112" hidden="1"/>
    <col min="4618" max="4618" width="17" style="112" hidden="1"/>
    <col min="4619" max="4864" width="9.140625" style="112" hidden="1"/>
    <col min="4865" max="4865" width="16.7109375" style="112" hidden="1"/>
    <col min="4866" max="4871" width="15.28515625" style="112" hidden="1"/>
    <col min="4872" max="4872" width="3.28515625" style="112" hidden="1"/>
    <col min="4873" max="4873" width="8.7109375" style="112" hidden="1"/>
    <col min="4874" max="4874" width="17" style="112" hidden="1"/>
    <col min="4875" max="5120" width="9.140625" style="112" hidden="1"/>
    <col min="5121" max="5121" width="16.7109375" style="112" hidden="1"/>
    <col min="5122" max="5127" width="15.28515625" style="112" hidden="1"/>
    <col min="5128" max="5128" width="3.28515625" style="112" hidden="1"/>
    <col min="5129" max="5129" width="8.7109375" style="112" hidden="1"/>
    <col min="5130" max="5130" width="17" style="112" hidden="1"/>
    <col min="5131" max="5376" width="9.140625" style="112" hidden="1"/>
    <col min="5377" max="5377" width="16.7109375" style="112" hidden="1"/>
    <col min="5378" max="5383" width="15.28515625" style="112" hidden="1"/>
    <col min="5384" max="5384" width="3.28515625" style="112" hidden="1"/>
    <col min="5385" max="5385" width="8.7109375" style="112" hidden="1"/>
    <col min="5386" max="5386" width="17" style="112" hidden="1"/>
    <col min="5387" max="5632" width="9.140625" style="112" hidden="1"/>
    <col min="5633" max="5633" width="16.7109375" style="112" hidden="1"/>
    <col min="5634" max="5639" width="15.28515625" style="112" hidden="1"/>
    <col min="5640" max="5640" width="3.28515625" style="112" hidden="1"/>
    <col min="5641" max="5641" width="8.7109375" style="112" hidden="1"/>
    <col min="5642" max="5642" width="17" style="112" hidden="1"/>
    <col min="5643" max="5888" width="9.140625" style="112" hidden="1"/>
    <col min="5889" max="5889" width="16.7109375" style="112" hidden="1"/>
    <col min="5890" max="5895" width="15.28515625" style="112" hidden="1"/>
    <col min="5896" max="5896" width="3.28515625" style="112" hidden="1"/>
    <col min="5897" max="5897" width="8.7109375" style="112" hidden="1"/>
    <col min="5898" max="5898" width="17" style="112" hidden="1"/>
    <col min="5899" max="6144" width="9.140625" style="112" hidden="1"/>
    <col min="6145" max="6145" width="16.7109375" style="112" hidden="1"/>
    <col min="6146" max="6151" width="15.28515625" style="112" hidden="1"/>
    <col min="6152" max="6152" width="3.28515625" style="112" hidden="1"/>
    <col min="6153" max="6153" width="8.7109375" style="112" hidden="1"/>
    <col min="6154" max="6154" width="17" style="112" hidden="1"/>
    <col min="6155" max="6400" width="9.140625" style="112" hidden="1"/>
    <col min="6401" max="6401" width="16.7109375" style="112" hidden="1"/>
    <col min="6402" max="6407" width="15.28515625" style="112" hidden="1"/>
    <col min="6408" max="6408" width="3.28515625" style="112" hidden="1"/>
    <col min="6409" max="6409" width="8.7109375" style="112" hidden="1"/>
    <col min="6410" max="6410" width="17" style="112" hidden="1"/>
    <col min="6411" max="6656" width="9.140625" style="112" hidden="1"/>
    <col min="6657" max="6657" width="16.7109375" style="112" hidden="1"/>
    <col min="6658" max="6663" width="15.28515625" style="112" hidden="1"/>
    <col min="6664" max="6664" width="3.28515625" style="112" hidden="1"/>
    <col min="6665" max="6665" width="8.7109375" style="112" hidden="1"/>
    <col min="6666" max="6666" width="17" style="112" hidden="1"/>
    <col min="6667" max="6912" width="9.140625" style="112" hidden="1"/>
    <col min="6913" max="6913" width="16.7109375" style="112" hidden="1"/>
    <col min="6914" max="6919" width="15.28515625" style="112" hidden="1"/>
    <col min="6920" max="6920" width="3.28515625" style="112" hidden="1"/>
    <col min="6921" max="6921" width="8.7109375" style="112" hidden="1"/>
    <col min="6922" max="6922" width="17" style="112" hidden="1"/>
    <col min="6923" max="7168" width="9.140625" style="112" hidden="1"/>
    <col min="7169" max="7169" width="16.7109375" style="112" hidden="1"/>
    <col min="7170" max="7175" width="15.28515625" style="112" hidden="1"/>
    <col min="7176" max="7176" width="3.28515625" style="112" hidden="1"/>
    <col min="7177" max="7177" width="8.7109375" style="112" hidden="1"/>
    <col min="7178" max="7178" width="17" style="112" hidden="1"/>
    <col min="7179" max="7424" width="9.140625" style="112" hidden="1"/>
    <col min="7425" max="7425" width="16.7109375" style="112" hidden="1"/>
    <col min="7426" max="7431" width="15.28515625" style="112" hidden="1"/>
    <col min="7432" max="7432" width="3.28515625" style="112" hidden="1"/>
    <col min="7433" max="7433" width="8.7109375" style="112" hidden="1"/>
    <col min="7434" max="7434" width="17" style="112" hidden="1"/>
    <col min="7435" max="7680" width="9.140625" style="112" hidden="1"/>
    <col min="7681" max="7681" width="16.7109375" style="112" hidden="1"/>
    <col min="7682" max="7687" width="15.28515625" style="112" hidden="1"/>
    <col min="7688" max="7688" width="3.28515625" style="112" hidden="1"/>
    <col min="7689" max="7689" width="8.7109375" style="112" hidden="1"/>
    <col min="7690" max="7690" width="17" style="112" hidden="1"/>
    <col min="7691" max="7936" width="9.140625" style="112" hidden="1"/>
    <col min="7937" max="7937" width="16.7109375" style="112" hidden="1"/>
    <col min="7938" max="7943" width="15.28515625" style="112" hidden="1"/>
    <col min="7944" max="7944" width="3.28515625" style="112" hidden="1"/>
    <col min="7945" max="7945" width="8.7109375" style="112" hidden="1"/>
    <col min="7946" max="7946" width="17" style="112" hidden="1"/>
    <col min="7947" max="8192" width="9.140625" style="112" hidden="1"/>
    <col min="8193" max="8193" width="16.7109375" style="112" hidden="1"/>
    <col min="8194" max="8199" width="15.28515625" style="112" hidden="1"/>
    <col min="8200" max="8200" width="3.28515625" style="112" hidden="1"/>
    <col min="8201" max="8201" width="8.7109375" style="112" hidden="1"/>
    <col min="8202" max="8202" width="17" style="112" hidden="1"/>
    <col min="8203" max="8448" width="9.140625" style="112" hidden="1"/>
    <col min="8449" max="8449" width="16.7109375" style="112" hidden="1"/>
    <col min="8450" max="8455" width="15.28515625" style="112" hidden="1"/>
    <col min="8456" max="8456" width="3.28515625" style="112" hidden="1"/>
    <col min="8457" max="8457" width="8.7109375" style="112" hidden="1"/>
    <col min="8458" max="8458" width="17" style="112" hidden="1"/>
    <col min="8459" max="8704" width="9.140625" style="112" hidden="1"/>
    <col min="8705" max="8705" width="16.7109375" style="112" hidden="1"/>
    <col min="8706" max="8711" width="15.28515625" style="112" hidden="1"/>
    <col min="8712" max="8712" width="3.28515625" style="112" hidden="1"/>
    <col min="8713" max="8713" width="8.7109375" style="112" hidden="1"/>
    <col min="8714" max="8714" width="17" style="112" hidden="1"/>
    <col min="8715" max="8960" width="9.140625" style="112" hidden="1"/>
    <col min="8961" max="8961" width="16.7109375" style="112" hidden="1"/>
    <col min="8962" max="8967" width="15.28515625" style="112" hidden="1"/>
    <col min="8968" max="8968" width="3.28515625" style="112" hidden="1"/>
    <col min="8969" max="8969" width="8.7109375" style="112" hidden="1"/>
    <col min="8970" max="8970" width="17" style="112" hidden="1"/>
    <col min="8971" max="9216" width="9.140625" style="112" hidden="1"/>
    <col min="9217" max="9217" width="16.7109375" style="112" hidden="1"/>
    <col min="9218" max="9223" width="15.28515625" style="112" hidden="1"/>
    <col min="9224" max="9224" width="3.28515625" style="112" hidden="1"/>
    <col min="9225" max="9225" width="8.7109375" style="112" hidden="1"/>
    <col min="9226" max="9226" width="17" style="112" hidden="1"/>
    <col min="9227" max="9472" width="9.140625" style="112" hidden="1"/>
    <col min="9473" max="9473" width="16.7109375" style="112" hidden="1"/>
    <col min="9474" max="9479" width="15.28515625" style="112" hidden="1"/>
    <col min="9480" max="9480" width="3.28515625" style="112" hidden="1"/>
    <col min="9481" max="9481" width="8.7109375" style="112" hidden="1"/>
    <col min="9482" max="9482" width="17" style="112" hidden="1"/>
    <col min="9483" max="9728" width="9.140625" style="112" hidden="1"/>
    <col min="9729" max="9729" width="16.7109375" style="112" hidden="1"/>
    <col min="9730" max="9735" width="15.28515625" style="112" hidden="1"/>
    <col min="9736" max="9736" width="3.28515625" style="112" hidden="1"/>
    <col min="9737" max="9737" width="8.7109375" style="112" hidden="1"/>
    <col min="9738" max="9738" width="17" style="112" hidden="1"/>
    <col min="9739" max="9984" width="9.140625" style="112" hidden="1"/>
    <col min="9985" max="9985" width="16.7109375" style="112" hidden="1"/>
    <col min="9986" max="9991" width="15.28515625" style="112" hidden="1"/>
    <col min="9992" max="9992" width="3.28515625" style="112" hidden="1"/>
    <col min="9993" max="9993" width="8.7109375" style="112" hidden="1"/>
    <col min="9994" max="9994" width="17" style="112" hidden="1"/>
    <col min="9995" max="10240" width="9.140625" style="112" hidden="1"/>
    <col min="10241" max="10241" width="16.7109375" style="112" hidden="1"/>
    <col min="10242" max="10247" width="15.28515625" style="112" hidden="1"/>
    <col min="10248" max="10248" width="3.28515625" style="112" hidden="1"/>
    <col min="10249" max="10249" width="8.7109375" style="112" hidden="1"/>
    <col min="10250" max="10250" width="17" style="112" hidden="1"/>
    <col min="10251" max="10496" width="9.140625" style="112" hidden="1"/>
    <col min="10497" max="10497" width="16.7109375" style="112" hidden="1"/>
    <col min="10498" max="10503" width="15.28515625" style="112" hidden="1"/>
    <col min="10504" max="10504" width="3.28515625" style="112" hidden="1"/>
    <col min="10505" max="10505" width="8.7109375" style="112" hidden="1"/>
    <col min="10506" max="10506" width="17" style="112" hidden="1"/>
    <col min="10507" max="10752" width="9.140625" style="112" hidden="1"/>
    <col min="10753" max="10753" width="16.7109375" style="112" hidden="1"/>
    <col min="10754" max="10759" width="15.28515625" style="112" hidden="1"/>
    <col min="10760" max="10760" width="3.28515625" style="112" hidden="1"/>
    <col min="10761" max="10761" width="8.7109375" style="112" hidden="1"/>
    <col min="10762" max="10762" width="17" style="112" hidden="1"/>
    <col min="10763" max="11008" width="9.140625" style="112" hidden="1"/>
    <col min="11009" max="11009" width="16.7109375" style="112" hidden="1"/>
    <col min="11010" max="11015" width="15.28515625" style="112" hidden="1"/>
    <col min="11016" max="11016" width="3.28515625" style="112" hidden="1"/>
    <col min="11017" max="11017" width="8.7109375" style="112" hidden="1"/>
    <col min="11018" max="11018" width="17" style="112" hidden="1"/>
    <col min="11019" max="11264" width="9.140625" style="112" hidden="1"/>
    <col min="11265" max="11265" width="16.7109375" style="112" hidden="1"/>
    <col min="11266" max="11271" width="15.28515625" style="112" hidden="1"/>
    <col min="11272" max="11272" width="3.28515625" style="112" hidden="1"/>
    <col min="11273" max="11273" width="8.7109375" style="112" hidden="1"/>
    <col min="11274" max="11274" width="17" style="112" hidden="1"/>
    <col min="11275" max="11520" width="9.140625" style="112" hidden="1"/>
    <col min="11521" max="11521" width="16.7109375" style="112" hidden="1"/>
    <col min="11522" max="11527" width="15.28515625" style="112" hidden="1"/>
    <col min="11528" max="11528" width="3.28515625" style="112" hidden="1"/>
    <col min="11529" max="11529" width="8.7109375" style="112" hidden="1"/>
    <col min="11530" max="11530" width="17" style="112" hidden="1"/>
    <col min="11531" max="11776" width="9.140625" style="112" hidden="1"/>
    <col min="11777" max="11777" width="16.7109375" style="112" hidden="1"/>
    <col min="11778" max="11783" width="15.28515625" style="112" hidden="1"/>
    <col min="11784" max="11784" width="3.28515625" style="112" hidden="1"/>
    <col min="11785" max="11785" width="8.7109375" style="112" hidden="1"/>
    <col min="11786" max="11786" width="17" style="112" hidden="1"/>
    <col min="11787" max="12032" width="9.140625" style="112" hidden="1"/>
    <col min="12033" max="12033" width="16.7109375" style="112" hidden="1"/>
    <col min="12034" max="12039" width="15.28515625" style="112" hidden="1"/>
    <col min="12040" max="12040" width="3.28515625" style="112" hidden="1"/>
    <col min="12041" max="12041" width="8.7109375" style="112" hidden="1"/>
    <col min="12042" max="12042" width="17" style="112" hidden="1"/>
    <col min="12043" max="12288" width="9.140625" style="112" hidden="1"/>
    <col min="12289" max="12289" width="16.7109375" style="112" hidden="1"/>
    <col min="12290" max="12295" width="15.28515625" style="112" hidden="1"/>
    <col min="12296" max="12296" width="3.28515625" style="112" hidden="1"/>
    <col min="12297" max="12297" width="8.7109375" style="112" hidden="1"/>
    <col min="12298" max="12298" width="17" style="112" hidden="1"/>
    <col min="12299" max="12544" width="9.140625" style="112" hidden="1"/>
    <col min="12545" max="12545" width="16.7109375" style="112" hidden="1"/>
    <col min="12546" max="12551" width="15.28515625" style="112" hidden="1"/>
    <col min="12552" max="12552" width="3.28515625" style="112" hidden="1"/>
    <col min="12553" max="12553" width="8.7109375" style="112" hidden="1"/>
    <col min="12554" max="12554" width="17" style="112" hidden="1"/>
    <col min="12555" max="12800" width="9.140625" style="112" hidden="1"/>
    <col min="12801" max="12801" width="16.7109375" style="112" hidden="1"/>
    <col min="12802" max="12807" width="15.28515625" style="112" hidden="1"/>
    <col min="12808" max="12808" width="3.28515625" style="112" hidden="1"/>
    <col min="12809" max="12809" width="8.7109375" style="112" hidden="1"/>
    <col min="12810" max="12810" width="17" style="112" hidden="1"/>
    <col min="12811" max="13056" width="9.140625" style="112" hidden="1"/>
    <col min="13057" max="13057" width="16.7109375" style="112" hidden="1"/>
    <col min="13058" max="13063" width="15.28515625" style="112" hidden="1"/>
    <col min="13064" max="13064" width="3.28515625" style="112" hidden="1"/>
    <col min="13065" max="13065" width="8.7109375" style="112" hidden="1"/>
    <col min="13066" max="13066" width="17" style="112" hidden="1"/>
    <col min="13067" max="13312" width="9.140625" style="112" hidden="1"/>
    <col min="13313" max="13313" width="16.7109375" style="112" hidden="1"/>
    <col min="13314" max="13319" width="15.28515625" style="112" hidden="1"/>
    <col min="13320" max="13320" width="3.28515625" style="112" hidden="1"/>
    <col min="13321" max="13321" width="8.7109375" style="112" hidden="1"/>
    <col min="13322" max="13322" width="17" style="112" hidden="1"/>
    <col min="13323" max="13568" width="9.140625" style="112" hidden="1"/>
    <col min="13569" max="13569" width="16.7109375" style="112" hidden="1"/>
    <col min="13570" max="13575" width="15.28515625" style="112" hidden="1"/>
    <col min="13576" max="13576" width="3.28515625" style="112" hidden="1"/>
    <col min="13577" max="13577" width="8.7109375" style="112" hidden="1"/>
    <col min="13578" max="13578" width="17" style="112" hidden="1"/>
    <col min="13579" max="13824" width="9.140625" style="112" hidden="1"/>
    <col min="13825" max="13825" width="16.7109375" style="112" hidden="1"/>
    <col min="13826" max="13831" width="15.28515625" style="112" hidden="1"/>
    <col min="13832" max="13832" width="3.28515625" style="112" hidden="1"/>
    <col min="13833" max="13833" width="8.7109375" style="112" hidden="1"/>
    <col min="13834" max="13834" width="17" style="112" hidden="1"/>
    <col min="13835" max="14080" width="9.140625" style="112" hidden="1"/>
    <col min="14081" max="14081" width="16.7109375" style="112" hidden="1"/>
    <col min="14082" max="14087" width="15.28515625" style="112" hidden="1"/>
    <col min="14088" max="14088" width="3.28515625" style="112" hidden="1"/>
    <col min="14089" max="14089" width="8.7109375" style="112" hidden="1"/>
    <col min="14090" max="14090" width="17" style="112" hidden="1"/>
    <col min="14091" max="14336" width="9.140625" style="112" hidden="1"/>
    <col min="14337" max="14337" width="16.7109375" style="112" hidden="1"/>
    <col min="14338" max="14343" width="15.28515625" style="112" hidden="1"/>
    <col min="14344" max="14344" width="3.28515625" style="112" hidden="1"/>
    <col min="14345" max="14345" width="8.7109375" style="112" hidden="1"/>
    <col min="14346" max="14346" width="17" style="112" hidden="1"/>
    <col min="14347" max="14592" width="9.140625" style="112" hidden="1"/>
    <col min="14593" max="14593" width="16.7109375" style="112" hidden="1"/>
    <col min="14594" max="14599" width="15.28515625" style="112" hidden="1"/>
    <col min="14600" max="14600" width="3.28515625" style="112" hidden="1"/>
    <col min="14601" max="14601" width="8.7109375" style="112" hidden="1"/>
    <col min="14602" max="14602" width="17" style="112" hidden="1"/>
    <col min="14603" max="14848" width="9.140625" style="112" hidden="1"/>
    <col min="14849" max="14849" width="16.7109375" style="112" hidden="1"/>
    <col min="14850" max="14855" width="15.28515625" style="112" hidden="1"/>
    <col min="14856" max="14856" width="3.28515625" style="112" hidden="1"/>
    <col min="14857" max="14857" width="8.7109375" style="112" hidden="1"/>
    <col min="14858" max="14858" width="17" style="112" hidden="1"/>
    <col min="14859" max="15104" width="9.140625" style="112" hidden="1"/>
    <col min="15105" max="15105" width="16.7109375" style="112" hidden="1"/>
    <col min="15106" max="15111" width="15.28515625" style="112" hidden="1"/>
    <col min="15112" max="15112" width="3.28515625" style="112" hidden="1"/>
    <col min="15113" max="15113" width="8.7109375" style="112" hidden="1"/>
    <col min="15114" max="15114" width="17" style="112" hidden="1"/>
    <col min="15115" max="15360" width="9.140625" style="112" hidden="1"/>
    <col min="15361" max="15361" width="16.7109375" style="112" hidden="1"/>
    <col min="15362" max="15367" width="15.28515625" style="112" hidden="1"/>
    <col min="15368" max="15368" width="3.28515625" style="112" hidden="1"/>
    <col min="15369" max="15369" width="8.7109375" style="112" hidden="1"/>
    <col min="15370" max="15370" width="17" style="112" hidden="1"/>
    <col min="15371" max="15616" width="9.140625" style="112" hidden="1"/>
    <col min="15617" max="15617" width="16.7109375" style="112" hidden="1"/>
    <col min="15618" max="15623" width="15.28515625" style="112" hidden="1"/>
    <col min="15624" max="15624" width="3.28515625" style="112" hidden="1"/>
    <col min="15625" max="15625" width="8.7109375" style="112" hidden="1"/>
    <col min="15626" max="15626" width="17" style="112" hidden="1"/>
    <col min="15627" max="15872" width="9.140625" style="112" hidden="1"/>
    <col min="15873" max="15873" width="16.7109375" style="112" hidden="1"/>
    <col min="15874" max="15879" width="15.28515625" style="112" hidden="1"/>
    <col min="15880" max="15880" width="3.28515625" style="112" hidden="1"/>
    <col min="15881" max="15881" width="8.7109375" style="112" hidden="1"/>
    <col min="15882" max="15882" width="17" style="112" hidden="1"/>
    <col min="15883" max="16128" width="9.140625" style="112" hidden="1"/>
    <col min="16129" max="16129" width="16.7109375" style="112" hidden="1"/>
    <col min="16130" max="16135" width="15.28515625" style="112" hidden="1"/>
    <col min="16136" max="16136" width="3.28515625" style="112" hidden="1"/>
    <col min="16137" max="16137" width="8.7109375" style="112" hidden="1"/>
    <col min="16138" max="16138" width="17" style="112" hidden="1"/>
    <col min="16139" max="16384" width="9.140625" style="112" hidden="1"/>
  </cols>
  <sheetData>
    <row r="1" spans="1:39" x14ac:dyDescent="0.2"/>
    <row r="2" spans="1:39" ht="16.5" thickBot="1" x14ac:dyDescent="0.3">
      <c r="A2" s="64" t="str">
        <f>"Tabell 1    Kommunalekonomisk utjämning för kommuner, utjämningsåret "&amp;Innehåll!C53</f>
        <v>Tabell 1    Kommunalekonomisk utjämning för kommuner, utjämningsåret 2016</v>
      </c>
      <c r="B2" s="64"/>
      <c r="C2" s="113"/>
      <c r="D2" s="113"/>
      <c r="E2" s="113"/>
      <c r="F2" s="113"/>
      <c r="G2" s="113"/>
      <c r="H2" s="113"/>
      <c r="I2" s="113"/>
      <c r="J2" s="113"/>
    </row>
    <row r="3" spans="1:39" ht="12.75" x14ac:dyDescent="0.2">
      <c r="A3" s="13" t="s">
        <v>19</v>
      </c>
      <c r="B3" s="14" t="s">
        <v>41</v>
      </c>
      <c r="C3" s="114" t="s">
        <v>42</v>
      </c>
      <c r="D3" s="114" t="s">
        <v>214</v>
      </c>
      <c r="E3" s="114" t="s">
        <v>215</v>
      </c>
      <c r="F3" s="114" t="s">
        <v>216</v>
      </c>
      <c r="G3" s="114" t="s">
        <v>217</v>
      </c>
      <c r="H3" s="114"/>
      <c r="I3" s="677" t="str">
        <f>IF(Innehåll!C54="utfall","Utfall","Preliminärt utfall")</f>
        <v>Utfall</v>
      </c>
      <c r="J3" s="677"/>
    </row>
    <row r="4" spans="1:39" ht="12.75" x14ac:dyDescent="0.2">
      <c r="A4" s="27"/>
      <c r="B4" s="115" t="str">
        <f>IF(Innehåll!C54="prel","den 30 juni","den 1 nov.")</f>
        <v>den 1 nov.</v>
      </c>
      <c r="C4" s="116" t="s">
        <v>43</v>
      </c>
      <c r="D4" s="116" t="s">
        <v>43</v>
      </c>
      <c r="E4" s="116" t="s">
        <v>218</v>
      </c>
      <c r="F4" s="116" t="s">
        <v>30</v>
      </c>
      <c r="G4" s="15" t="s">
        <v>44</v>
      </c>
      <c r="H4" s="15"/>
      <c r="I4" s="15" t="s">
        <v>45</v>
      </c>
      <c r="J4" s="117" t="s">
        <v>46</v>
      </c>
    </row>
    <row r="5" spans="1:39" ht="12.75" x14ac:dyDescent="0.2">
      <c r="A5" s="27" t="s">
        <v>47</v>
      </c>
      <c r="B5" s="16">
        <f>Innehåll!C53-1</f>
        <v>2015</v>
      </c>
      <c r="C5" s="15" t="s">
        <v>44</v>
      </c>
      <c r="D5" s="15" t="s">
        <v>44</v>
      </c>
      <c r="E5" s="15" t="s">
        <v>48</v>
      </c>
      <c r="F5" s="720">
        <v>2016</v>
      </c>
      <c r="G5" s="117" t="s">
        <v>219</v>
      </c>
      <c r="H5" s="117"/>
      <c r="I5" s="117"/>
      <c r="J5" s="15"/>
    </row>
    <row r="6" spans="1:39" ht="14.25" x14ac:dyDescent="0.2">
      <c r="A6" s="27"/>
      <c r="B6" s="16"/>
      <c r="C6" s="15" t="s">
        <v>49</v>
      </c>
      <c r="D6" s="15" t="s">
        <v>49</v>
      </c>
      <c r="E6" s="15"/>
      <c r="F6" s="15" t="s">
        <v>48</v>
      </c>
      <c r="G6" s="15" t="s">
        <v>220</v>
      </c>
      <c r="H6" s="15"/>
      <c r="I6" s="117"/>
      <c r="J6" s="15"/>
    </row>
    <row r="7" spans="1:39" ht="12.75" x14ac:dyDescent="0.2">
      <c r="A7" s="118"/>
      <c r="B7" s="15"/>
      <c r="C7" s="15" t="s">
        <v>48</v>
      </c>
      <c r="D7" s="15" t="s">
        <v>48</v>
      </c>
      <c r="E7" s="15"/>
      <c r="F7" s="15"/>
      <c r="G7" s="15" t="s">
        <v>48</v>
      </c>
      <c r="H7" s="15"/>
      <c r="I7" s="118"/>
      <c r="J7" s="118"/>
    </row>
    <row r="8" spans="1:39" ht="12.75" x14ac:dyDescent="0.2">
      <c r="A8" s="17"/>
      <c r="B8" s="119"/>
      <c r="C8" s="120" t="s">
        <v>221</v>
      </c>
      <c r="D8" s="120" t="s">
        <v>222</v>
      </c>
      <c r="E8" s="120"/>
      <c r="F8" s="120"/>
      <c r="G8" s="120"/>
      <c r="H8" s="120"/>
      <c r="I8" s="121"/>
      <c r="J8" s="121"/>
    </row>
    <row r="9" spans="1:39" ht="15" customHeight="1" x14ac:dyDescent="0.2">
      <c r="A9" s="18" t="s">
        <v>358</v>
      </c>
      <c r="B9" s="19">
        <v>9838418</v>
      </c>
      <c r="C9" s="19"/>
      <c r="D9" s="19"/>
      <c r="E9" s="19"/>
      <c r="F9" s="19"/>
      <c r="G9" s="19"/>
      <c r="H9" s="19"/>
      <c r="I9" s="122"/>
      <c r="J9" s="19">
        <v>64120706998</v>
      </c>
    </row>
    <row r="10" spans="1:39" s="128" customFormat="1" ht="18.75" customHeight="1" x14ac:dyDescent="0.2">
      <c r="A10" s="18" t="s">
        <v>359</v>
      </c>
      <c r="B10" s="19"/>
      <c r="C10" s="19"/>
      <c r="D10" s="19"/>
      <c r="E10" s="19"/>
      <c r="F10" s="19"/>
      <c r="G10" s="19"/>
      <c r="H10" s="19"/>
      <c r="I10" s="122"/>
      <c r="J10" s="122"/>
      <c r="K10" s="56"/>
      <c r="L10" s="122"/>
      <c r="M10" s="124"/>
      <c r="N10" s="124"/>
      <c r="O10" s="124"/>
      <c r="P10" s="124"/>
      <c r="Q10" s="124"/>
      <c r="R10" s="124"/>
      <c r="S10" s="124"/>
      <c r="T10" s="125"/>
      <c r="U10" s="126"/>
      <c r="V10" s="125"/>
      <c r="W10" s="127"/>
      <c r="X10" s="127"/>
      <c r="Y10" s="127"/>
      <c r="AA10" s="129"/>
      <c r="AB10" s="129"/>
      <c r="AC10" s="129"/>
      <c r="AD10" s="130"/>
      <c r="AE10" s="129"/>
      <c r="AF10" s="129"/>
      <c r="AG10" s="129"/>
      <c r="AH10" s="129"/>
      <c r="AI10" s="129"/>
      <c r="AJ10" s="129"/>
      <c r="AK10" s="129"/>
      <c r="AM10" s="131"/>
    </row>
    <row r="11" spans="1:39" s="128" customFormat="1" ht="12.75" x14ac:dyDescent="0.2">
      <c r="A11" s="123" t="s">
        <v>360</v>
      </c>
      <c r="B11" s="122">
        <v>89374</v>
      </c>
      <c r="C11" s="122">
        <v>11668</v>
      </c>
      <c r="D11" s="122">
        <v>2208</v>
      </c>
      <c r="E11" s="122">
        <v>0</v>
      </c>
      <c r="F11" s="122">
        <v>0</v>
      </c>
      <c r="G11" s="122">
        <v>-34.215869360297603</v>
      </c>
      <c r="H11" s="122"/>
      <c r="I11" s="122">
        <v>13841.7841306397</v>
      </c>
      <c r="J11" s="122">
        <v>1237095615</v>
      </c>
      <c r="K11" s="56"/>
      <c r="L11" s="122"/>
      <c r="M11" s="124"/>
      <c r="N11" s="124"/>
      <c r="O11" s="124"/>
      <c r="P11" s="124"/>
      <c r="Q11" s="124"/>
      <c r="R11" s="124"/>
      <c r="S11" s="124"/>
      <c r="T11" s="125"/>
      <c r="U11" s="126"/>
      <c r="V11" s="125"/>
      <c r="W11" s="127"/>
      <c r="X11" s="127"/>
      <c r="Y11" s="127"/>
      <c r="AA11" s="129"/>
      <c r="AB11" s="129"/>
      <c r="AC11" s="129"/>
      <c r="AD11" s="130"/>
      <c r="AE11" s="129"/>
      <c r="AF11" s="129"/>
      <c r="AG11" s="129"/>
      <c r="AH11" s="129"/>
      <c r="AI11" s="129"/>
      <c r="AJ11" s="129"/>
      <c r="AK11" s="129"/>
      <c r="AM11" s="131"/>
    </row>
    <row r="12" spans="1:39" s="128" customFormat="1" ht="12.75" x14ac:dyDescent="0.2">
      <c r="A12" s="123" t="s">
        <v>361</v>
      </c>
      <c r="B12" s="122">
        <v>32469</v>
      </c>
      <c r="C12" s="122">
        <v>-23103</v>
      </c>
      <c r="D12" s="122">
        <v>6321</v>
      </c>
      <c r="E12" s="122">
        <v>0</v>
      </c>
      <c r="F12" s="122">
        <v>652</v>
      </c>
      <c r="G12" s="122">
        <v>-34.215869360297603</v>
      </c>
      <c r="H12" s="122"/>
      <c r="I12" s="122">
        <v>-16164.2158693603</v>
      </c>
      <c r="J12" s="122">
        <v>-524835925</v>
      </c>
      <c r="K12" s="56"/>
      <c r="L12" s="122"/>
      <c r="M12" s="124"/>
      <c r="N12" s="124"/>
      <c r="O12" s="124"/>
      <c r="P12" s="124"/>
      <c r="Q12" s="124"/>
      <c r="R12" s="124"/>
      <c r="S12" s="124"/>
      <c r="T12" s="125"/>
      <c r="U12" s="126"/>
      <c r="V12" s="125"/>
      <c r="W12" s="127"/>
      <c r="X12" s="127"/>
      <c r="Y12" s="127"/>
      <c r="AA12" s="129"/>
      <c r="AB12" s="129"/>
      <c r="AC12" s="129"/>
      <c r="AD12" s="130"/>
      <c r="AE12" s="129"/>
      <c r="AF12" s="129"/>
      <c r="AG12" s="129"/>
      <c r="AH12" s="129"/>
      <c r="AI12" s="129"/>
      <c r="AJ12" s="129"/>
      <c r="AK12" s="129"/>
      <c r="AM12" s="131"/>
    </row>
    <row r="13" spans="1:39" s="128" customFormat="1" ht="12.75" x14ac:dyDescent="0.2">
      <c r="A13" s="123" t="s">
        <v>362</v>
      </c>
      <c r="B13" s="122">
        <v>26915</v>
      </c>
      <c r="C13" s="122">
        <v>-3280</v>
      </c>
      <c r="D13" s="122">
        <v>2573</v>
      </c>
      <c r="E13" s="122">
        <v>0</v>
      </c>
      <c r="F13" s="122">
        <v>508</v>
      </c>
      <c r="G13" s="122">
        <v>-34.215869360297603</v>
      </c>
      <c r="H13" s="122"/>
      <c r="I13" s="122">
        <v>-233.215869360298</v>
      </c>
      <c r="J13" s="122">
        <v>-6277005</v>
      </c>
      <c r="K13" s="56"/>
      <c r="L13" s="122"/>
      <c r="M13" s="124"/>
      <c r="N13" s="124"/>
      <c r="O13" s="124"/>
      <c r="P13" s="124"/>
      <c r="Q13" s="124"/>
      <c r="R13" s="124"/>
      <c r="S13" s="124"/>
      <c r="T13" s="125"/>
      <c r="U13" s="126"/>
      <c r="V13" s="125"/>
      <c r="W13" s="127"/>
      <c r="X13" s="127"/>
      <c r="Y13" s="127"/>
      <c r="AA13" s="129"/>
      <c r="AB13" s="129"/>
      <c r="AC13" s="129"/>
      <c r="AD13" s="130"/>
      <c r="AE13" s="129"/>
      <c r="AF13" s="129"/>
      <c r="AG13" s="129"/>
      <c r="AH13" s="129"/>
      <c r="AI13" s="129"/>
      <c r="AJ13" s="129"/>
      <c r="AK13" s="129"/>
      <c r="AM13" s="131"/>
    </row>
    <row r="14" spans="1:39" s="128" customFormat="1" ht="12.75" x14ac:dyDescent="0.2">
      <c r="A14" s="123" t="s">
        <v>363</v>
      </c>
      <c r="B14" s="122">
        <v>83492</v>
      </c>
      <c r="C14" s="122">
        <v>7255</v>
      </c>
      <c r="D14" s="122">
        <v>531</v>
      </c>
      <c r="E14" s="122">
        <v>0</v>
      </c>
      <c r="F14" s="122">
        <v>0</v>
      </c>
      <c r="G14" s="122">
        <v>-34.215869360297603</v>
      </c>
      <c r="H14" s="122"/>
      <c r="I14" s="122">
        <v>7751.7841306397004</v>
      </c>
      <c r="J14" s="122">
        <v>647211961</v>
      </c>
      <c r="K14" s="56"/>
      <c r="L14" s="122"/>
      <c r="M14" s="124"/>
      <c r="N14" s="124"/>
      <c r="O14" s="124"/>
      <c r="P14" s="124"/>
      <c r="Q14" s="124"/>
      <c r="R14" s="124"/>
      <c r="S14" s="124"/>
      <c r="T14" s="125"/>
      <c r="U14" s="126"/>
      <c r="V14" s="125"/>
      <c r="W14" s="127"/>
      <c r="X14" s="127"/>
      <c r="Y14" s="127"/>
      <c r="AA14" s="129"/>
      <c r="AB14" s="129"/>
      <c r="AC14" s="129"/>
      <c r="AD14" s="130"/>
      <c r="AE14" s="129"/>
      <c r="AF14" s="129"/>
      <c r="AG14" s="129"/>
      <c r="AH14" s="129"/>
      <c r="AI14" s="129"/>
      <c r="AJ14" s="129"/>
      <c r="AK14" s="129"/>
      <c r="AM14" s="131"/>
    </row>
    <row r="15" spans="1:39" s="128" customFormat="1" ht="12.75" x14ac:dyDescent="0.2">
      <c r="A15" s="123" t="s">
        <v>364</v>
      </c>
      <c r="B15" s="122">
        <v>104999</v>
      </c>
      <c r="C15" s="122">
        <v>4924</v>
      </c>
      <c r="D15" s="122">
        <v>1832</v>
      </c>
      <c r="E15" s="122">
        <v>0</v>
      </c>
      <c r="F15" s="122">
        <v>11</v>
      </c>
      <c r="G15" s="122">
        <v>-34.215869360297603</v>
      </c>
      <c r="H15" s="122"/>
      <c r="I15" s="122">
        <v>6732.7841306397004</v>
      </c>
      <c r="J15" s="122">
        <v>706935601</v>
      </c>
      <c r="K15" s="56"/>
      <c r="L15" s="122"/>
      <c r="M15" s="124"/>
      <c r="N15" s="124"/>
      <c r="O15" s="124"/>
      <c r="P15" s="124"/>
      <c r="Q15" s="124"/>
      <c r="R15" s="124"/>
      <c r="S15" s="124"/>
      <c r="T15" s="125"/>
      <c r="U15" s="126"/>
      <c r="V15" s="125"/>
      <c r="W15" s="127"/>
      <c r="X15" s="127"/>
      <c r="Y15" s="127"/>
      <c r="AA15" s="129"/>
      <c r="AB15" s="129"/>
      <c r="AC15" s="129"/>
      <c r="AD15" s="130"/>
      <c r="AE15" s="129"/>
      <c r="AF15" s="129"/>
      <c r="AG15" s="129"/>
      <c r="AH15" s="129"/>
      <c r="AI15" s="129"/>
      <c r="AJ15" s="129"/>
      <c r="AK15" s="129"/>
      <c r="AM15" s="131"/>
    </row>
    <row r="16" spans="1:39" s="128" customFormat="1" ht="12.75" x14ac:dyDescent="0.2">
      <c r="A16" s="123" t="s">
        <v>365</v>
      </c>
      <c r="B16" s="122">
        <v>72244</v>
      </c>
      <c r="C16" s="122">
        <v>4194</v>
      </c>
      <c r="D16" s="122">
        <v>2561</v>
      </c>
      <c r="E16" s="122">
        <v>0</v>
      </c>
      <c r="F16" s="122">
        <v>396</v>
      </c>
      <c r="G16" s="122">
        <v>-34.215869360297603</v>
      </c>
      <c r="H16" s="122"/>
      <c r="I16" s="122">
        <v>7116.7841306397004</v>
      </c>
      <c r="J16" s="122">
        <v>514144953</v>
      </c>
      <c r="K16" s="56"/>
      <c r="L16" s="122"/>
      <c r="M16" s="124"/>
      <c r="N16" s="124"/>
      <c r="O16" s="124"/>
      <c r="P16" s="124"/>
      <c r="Q16" s="124"/>
      <c r="R16" s="124"/>
      <c r="S16" s="124"/>
      <c r="T16" s="125"/>
      <c r="U16" s="126"/>
      <c r="V16" s="125"/>
      <c r="W16" s="127"/>
      <c r="X16" s="127"/>
      <c r="Y16" s="127"/>
      <c r="AA16" s="129"/>
      <c r="AB16" s="129"/>
      <c r="AC16" s="129"/>
      <c r="AD16" s="130"/>
      <c r="AE16" s="129"/>
      <c r="AF16" s="129"/>
      <c r="AG16" s="129"/>
      <c r="AH16" s="129"/>
      <c r="AI16" s="129"/>
      <c r="AJ16" s="129"/>
      <c r="AK16" s="129"/>
      <c r="AM16" s="131"/>
    </row>
    <row r="17" spans="1:39" s="128" customFormat="1" ht="12.75" x14ac:dyDescent="0.2">
      <c r="A17" s="123" t="s">
        <v>366</v>
      </c>
      <c r="B17" s="122">
        <v>46245</v>
      </c>
      <c r="C17" s="122">
        <v>-12894</v>
      </c>
      <c r="D17" s="122">
        <v>5158</v>
      </c>
      <c r="E17" s="122">
        <v>0</v>
      </c>
      <c r="F17" s="122">
        <v>915</v>
      </c>
      <c r="G17" s="122">
        <v>-34.215869360297603</v>
      </c>
      <c r="H17" s="122"/>
      <c r="I17" s="122">
        <v>-6855.2158693602996</v>
      </c>
      <c r="J17" s="122">
        <v>-317019458</v>
      </c>
      <c r="K17" s="56"/>
      <c r="L17" s="122"/>
      <c r="M17" s="124"/>
      <c r="N17" s="124"/>
      <c r="O17" s="124"/>
      <c r="P17" s="124"/>
      <c r="Q17" s="124"/>
      <c r="R17" s="124"/>
      <c r="S17" s="124"/>
      <c r="T17" s="125"/>
      <c r="U17" s="126"/>
      <c r="V17" s="125"/>
      <c r="W17" s="127"/>
      <c r="X17" s="127"/>
      <c r="Y17" s="127"/>
      <c r="AA17" s="129"/>
      <c r="AB17" s="129"/>
      <c r="AC17" s="129"/>
      <c r="AD17" s="130"/>
      <c r="AE17" s="129"/>
      <c r="AF17" s="129"/>
      <c r="AG17" s="129"/>
      <c r="AH17" s="129"/>
      <c r="AI17" s="129"/>
      <c r="AJ17" s="129"/>
      <c r="AK17" s="129"/>
      <c r="AM17" s="131"/>
    </row>
    <row r="18" spans="1:39" s="128" customFormat="1" ht="12.75" x14ac:dyDescent="0.2">
      <c r="A18" s="123" t="s">
        <v>367</v>
      </c>
      <c r="B18" s="122">
        <v>97808</v>
      </c>
      <c r="C18" s="122">
        <v>-5167</v>
      </c>
      <c r="D18" s="122">
        <v>2976</v>
      </c>
      <c r="E18" s="122">
        <v>0</v>
      </c>
      <c r="F18" s="122">
        <v>653</v>
      </c>
      <c r="G18" s="122">
        <v>-34.215869360297603</v>
      </c>
      <c r="H18" s="122"/>
      <c r="I18" s="122">
        <v>-1572.2158693603001</v>
      </c>
      <c r="J18" s="122">
        <v>-153775290</v>
      </c>
      <c r="K18" s="56"/>
      <c r="L18" s="122"/>
      <c r="M18" s="124"/>
      <c r="N18" s="124"/>
      <c r="O18" s="124"/>
      <c r="P18" s="124"/>
      <c r="Q18" s="124"/>
      <c r="R18" s="124"/>
      <c r="S18" s="124"/>
      <c r="T18" s="125"/>
      <c r="U18" s="126"/>
      <c r="V18" s="125"/>
      <c r="W18" s="127"/>
      <c r="X18" s="127"/>
      <c r="Y18" s="127"/>
      <c r="AA18" s="129"/>
      <c r="AB18" s="129"/>
      <c r="AC18" s="129"/>
      <c r="AD18" s="130"/>
      <c r="AE18" s="129"/>
      <c r="AF18" s="129"/>
      <c r="AG18" s="129"/>
      <c r="AH18" s="129"/>
      <c r="AI18" s="129"/>
      <c r="AJ18" s="129"/>
      <c r="AK18" s="129"/>
      <c r="AM18" s="131"/>
    </row>
    <row r="19" spans="1:39" s="128" customFormat="1" ht="12.75" x14ac:dyDescent="0.2">
      <c r="A19" s="123" t="s">
        <v>368</v>
      </c>
      <c r="B19" s="122">
        <v>58478</v>
      </c>
      <c r="C19" s="122">
        <v>7980</v>
      </c>
      <c r="D19" s="122">
        <v>-141</v>
      </c>
      <c r="E19" s="122">
        <v>0</v>
      </c>
      <c r="F19" s="122">
        <v>0</v>
      </c>
      <c r="G19" s="122">
        <v>-34.215869360297603</v>
      </c>
      <c r="H19" s="122"/>
      <c r="I19" s="122">
        <v>7804.7841306397004</v>
      </c>
      <c r="J19" s="122">
        <v>456408166</v>
      </c>
      <c r="K19" s="56"/>
      <c r="L19" s="122"/>
      <c r="M19" s="124"/>
      <c r="N19" s="124"/>
      <c r="O19" s="124"/>
      <c r="P19" s="124"/>
      <c r="Q19" s="124"/>
      <c r="R19" s="124"/>
      <c r="S19" s="124"/>
      <c r="T19" s="125"/>
      <c r="U19" s="126"/>
      <c r="V19" s="125"/>
      <c r="W19" s="127"/>
      <c r="X19" s="127"/>
      <c r="Y19" s="127"/>
      <c r="AA19" s="129"/>
      <c r="AB19" s="129"/>
      <c r="AC19" s="129"/>
      <c r="AD19" s="130"/>
      <c r="AE19" s="129"/>
      <c r="AF19" s="129"/>
      <c r="AG19" s="129"/>
      <c r="AH19" s="129"/>
      <c r="AI19" s="129"/>
      <c r="AJ19" s="129"/>
      <c r="AK19" s="129"/>
      <c r="AM19" s="131"/>
    </row>
    <row r="20" spans="1:39" s="128" customFormat="1" ht="12.75" x14ac:dyDescent="0.2">
      <c r="A20" s="123" t="s">
        <v>369</v>
      </c>
      <c r="B20" s="122">
        <v>10079</v>
      </c>
      <c r="C20" s="122">
        <v>3166</v>
      </c>
      <c r="D20" s="122">
        <v>1060</v>
      </c>
      <c r="E20" s="122">
        <v>0</v>
      </c>
      <c r="F20" s="122">
        <v>0</v>
      </c>
      <c r="G20" s="122">
        <v>-34.215869360297603</v>
      </c>
      <c r="H20" s="122"/>
      <c r="I20" s="122">
        <v>4191.7841306397004</v>
      </c>
      <c r="J20" s="122">
        <v>42248992</v>
      </c>
      <c r="K20" s="56"/>
      <c r="L20" s="122"/>
      <c r="M20" s="124"/>
      <c r="N20" s="124"/>
      <c r="O20" s="124"/>
      <c r="P20" s="124"/>
      <c r="Q20" s="124"/>
      <c r="R20" s="124"/>
      <c r="S20" s="124"/>
      <c r="T20" s="125"/>
      <c r="U20" s="126"/>
      <c r="V20" s="125"/>
      <c r="W20" s="127"/>
      <c r="X20" s="127"/>
      <c r="Y20" s="127"/>
      <c r="AA20" s="129"/>
      <c r="AB20" s="129"/>
      <c r="AC20" s="129"/>
      <c r="AD20" s="130"/>
      <c r="AE20" s="129"/>
      <c r="AF20" s="129"/>
      <c r="AG20" s="129"/>
      <c r="AH20" s="129"/>
      <c r="AI20" s="129"/>
      <c r="AJ20" s="129"/>
      <c r="AK20" s="129"/>
      <c r="AM20" s="131"/>
    </row>
    <row r="21" spans="1:39" s="128" customFormat="1" ht="12.75" x14ac:dyDescent="0.2">
      <c r="A21" s="123" t="s">
        <v>370</v>
      </c>
      <c r="B21" s="122">
        <v>27439</v>
      </c>
      <c r="C21" s="122">
        <v>7101</v>
      </c>
      <c r="D21" s="122">
        <v>128</v>
      </c>
      <c r="E21" s="122">
        <v>0</v>
      </c>
      <c r="F21" s="122">
        <v>0</v>
      </c>
      <c r="G21" s="122">
        <v>-34.215869360297603</v>
      </c>
      <c r="H21" s="122"/>
      <c r="I21" s="122">
        <v>7194.7841306397004</v>
      </c>
      <c r="J21" s="122">
        <v>197417682</v>
      </c>
      <c r="K21" s="56"/>
      <c r="L21" s="122"/>
      <c r="M21" s="124"/>
      <c r="N21" s="124"/>
      <c r="O21" s="124"/>
      <c r="P21" s="124"/>
      <c r="Q21" s="124"/>
      <c r="R21" s="124"/>
      <c r="S21" s="124"/>
      <c r="T21" s="125"/>
      <c r="U21" s="126"/>
      <c r="V21" s="125"/>
      <c r="W21" s="127"/>
      <c r="X21" s="127"/>
      <c r="Y21" s="127"/>
      <c r="AA21" s="129"/>
      <c r="AB21" s="129"/>
      <c r="AC21" s="129"/>
      <c r="AD21" s="130"/>
      <c r="AE21" s="129"/>
      <c r="AF21" s="129"/>
      <c r="AG21" s="129"/>
      <c r="AH21" s="129"/>
      <c r="AI21" s="129"/>
      <c r="AJ21" s="129"/>
      <c r="AK21" s="129"/>
      <c r="AM21" s="131"/>
    </row>
    <row r="22" spans="1:39" s="128" customFormat="1" ht="12.75" x14ac:dyDescent="0.2">
      <c r="A22" s="123" t="s">
        <v>371</v>
      </c>
      <c r="B22" s="122">
        <v>16398</v>
      </c>
      <c r="C22" s="122">
        <v>2636</v>
      </c>
      <c r="D22" s="122">
        <v>3400</v>
      </c>
      <c r="E22" s="122">
        <v>0</v>
      </c>
      <c r="F22" s="122">
        <v>0</v>
      </c>
      <c r="G22" s="122">
        <v>-34.215869360297603</v>
      </c>
      <c r="H22" s="122"/>
      <c r="I22" s="122">
        <v>6001.7841306397004</v>
      </c>
      <c r="J22" s="122">
        <v>98417256</v>
      </c>
      <c r="K22" s="56"/>
      <c r="L22" s="122"/>
      <c r="M22" s="124"/>
      <c r="N22" s="124"/>
      <c r="O22" s="124"/>
      <c r="P22" s="124"/>
      <c r="Q22" s="124"/>
      <c r="R22" s="124"/>
      <c r="S22" s="124"/>
      <c r="T22" s="125"/>
      <c r="U22" s="126"/>
      <c r="V22" s="125"/>
      <c r="W22" s="127"/>
      <c r="X22" s="127"/>
      <c r="Y22" s="127"/>
      <c r="AA22" s="129"/>
      <c r="AB22" s="129"/>
      <c r="AC22" s="129"/>
      <c r="AD22" s="130"/>
      <c r="AE22" s="129"/>
      <c r="AF22" s="129"/>
      <c r="AG22" s="129"/>
      <c r="AH22" s="129"/>
      <c r="AI22" s="129"/>
      <c r="AJ22" s="129"/>
      <c r="AK22" s="129"/>
      <c r="AM22" s="131"/>
    </row>
    <row r="23" spans="1:39" s="128" customFormat="1" ht="12.75" x14ac:dyDescent="0.2">
      <c r="A23" s="123" t="s">
        <v>372</v>
      </c>
      <c r="B23" s="122">
        <v>44599</v>
      </c>
      <c r="C23" s="122">
        <v>6672</v>
      </c>
      <c r="D23" s="122">
        <v>277</v>
      </c>
      <c r="E23" s="122">
        <v>0</v>
      </c>
      <c r="F23" s="122">
        <v>0</v>
      </c>
      <c r="G23" s="122">
        <v>-34.215869360297603</v>
      </c>
      <c r="H23" s="122"/>
      <c r="I23" s="122">
        <v>6914.7841306397004</v>
      </c>
      <c r="J23" s="122">
        <v>308392457</v>
      </c>
      <c r="K23" s="56"/>
      <c r="L23" s="122"/>
      <c r="M23" s="124"/>
      <c r="N23" s="124"/>
      <c r="O23" s="124"/>
      <c r="P23" s="124"/>
      <c r="Q23" s="124"/>
      <c r="R23" s="124"/>
      <c r="S23" s="124"/>
      <c r="T23" s="125"/>
      <c r="U23" s="126"/>
      <c r="V23" s="125"/>
      <c r="W23" s="127"/>
      <c r="X23" s="127"/>
      <c r="Y23" s="127"/>
      <c r="AA23" s="129"/>
      <c r="AB23" s="129"/>
      <c r="AC23" s="129"/>
      <c r="AD23" s="130"/>
      <c r="AE23" s="129"/>
      <c r="AF23" s="129"/>
      <c r="AG23" s="129"/>
      <c r="AH23" s="129"/>
      <c r="AI23" s="129"/>
      <c r="AJ23" s="129"/>
      <c r="AK23" s="129"/>
      <c r="AM23" s="131"/>
    </row>
    <row r="24" spans="1:39" s="128" customFormat="1" ht="12.75" x14ac:dyDescent="0.2">
      <c r="A24" s="123" t="s">
        <v>373</v>
      </c>
      <c r="B24" s="122">
        <v>70062</v>
      </c>
      <c r="C24" s="122">
        <v>-4441</v>
      </c>
      <c r="D24" s="122">
        <v>2953</v>
      </c>
      <c r="E24" s="122">
        <v>0</v>
      </c>
      <c r="F24" s="122">
        <v>1088</v>
      </c>
      <c r="G24" s="122">
        <v>-34.215869360297603</v>
      </c>
      <c r="H24" s="122"/>
      <c r="I24" s="122">
        <v>-434.21586936029797</v>
      </c>
      <c r="J24" s="122">
        <v>-30422032</v>
      </c>
      <c r="K24" s="56"/>
      <c r="L24" s="122"/>
      <c r="M24" s="124"/>
      <c r="N24" s="124"/>
      <c r="O24" s="124"/>
      <c r="P24" s="124"/>
      <c r="Q24" s="124"/>
      <c r="R24" s="124"/>
      <c r="S24" s="124"/>
      <c r="T24" s="125"/>
      <c r="U24" s="126"/>
      <c r="V24" s="125"/>
      <c r="W24" s="127"/>
      <c r="X24" s="127"/>
      <c r="Y24" s="127"/>
      <c r="AA24" s="129"/>
      <c r="AB24" s="129"/>
      <c r="AC24" s="129"/>
      <c r="AD24" s="130"/>
      <c r="AE24" s="129"/>
      <c r="AF24" s="129"/>
      <c r="AG24" s="129"/>
      <c r="AH24" s="129"/>
      <c r="AI24" s="129"/>
      <c r="AJ24" s="129"/>
      <c r="AK24" s="129"/>
      <c r="AM24" s="131"/>
    </row>
    <row r="25" spans="1:39" s="128" customFormat="1" ht="12.75" x14ac:dyDescent="0.2">
      <c r="A25" s="123" t="s">
        <v>374</v>
      </c>
      <c r="B25" s="122">
        <v>76063</v>
      </c>
      <c r="C25" s="122">
        <v>-2539</v>
      </c>
      <c r="D25" s="122">
        <v>-4848</v>
      </c>
      <c r="E25" s="122">
        <v>0</v>
      </c>
      <c r="F25" s="122">
        <v>234</v>
      </c>
      <c r="G25" s="122">
        <v>-34.215869360297603</v>
      </c>
      <c r="H25" s="122"/>
      <c r="I25" s="122">
        <v>-7187.2158693602996</v>
      </c>
      <c r="J25" s="122">
        <v>-546681201</v>
      </c>
      <c r="K25" s="56"/>
      <c r="L25" s="122"/>
      <c r="M25" s="124"/>
      <c r="N25" s="124"/>
      <c r="O25" s="124"/>
      <c r="P25" s="124"/>
      <c r="Q25" s="124"/>
      <c r="R25" s="124"/>
      <c r="S25" s="124"/>
      <c r="T25" s="125"/>
      <c r="U25" s="126"/>
      <c r="V25" s="125"/>
      <c r="W25" s="127"/>
      <c r="X25" s="127"/>
      <c r="Y25" s="127"/>
      <c r="AA25" s="129"/>
      <c r="AB25" s="129"/>
      <c r="AC25" s="129"/>
      <c r="AD25" s="130"/>
      <c r="AE25" s="129"/>
      <c r="AF25" s="129"/>
      <c r="AG25" s="129"/>
      <c r="AH25" s="129"/>
      <c r="AI25" s="129"/>
      <c r="AJ25" s="129"/>
      <c r="AK25" s="129"/>
      <c r="AM25" s="131"/>
    </row>
    <row r="26" spans="1:39" s="128" customFormat="1" ht="12.75" x14ac:dyDescent="0.2">
      <c r="A26" s="123" t="s">
        <v>375</v>
      </c>
      <c r="B26" s="122">
        <v>923158</v>
      </c>
      <c r="C26" s="122">
        <v>-3208</v>
      </c>
      <c r="D26" s="122">
        <v>-324</v>
      </c>
      <c r="E26" s="122">
        <v>0</v>
      </c>
      <c r="F26" s="122">
        <v>373</v>
      </c>
      <c r="G26" s="122">
        <v>-34.215869360297603</v>
      </c>
      <c r="H26" s="122"/>
      <c r="I26" s="122">
        <v>-3193.2158693603001</v>
      </c>
      <c r="J26" s="122">
        <v>-2947842776</v>
      </c>
      <c r="K26" s="56"/>
      <c r="L26" s="122"/>
      <c r="M26" s="124"/>
      <c r="N26" s="124"/>
      <c r="O26" s="124"/>
      <c r="P26" s="124"/>
      <c r="Q26" s="124"/>
      <c r="R26" s="124"/>
      <c r="S26" s="124"/>
      <c r="T26" s="125"/>
      <c r="U26" s="126"/>
      <c r="V26" s="125"/>
      <c r="W26" s="127"/>
      <c r="X26" s="127"/>
      <c r="Y26" s="127"/>
      <c r="AA26" s="129"/>
      <c r="AB26" s="129"/>
      <c r="AC26" s="129"/>
      <c r="AD26" s="130"/>
      <c r="AE26" s="129"/>
      <c r="AF26" s="129"/>
      <c r="AG26" s="129"/>
      <c r="AH26" s="129"/>
      <c r="AI26" s="129"/>
      <c r="AJ26" s="129"/>
      <c r="AK26" s="129"/>
      <c r="AM26" s="131"/>
    </row>
    <row r="27" spans="1:39" s="128" customFormat="1" ht="12.75" x14ac:dyDescent="0.2">
      <c r="A27" s="123" t="s">
        <v>376</v>
      </c>
      <c r="B27" s="122">
        <v>45761</v>
      </c>
      <c r="C27" s="122">
        <v>3590</v>
      </c>
      <c r="D27" s="122">
        <v>-1033</v>
      </c>
      <c r="E27" s="122">
        <v>0</v>
      </c>
      <c r="F27" s="122">
        <v>178</v>
      </c>
      <c r="G27" s="122">
        <v>-34.215869360297603</v>
      </c>
      <c r="H27" s="122"/>
      <c r="I27" s="122">
        <v>2700.7841306396999</v>
      </c>
      <c r="J27" s="122">
        <v>123590583</v>
      </c>
      <c r="K27" s="56"/>
      <c r="L27" s="122"/>
      <c r="M27" s="124"/>
      <c r="N27" s="124"/>
      <c r="O27" s="124"/>
      <c r="P27" s="124"/>
      <c r="Q27" s="124"/>
      <c r="R27" s="124"/>
      <c r="S27" s="124"/>
      <c r="T27" s="125"/>
      <c r="U27" s="126"/>
      <c r="V27" s="125"/>
      <c r="W27" s="127"/>
      <c r="X27" s="127"/>
      <c r="Y27" s="127"/>
      <c r="AA27" s="129"/>
      <c r="AB27" s="129"/>
      <c r="AC27" s="129"/>
      <c r="AD27" s="130"/>
      <c r="AE27" s="129"/>
      <c r="AF27" s="129"/>
      <c r="AG27" s="129"/>
      <c r="AH27" s="129"/>
      <c r="AI27" s="129"/>
      <c r="AJ27" s="129"/>
      <c r="AK27" s="129"/>
      <c r="AM27" s="131"/>
    </row>
    <row r="28" spans="1:39" s="128" customFormat="1" ht="12.75" x14ac:dyDescent="0.2">
      <c r="A28" s="123" t="s">
        <v>377</v>
      </c>
      <c r="B28" s="122">
        <v>93076</v>
      </c>
      <c r="C28" s="122">
        <v>10576</v>
      </c>
      <c r="D28" s="122">
        <v>3472</v>
      </c>
      <c r="E28" s="122">
        <v>0</v>
      </c>
      <c r="F28" s="122">
        <v>0</v>
      </c>
      <c r="G28" s="122">
        <v>-34.215869360297603</v>
      </c>
      <c r="H28" s="122"/>
      <c r="I28" s="122">
        <v>14013.7841306397</v>
      </c>
      <c r="J28" s="122">
        <v>1304346972</v>
      </c>
      <c r="K28" s="56"/>
      <c r="L28" s="122"/>
      <c r="M28" s="124"/>
      <c r="N28" s="124"/>
      <c r="O28" s="124"/>
      <c r="P28" s="124"/>
      <c r="Q28" s="124"/>
      <c r="R28" s="124"/>
      <c r="S28" s="124"/>
      <c r="T28" s="125"/>
      <c r="U28" s="126"/>
      <c r="V28" s="125"/>
      <c r="W28" s="127"/>
      <c r="X28" s="127"/>
      <c r="Y28" s="127"/>
      <c r="AA28" s="129"/>
      <c r="AB28" s="129"/>
      <c r="AC28" s="129"/>
      <c r="AD28" s="130"/>
      <c r="AE28" s="129"/>
      <c r="AF28" s="129"/>
      <c r="AG28" s="129"/>
      <c r="AH28" s="129"/>
      <c r="AI28" s="129"/>
      <c r="AJ28" s="129"/>
      <c r="AK28" s="129"/>
      <c r="AM28" s="131"/>
    </row>
    <row r="29" spans="1:39" s="128" customFormat="1" ht="12.75" x14ac:dyDescent="0.2">
      <c r="A29" s="123" t="s">
        <v>378</v>
      </c>
      <c r="B29" s="122">
        <v>46019</v>
      </c>
      <c r="C29" s="122">
        <v>1357</v>
      </c>
      <c r="D29" s="122">
        <v>2169</v>
      </c>
      <c r="E29" s="122">
        <v>0</v>
      </c>
      <c r="F29" s="122">
        <v>0</v>
      </c>
      <c r="G29" s="122">
        <v>-34.215869360297603</v>
      </c>
      <c r="H29" s="122"/>
      <c r="I29" s="122">
        <v>3491.7841306396999</v>
      </c>
      <c r="J29" s="122">
        <v>160688414</v>
      </c>
      <c r="K29" s="56"/>
      <c r="L29" s="122"/>
      <c r="M29" s="124"/>
      <c r="N29" s="124"/>
      <c r="O29" s="124"/>
      <c r="P29" s="124"/>
      <c r="Q29" s="124"/>
      <c r="R29" s="124"/>
      <c r="S29" s="124"/>
      <c r="T29" s="125"/>
      <c r="U29" s="126"/>
      <c r="V29" s="125"/>
      <c r="W29" s="127"/>
      <c r="X29" s="127"/>
      <c r="Y29" s="127"/>
      <c r="AA29" s="129"/>
      <c r="AB29" s="129"/>
      <c r="AC29" s="129"/>
      <c r="AD29" s="130"/>
      <c r="AE29" s="129"/>
      <c r="AF29" s="129"/>
      <c r="AG29" s="129"/>
      <c r="AH29" s="129"/>
      <c r="AI29" s="129"/>
      <c r="AJ29" s="129"/>
      <c r="AK29" s="129"/>
      <c r="AM29" s="131"/>
    </row>
    <row r="30" spans="1:39" s="128" customFormat="1" ht="12.75" x14ac:dyDescent="0.2">
      <c r="A30" s="123" t="s">
        <v>379</v>
      </c>
      <c r="B30" s="122">
        <v>68015</v>
      </c>
      <c r="C30" s="122">
        <v>-9500</v>
      </c>
      <c r="D30" s="122">
        <v>2840</v>
      </c>
      <c r="E30" s="122">
        <v>0</v>
      </c>
      <c r="F30" s="122">
        <v>653</v>
      </c>
      <c r="G30" s="122">
        <v>-34.215869360297603</v>
      </c>
      <c r="H30" s="122"/>
      <c r="I30" s="122">
        <v>-6041.2158693602996</v>
      </c>
      <c r="J30" s="122">
        <v>-410893297</v>
      </c>
      <c r="K30" s="56"/>
      <c r="L30" s="122"/>
      <c r="M30" s="124"/>
      <c r="N30" s="124"/>
      <c r="O30" s="124"/>
      <c r="P30" s="124"/>
      <c r="Q30" s="124"/>
      <c r="R30" s="124"/>
      <c r="S30" s="124"/>
      <c r="T30" s="125"/>
      <c r="U30" s="126"/>
      <c r="V30" s="125"/>
      <c r="W30" s="127"/>
      <c r="X30" s="127"/>
      <c r="Y30" s="127"/>
      <c r="AA30" s="129"/>
      <c r="AB30" s="129"/>
      <c r="AC30" s="129"/>
      <c r="AD30" s="130"/>
      <c r="AE30" s="129"/>
      <c r="AF30" s="129"/>
      <c r="AG30" s="129"/>
      <c r="AH30" s="129"/>
      <c r="AI30" s="129"/>
      <c r="AJ30" s="129"/>
      <c r="AK30" s="129"/>
      <c r="AM30" s="131"/>
    </row>
    <row r="31" spans="1:39" s="128" customFormat="1" ht="12.75" x14ac:dyDescent="0.2">
      <c r="A31" s="123" t="s">
        <v>380</v>
      </c>
      <c r="B31" s="122">
        <v>42422</v>
      </c>
      <c r="C31" s="122">
        <v>3801</v>
      </c>
      <c r="D31" s="122">
        <v>-342</v>
      </c>
      <c r="E31" s="122">
        <v>0</v>
      </c>
      <c r="F31" s="122">
        <v>9</v>
      </c>
      <c r="G31" s="122">
        <v>-34.215869360297603</v>
      </c>
      <c r="H31" s="122"/>
      <c r="I31" s="122">
        <v>3433.7841306396999</v>
      </c>
      <c r="J31" s="122">
        <v>145667990</v>
      </c>
      <c r="K31" s="56"/>
      <c r="L31" s="122"/>
      <c r="M31" s="124"/>
      <c r="N31" s="124"/>
      <c r="O31" s="124"/>
      <c r="P31" s="124"/>
      <c r="Q31" s="124"/>
      <c r="R31" s="124"/>
      <c r="S31" s="124"/>
      <c r="T31" s="125"/>
      <c r="U31" s="126"/>
      <c r="V31" s="125"/>
      <c r="W31" s="127"/>
      <c r="X31" s="127"/>
      <c r="Y31" s="127"/>
      <c r="AA31" s="129"/>
      <c r="AB31" s="129"/>
      <c r="AC31" s="129"/>
      <c r="AD31" s="130"/>
      <c r="AE31" s="129"/>
      <c r="AF31" s="129"/>
      <c r="AG31" s="129"/>
      <c r="AH31" s="129"/>
      <c r="AI31" s="129"/>
      <c r="AJ31" s="129"/>
      <c r="AK31" s="129"/>
      <c r="AM31" s="131"/>
    </row>
    <row r="32" spans="1:39" s="128" customFormat="1" ht="12.75" x14ac:dyDescent="0.2">
      <c r="A32" s="123" t="s">
        <v>381</v>
      </c>
      <c r="B32" s="122">
        <v>25691</v>
      </c>
      <c r="C32" s="122">
        <v>6105</v>
      </c>
      <c r="D32" s="122">
        <v>1614</v>
      </c>
      <c r="E32" s="122">
        <v>0</v>
      </c>
      <c r="F32" s="122">
        <v>0</v>
      </c>
      <c r="G32" s="122">
        <v>-34.215869360297603</v>
      </c>
      <c r="H32" s="122"/>
      <c r="I32" s="122">
        <v>7684.7841306397004</v>
      </c>
      <c r="J32" s="122">
        <v>197429789</v>
      </c>
      <c r="K32" s="56"/>
      <c r="L32" s="122"/>
      <c r="M32" s="124"/>
      <c r="N32" s="124"/>
      <c r="O32" s="124"/>
      <c r="P32" s="124"/>
      <c r="Q32" s="124"/>
      <c r="R32" s="124"/>
      <c r="S32" s="124"/>
      <c r="T32" s="125"/>
      <c r="U32" s="126"/>
      <c r="V32" s="125"/>
      <c r="W32" s="127"/>
      <c r="X32" s="127"/>
      <c r="Y32" s="127"/>
      <c r="AA32" s="129"/>
      <c r="AB32" s="129"/>
      <c r="AC32" s="129"/>
      <c r="AD32" s="130"/>
      <c r="AE32" s="129"/>
      <c r="AF32" s="129"/>
      <c r="AG32" s="129"/>
      <c r="AH32" s="129"/>
      <c r="AI32" s="129"/>
      <c r="AJ32" s="129"/>
      <c r="AK32" s="129"/>
      <c r="AM32" s="131"/>
    </row>
    <row r="33" spans="1:39" s="128" customFormat="1" ht="12.75" x14ac:dyDescent="0.2">
      <c r="A33" s="123" t="s">
        <v>382</v>
      </c>
      <c r="B33" s="122">
        <v>32364</v>
      </c>
      <c r="C33" s="122">
        <v>679</v>
      </c>
      <c r="D33" s="122">
        <v>2065</v>
      </c>
      <c r="E33" s="122">
        <v>0</v>
      </c>
      <c r="F33" s="122">
        <v>0</v>
      </c>
      <c r="G33" s="122">
        <v>-34.215869360297603</v>
      </c>
      <c r="H33" s="122"/>
      <c r="I33" s="122">
        <v>2709.7841306396999</v>
      </c>
      <c r="J33" s="122">
        <v>87699454</v>
      </c>
      <c r="K33" s="56"/>
      <c r="L33" s="122"/>
      <c r="M33" s="124"/>
      <c r="N33" s="124"/>
      <c r="O33" s="124"/>
      <c r="P33" s="124"/>
      <c r="Q33" s="124"/>
      <c r="R33" s="124"/>
      <c r="S33" s="124"/>
      <c r="T33" s="125"/>
      <c r="U33" s="126"/>
      <c r="V33" s="125"/>
      <c r="W33" s="127"/>
      <c r="X33" s="127"/>
      <c r="Y33" s="127"/>
      <c r="AA33" s="129"/>
      <c r="AB33" s="129"/>
      <c r="AC33" s="129"/>
      <c r="AD33" s="130"/>
      <c r="AE33" s="129"/>
      <c r="AF33" s="129"/>
      <c r="AG33" s="129"/>
      <c r="AH33" s="129"/>
      <c r="AI33" s="129"/>
      <c r="AJ33" s="129"/>
      <c r="AK33" s="129"/>
      <c r="AM33" s="131"/>
    </row>
    <row r="34" spans="1:39" s="128" customFormat="1" ht="12.75" x14ac:dyDescent="0.2">
      <c r="A34" s="123" t="s">
        <v>383</v>
      </c>
      <c r="B34" s="122">
        <v>11402</v>
      </c>
      <c r="C34" s="122">
        <v>-5216</v>
      </c>
      <c r="D34" s="122">
        <v>3597</v>
      </c>
      <c r="E34" s="122">
        <v>0</v>
      </c>
      <c r="F34" s="122">
        <v>652</v>
      </c>
      <c r="G34" s="122">
        <v>-34.215869360297603</v>
      </c>
      <c r="H34" s="122"/>
      <c r="I34" s="122">
        <v>-1001.2158693603</v>
      </c>
      <c r="J34" s="122">
        <v>-11415863</v>
      </c>
      <c r="K34" s="56"/>
      <c r="L34" s="122"/>
      <c r="M34" s="124"/>
      <c r="N34" s="124"/>
      <c r="O34" s="124"/>
      <c r="P34" s="124"/>
      <c r="Q34" s="124"/>
      <c r="R34" s="124"/>
      <c r="S34" s="124"/>
      <c r="T34" s="125"/>
      <c r="U34" s="126"/>
      <c r="V34" s="125"/>
      <c r="W34" s="127"/>
      <c r="X34" s="127"/>
      <c r="Y34" s="127"/>
      <c r="AA34" s="129"/>
      <c r="AB34" s="129"/>
      <c r="AC34" s="129"/>
      <c r="AD34" s="130"/>
      <c r="AE34" s="129"/>
      <c r="AF34" s="129"/>
      <c r="AG34" s="129"/>
      <c r="AH34" s="129"/>
      <c r="AI34" s="129"/>
      <c r="AJ34" s="129"/>
      <c r="AK34" s="129"/>
      <c r="AM34" s="131"/>
    </row>
    <row r="35" spans="1:39" s="128" customFormat="1" ht="12.75" x14ac:dyDescent="0.2">
      <c r="A35" s="123" t="s">
        <v>384</v>
      </c>
      <c r="B35" s="122">
        <v>40997</v>
      </c>
      <c r="C35" s="122">
        <v>285</v>
      </c>
      <c r="D35" s="122">
        <v>2637</v>
      </c>
      <c r="E35" s="122">
        <v>0</v>
      </c>
      <c r="F35" s="122">
        <v>0</v>
      </c>
      <c r="G35" s="122">
        <v>-34.215869360297603</v>
      </c>
      <c r="H35" s="122"/>
      <c r="I35" s="122">
        <v>2887.7841306396999</v>
      </c>
      <c r="J35" s="122">
        <v>118390486</v>
      </c>
      <c r="K35" s="56"/>
      <c r="L35" s="122"/>
      <c r="M35" s="124"/>
      <c r="N35" s="124"/>
      <c r="O35" s="124"/>
      <c r="P35" s="124"/>
      <c r="Q35" s="124"/>
      <c r="R35" s="124"/>
      <c r="S35" s="124"/>
      <c r="T35" s="125"/>
      <c r="U35" s="126"/>
      <c r="V35" s="125"/>
      <c r="W35" s="127"/>
      <c r="X35" s="127"/>
      <c r="Y35" s="127"/>
      <c r="AA35" s="129"/>
      <c r="AB35" s="129"/>
      <c r="AC35" s="129"/>
      <c r="AD35" s="130"/>
      <c r="AE35" s="129"/>
      <c r="AF35" s="129"/>
      <c r="AG35" s="129"/>
      <c r="AH35" s="129"/>
      <c r="AI35" s="129"/>
      <c r="AJ35" s="129"/>
      <c r="AK35" s="129"/>
      <c r="AM35" s="131"/>
    </row>
    <row r="36" spans="1:39" s="128" customFormat="1" ht="12.75" x14ac:dyDescent="0.2">
      <c r="A36" s="123" t="s">
        <v>385</v>
      </c>
      <c r="B36" s="122">
        <v>41944</v>
      </c>
      <c r="C36" s="122">
        <v>61</v>
      </c>
      <c r="D36" s="122">
        <v>1149</v>
      </c>
      <c r="E36" s="122">
        <v>0</v>
      </c>
      <c r="F36" s="122">
        <v>0</v>
      </c>
      <c r="G36" s="122">
        <v>-34.215869360297603</v>
      </c>
      <c r="H36" s="122"/>
      <c r="I36" s="122">
        <v>1175.7841306396999</v>
      </c>
      <c r="J36" s="122">
        <v>49317090</v>
      </c>
      <c r="K36" s="56"/>
      <c r="L36" s="122"/>
      <c r="M36" s="124"/>
      <c r="N36" s="124"/>
      <c r="O36" s="124"/>
      <c r="P36" s="124"/>
      <c r="Q36" s="124"/>
      <c r="R36" s="124"/>
      <c r="S36" s="124"/>
      <c r="T36" s="125"/>
      <c r="U36" s="126"/>
      <c r="V36" s="125"/>
      <c r="W36" s="127"/>
      <c r="X36" s="127"/>
      <c r="Y36" s="127"/>
      <c r="AA36" s="129"/>
      <c r="AB36" s="129"/>
      <c r="AC36" s="129"/>
      <c r="AD36" s="130"/>
      <c r="AE36" s="129"/>
      <c r="AF36" s="129"/>
      <c r="AG36" s="129"/>
      <c r="AH36" s="129"/>
      <c r="AI36" s="129"/>
      <c r="AJ36" s="129"/>
      <c r="AK36" s="129"/>
      <c r="AM36" s="131"/>
    </row>
    <row r="37" spans="1:39" s="128" customFormat="1" ht="18.75" customHeight="1" x14ac:dyDescent="0.2">
      <c r="A37" s="18" t="s">
        <v>386</v>
      </c>
      <c r="B37" s="19"/>
      <c r="C37" s="19"/>
      <c r="D37" s="19"/>
      <c r="E37" s="19"/>
      <c r="F37" s="19"/>
      <c r="G37" s="19"/>
      <c r="H37" s="19"/>
      <c r="I37" s="122"/>
      <c r="J37" s="122"/>
      <c r="K37" s="56"/>
      <c r="L37" s="122"/>
      <c r="M37" s="124"/>
      <c r="N37" s="124"/>
      <c r="O37" s="124"/>
      <c r="P37" s="124"/>
      <c r="Q37" s="124"/>
      <c r="R37" s="124"/>
      <c r="S37" s="124"/>
      <c r="T37" s="125"/>
      <c r="U37" s="126"/>
      <c r="V37" s="125"/>
      <c r="W37" s="127"/>
      <c r="X37" s="127"/>
      <c r="Y37" s="127"/>
      <c r="AA37" s="129"/>
      <c r="AB37" s="129"/>
      <c r="AC37" s="129"/>
      <c r="AD37" s="130"/>
      <c r="AE37" s="129"/>
      <c r="AF37" s="129"/>
      <c r="AG37" s="129"/>
      <c r="AH37" s="129"/>
      <c r="AI37" s="129"/>
      <c r="AJ37" s="129"/>
      <c r="AK37" s="129"/>
      <c r="AM37" s="131"/>
    </row>
    <row r="38" spans="1:39" s="128" customFormat="1" ht="12.75" x14ac:dyDescent="0.2">
      <c r="A38" s="123" t="s">
        <v>387</v>
      </c>
      <c r="B38" s="122">
        <v>41772</v>
      </c>
      <c r="C38" s="122">
        <v>7235</v>
      </c>
      <c r="D38" s="122">
        <v>-577</v>
      </c>
      <c r="E38" s="122">
        <v>0</v>
      </c>
      <c r="F38" s="122">
        <v>0</v>
      </c>
      <c r="G38" s="122">
        <v>-34.215869360297603</v>
      </c>
      <c r="H38" s="122"/>
      <c r="I38" s="122">
        <v>6623.7841306397004</v>
      </c>
      <c r="J38" s="122">
        <v>276688711</v>
      </c>
      <c r="K38" s="56"/>
      <c r="L38" s="122"/>
      <c r="M38" s="124"/>
      <c r="N38" s="124"/>
      <c r="O38" s="124"/>
      <c r="P38" s="124"/>
      <c r="Q38" s="124"/>
      <c r="R38" s="124"/>
      <c r="S38" s="124"/>
      <c r="T38" s="125"/>
      <c r="U38" s="126"/>
      <c r="V38" s="125"/>
      <c r="W38" s="127"/>
      <c r="X38" s="127"/>
      <c r="Y38" s="127"/>
      <c r="AA38" s="129"/>
      <c r="AB38" s="129"/>
      <c r="AC38" s="129"/>
      <c r="AD38" s="130"/>
      <c r="AE38" s="129"/>
      <c r="AF38" s="129"/>
      <c r="AG38" s="129"/>
      <c r="AH38" s="129"/>
      <c r="AI38" s="129"/>
      <c r="AJ38" s="129"/>
      <c r="AK38" s="129"/>
      <c r="AM38" s="131"/>
    </row>
    <row r="39" spans="1:39" s="128" customFormat="1" ht="12.75" x14ac:dyDescent="0.2">
      <c r="A39" s="123" t="s">
        <v>388</v>
      </c>
      <c r="B39" s="122">
        <v>13562</v>
      </c>
      <c r="C39" s="122">
        <v>11480</v>
      </c>
      <c r="D39" s="122">
        <v>1137</v>
      </c>
      <c r="E39" s="122">
        <v>0</v>
      </c>
      <c r="F39" s="122">
        <v>0</v>
      </c>
      <c r="G39" s="122">
        <v>-34.215869360297603</v>
      </c>
      <c r="H39" s="122"/>
      <c r="I39" s="122">
        <v>12582.7841306397</v>
      </c>
      <c r="J39" s="122">
        <v>170647718</v>
      </c>
      <c r="K39" s="56"/>
      <c r="L39" s="122"/>
      <c r="M39" s="124"/>
      <c r="N39" s="124"/>
      <c r="O39" s="124"/>
      <c r="P39" s="124"/>
      <c r="Q39" s="124"/>
      <c r="R39" s="124"/>
      <c r="S39" s="124"/>
      <c r="T39" s="125"/>
      <c r="U39" s="126"/>
      <c r="V39" s="125"/>
      <c r="W39" s="127"/>
      <c r="X39" s="127"/>
      <c r="Y39" s="127"/>
      <c r="AA39" s="129"/>
      <c r="AB39" s="129"/>
      <c r="AC39" s="129"/>
      <c r="AD39" s="130"/>
      <c r="AE39" s="129"/>
      <c r="AF39" s="129"/>
      <c r="AG39" s="129"/>
      <c r="AH39" s="129"/>
      <c r="AI39" s="129"/>
      <c r="AJ39" s="129"/>
      <c r="AK39" s="129"/>
      <c r="AM39" s="131"/>
    </row>
    <row r="40" spans="1:39" s="128" customFormat="1" ht="12.75" x14ac:dyDescent="0.2">
      <c r="A40" s="123" t="s">
        <v>389</v>
      </c>
      <c r="B40" s="122">
        <v>20251</v>
      </c>
      <c r="C40" s="122">
        <v>2560</v>
      </c>
      <c r="D40" s="122">
        <v>-1002</v>
      </c>
      <c r="E40" s="122">
        <v>0</v>
      </c>
      <c r="F40" s="122">
        <v>0</v>
      </c>
      <c r="G40" s="122">
        <v>-34.215869360297603</v>
      </c>
      <c r="H40" s="122"/>
      <c r="I40" s="122">
        <v>1523.7841306396999</v>
      </c>
      <c r="J40" s="122">
        <v>30858152</v>
      </c>
      <c r="K40" s="56"/>
      <c r="L40" s="122"/>
      <c r="M40" s="124"/>
      <c r="N40" s="124"/>
      <c r="O40" s="124"/>
      <c r="P40" s="124"/>
      <c r="Q40" s="124"/>
      <c r="R40" s="124"/>
      <c r="S40" s="124"/>
      <c r="T40" s="125"/>
      <c r="U40" s="126"/>
      <c r="V40" s="125"/>
      <c r="W40" s="127"/>
      <c r="X40" s="127"/>
      <c r="Y40" s="127"/>
      <c r="AA40" s="129"/>
      <c r="AB40" s="129"/>
      <c r="AC40" s="129"/>
      <c r="AD40" s="130"/>
      <c r="AE40" s="129"/>
      <c r="AF40" s="129"/>
      <c r="AG40" s="129"/>
      <c r="AH40" s="129"/>
      <c r="AI40" s="129"/>
      <c r="AJ40" s="129"/>
      <c r="AK40" s="129"/>
      <c r="AM40" s="131"/>
    </row>
    <row r="41" spans="1:39" s="128" customFormat="1" ht="12.75" x14ac:dyDescent="0.2">
      <c r="A41" s="123" t="s">
        <v>390</v>
      </c>
      <c r="B41" s="122">
        <v>16819</v>
      </c>
      <c r="C41" s="122">
        <v>3058</v>
      </c>
      <c r="D41" s="122">
        <v>3643</v>
      </c>
      <c r="E41" s="122">
        <v>0</v>
      </c>
      <c r="F41" s="122">
        <v>0</v>
      </c>
      <c r="G41" s="122">
        <v>-34.215869360297603</v>
      </c>
      <c r="H41" s="122"/>
      <c r="I41" s="122">
        <v>6666.7841306397004</v>
      </c>
      <c r="J41" s="122">
        <v>112128642</v>
      </c>
      <c r="K41" s="56"/>
      <c r="L41" s="122"/>
      <c r="M41" s="124"/>
      <c r="N41" s="124"/>
      <c r="O41" s="124"/>
      <c r="P41" s="124"/>
      <c r="Q41" s="124"/>
      <c r="R41" s="124"/>
      <c r="S41" s="124"/>
      <c r="T41" s="125"/>
      <c r="U41" s="126"/>
      <c r="V41" s="125"/>
      <c r="W41" s="127"/>
      <c r="X41" s="127"/>
      <c r="Y41" s="127"/>
      <c r="AA41" s="129"/>
      <c r="AB41" s="129"/>
      <c r="AC41" s="129"/>
      <c r="AD41" s="130"/>
      <c r="AE41" s="129"/>
      <c r="AF41" s="129"/>
      <c r="AG41" s="129"/>
      <c r="AH41" s="129"/>
      <c r="AI41" s="129"/>
      <c r="AJ41" s="129"/>
      <c r="AK41" s="129"/>
      <c r="AM41" s="131"/>
    </row>
    <row r="42" spans="1:39" s="128" customFormat="1" ht="12.75" x14ac:dyDescent="0.2">
      <c r="A42" s="123" t="s">
        <v>391</v>
      </c>
      <c r="B42" s="122">
        <v>20487</v>
      </c>
      <c r="C42" s="122">
        <v>11270</v>
      </c>
      <c r="D42" s="122">
        <v>1521</v>
      </c>
      <c r="E42" s="122">
        <v>0</v>
      </c>
      <c r="F42" s="122">
        <v>0</v>
      </c>
      <c r="G42" s="122">
        <v>-34.215869360297603</v>
      </c>
      <c r="H42" s="122"/>
      <c r="I42" s="122">
        <v>12756.7841306397</v>
      </c>
      <c r="J42" s="122">
        <v>261348236</v>
      </c>
      <c r="K42" s="56"/>
      <c r="L42" s="122"/>
      <c r="M42" s="124"/>
      <c r="N42" s="124"/>
      <c r="O42" s="124"/>
      <c r="P42" s="124"/>
      <c r="Q42" s="124"/>
      <c r="R42" s="124"/>
      <c r="S42" s="124"/>
      <c r="T42" s="125"/>
      <c r="U42" s="126"/>
      <c r="V42" s="125"/>
      <c r="W42" s="127"/>
      <c r="X42" s="127"/>
      <c r="Y42" s="127"/>
      <c r="AA42" s="129"/>
      <c r="AB42" s="129"/>
      <c r="AC42" s="129"/>
      <c r="AD42" s="130"/>
      <c r="AE42" s="129"/>
      <c r="AF42" s="129"/>
      <c r="AG42" s="129"/>
      <c r="AH42" s="129"/>
      <c r="AI42" s="129"/>
      <c r="AJ42" s="129"/>
      <c r="AK42" s="129"/>
      <c r="AM42" s="131"/>
    </row>
    <row r="43" spans="1:39" s="128" customFormat="1" ht="12.75" x14ac:dyDescent="0.2">
      <c r="A43" s="123" t="s">
        <v>386</v>
      </c>
      <c r="B43" s="122">
        <v>210003</v>
      </c>
      <c r="C43" s="122">
        <v>4976</v>
      </c>
      <c r="D43" s="122">
        <v>-3282</v>
      </c>
      <c r="E43" s="122">
        <v>0</v>
      </c>
      <c r="F43" s="122">
        <v>0</v>
      </c>
      <c r="G43" s="122">
        <v>-34.215869360297603</v>
      </c>
      <c r="H43" s="122"/>
      <c r="I43" s="122">
        <v>1659.7841306396999</v>
      </c>
      <c r="J43" s="122">
        <v>348559647</v>
      </c>
      <c r="K43" s="56"/>
      <c r="L43" s="122"/>
      <c r="M43" s="124"/>
      <c r="N43" s="124"/>
      <c r="O43" s="124"/>
      <c r="P43" s="124"/>
      <c r="Q43" s="124"/>
      <c r="R43" s="124"/>
      <c r="S43" s="124"/>
      <c r="T43" s="125"/>
      <c r="U43" s="126"/>
      <c r="V43" s="125"/>
      <c r="W43" s="127"/>
      <c r="X43" s="127"/>
      <c r="Y43" s="127"/>
      <c r="AA43" s="129"/>
      <c r="AB43" s="129"/>
      <c r="AC43" s="129"/>
      <c r="AD43" s="130"/>
      <c r="AE43" s="129"/>
      <c r="AF43" s="129"/>
      <c r="AG43" s="129"/>
      <c r="AH43" s="129"/>
      <c r="AI43" s="129"/>
      <c r="AJ43" s="129"/>
      <c r="AK43" s="129"/>
      <c r="AM43" s="131"/>
    </row>
    <row r="44" spans="1:39" s="128" customFormat="1" ht="12.75" x14ac:dyDescent="0.2">
      <c r="A44" s="123" t="s">
        <v>392</v>
      </c>
      <c r="B44" s="122">
        <v>9239</v>
      </c>
      <c r="C44" s="122">
        <v>9558</v>
      </c>
      <c r="D44" s="122">
        <v>889</v>
      </c>
      <c r="E44" s="122">
        <v>0</v>
      </c>
      <c r="F44" s="122">
        <v>0</v>
      </c>
      <c r="G44" s="122">
        <v>-34.215869360297603</v>
      </c>
      <c r="H44" s="122"/>
      <c r="I44" s="122">
        <v>10412.7841306397</v>
      </c>
      <c r="J44" s="122">
        <v>96203713</v>
      </c>
      <c r="K44" s="56"/>
      <c r="L44" s="122"/>
      <c r="M44" s="124"/>
      <c r="N44" s="124"/>
      <c r="O44" s="124"/>
      <c r="P44" s="124"/>
      <c r="Q44" s="124"/>
      <c r="R44" s="124"/>
      <c r="S44" s="124"/>
      <c r="T44" s="125"/>
      <c r="U44" s="126"/>
      <c r="V44" s="125"/>
      <c r="W44" s="127"/>
      <c r="X44" s="127"/>
      <c r="Y44" s="127"/>
      <c r="AA44" s="129"/>
      <c r="AB44" s="129"/>
      <c r="AC44" s="129"/>
      <c r="AD44" s="130"/>
      <c r="AE44" s="129"/>
      <c r="AF44" s="129"/>
      <c r="AG44" s="129"/>
      <c r="AH44" s="129"/>
      <c r="AI44" s="129"/>
      <c r="AJ44" s="129"/>
      <c r="AK44" s="129"/>
      <c r="AM44" s="131"/>
    </row>
    <row r="45" spans="1:39" s="128" customFormat="1" ht="12.75" x14ac:dyDescent="0.2">
      <c r="A45" s="123" t="s">
        <v>393</v>
      </c>
      <c r="B45" s="122">
        <v>21484</v>
      </c>
      <c r="C45" s="122">
        <v>6822</v>
      </c>
      <c r="D45" s="122">
        <v>-555</v>
      </c>
      <c r="E45" s="122">
        <v>0</v>
      </c>
      <c r="F45" s="122">
        <v>0</v>
      </c>
      <c r="G45" s="122">
        <v>-34.215869360297603</v>
      </c>
      <c r="H45" s="122"/>
      <c r="I45" s="122">
        <v>6232.7841306397004</v>
      </c>
      <c r="J45" s="122">
        <v>133905134</v>
      </c>
      <c r="K45" s="56"/>
      <c r="L45" s="122"/>
      <c r="M45" s="124"/>
      <c r="N45" s="124"/>
      <c r="O45" s="124"/>
      <c r="P45" s="124"/>
      <c r="Q45" s="124"/>
      <c r="R45" s="124"/>
      <c r="S45" s="124"/>
      <c r="T45" s="125"/>
      <c r="U45" s="126"/>
      <c r="V45" s="125"/>
      <c r="W45" s="127"/>
      <c r="X45" s="127"/>
      <c r="Y45" s="127"/>
      <c r="AA45" s="129"/>
      <c r="AB45" s="129"/>
      <c r="AC45" s="129"/>
      <c r="AD45" s="130"/>
      <c r="AE45" s="129"/>
      <c r="AF45" s="129"/>
      <c r="AG45" s="129"/>
      <c r="AH45" s="129"/>
      <c r="AI45" s="129"/>
      <c r="AJ45" s="129"/>
      <c r="AK45" s="129"/>
      <c r="AM45" s="131"/>
    </row>
    <row r="46" spans="1:39" s="128" customFormat="1" ht="18.75" customHeight="1" x14ac:dyDescent="0.2">
      <c r="A46" s="18" t="s">
        <v>394</v>
      </c>
      <c r="B46" s="19"/>
      <c r="C46" s="19"/>
      <c r="D46" s="19"/>
      <c r="E46" s="19"/>
      <c r="F46" s="19"/>
      <c r="G46" s="19"/>
      <c r="H46" s="19"/>
      <c r="I46" s="122"/>
      <c r="J46" s="122"/>
      <c r="K46" s="56"/>
      <c r="L46" s="122"/>
      <c r="M46" s="124"/>
      <c r="N46" s="124"/>
      <c r="O46" s="124"/>
      <c r="P46" s="124"/>
      <c r="Q46" s="124"/>
      <c r="R46" s="124"/>
      <c r="S46" s="124"/>
      <c r="T46" s="125"/>
      <c r="U46" s="126"/>
      <c r="V46" s="125"/>
      <c r="W46" s="127"/>
      <c r="X46" s="127"/>
      <c r="Y46" s="127"/>
      <c r="AA46" s="129"/>
      <c r="AB46" s="129"/>
      <c r="AC46" s="129"/>
      <c r="AD46" s="130"/>
      <c r="AE46" s="129"/>
      <c r="AF46" s="129"/>
      <c r="AG46" s="129"/>
      <c r="AH46" s="129"/>
      <c r="AI46" s="129"/>
      <c r="AJ46" s="129"/>
      <c r="AK46" s="129"/>
      <c r="AM46" s="131"/>
    </row>
    <row r="47" spans="1:39" s="128" customFormat="1" ht="12.75" x14ac:dyDescent="0.2">
      <c r="A47" s="123" t="s">
        <v>395</v>
      </c>
      <c r="B47" s="122">
        <v>101882</v>
      </c>
      <c r="C47" s="122">
        <v>11513</v>
      </c>
      <c r="D47" s="122">
        <v>1970</v>
      </c>
      <c r="E47" s="122">
        <v>0</v>
      </c>
      <c r="F47" s="122">
        <v>0</v>
      </c>
      <c r="G47" s="122">
        <v>-34.215869360297603</v>
      </c>
      <c r="H47" s="122"/>
      <c r="I47" s="122">
        <v>13448.7841306397</v>
      </c>
      <c r="J47" s="122">
        <v>1370189025</v>
      </c>
      <c r="K47" s="56"/>
      <c r="L47" s="122"/>
      <c r="M47" s="124"/>
      <c r="N47" s="124"/>
      <c r="O47" s="124"/>
      <c r="P47" s="124"/>
      <c r="Q47" s="124"/>
      <c r="R47" s="124"/>
      <c r="S47" s="124"/>
      <c r="T47" s="125"/>
      <c r="U47" s="126"/>
      <c r="V47" s="125"/>
      <c r="W47" s="127"/>
      <c r="X47" s="127"/>
      <c r="Y47" s="127"/>
      <c r="AA47" s="129"/>
      <c r="AB47" s="129"/>
      <c r="AC47" s="129"/>
      <c r="AD47" s="130"/>
      <c r="AE47" s="129"/>
      <c r="AF47" s="129"/>
      <c r="AG47" s="129"/>
      <c r="AH47" s="129"/>
      <c r="AI47" s="129"/>
      <c r="AJ47" s="129"/>
      <c r="AK47" s="129"/>
      <c r="AM47" s="131"/>
    </row>
    <row r="48" spans="1:39" s="128" customFormat="1" ht="12.75" x14ac:dyDescent="0.2">
      <c r="A48" s="123" t="s">
        <v>396</v>
      </c>
      <c r="B48" s="122">
        <v>16414</v>
      </c>
      <c r="C48" s="122">
        <v>13375</v>
      </c>
      <c r="D48" s="122">
        <v>2129</v>
      </c>
      <c r="E48" s="122">
        <v>0</v>
      </c>
      <c r="F48" s="122">
        <v>0</v>
      </c>
      <c r="G48" s="122">
        <v>-34.215869360297603</v>
      </c>
      <c r="H48" s="122"/>
      <c r="I48" s="122">
        <v>15469.7841306397</v>
      </c>
      <c r="J48" s="122">
        <v>253921037</v>
      </c>
      <c r="K48" s="56"/>
      <c r="L48" s="122"/>
      <c r="M48" s="124"/>
      <c r="N48" s="124"/>
      <c r="O48" s="124"/>
      <c r="P48" s="124"/>
      <c r="Q48" s="124"/>
      <c r="R48" s="124"/>
      <c r="S48" s="124"/>
      <c r="T48" s="125"/>
      <c r="U48" s="126"/>
      <c r="V48" s="125"/>
      <c r="W48" s="127"/>
      <c r="X48" s="127"/>
      <c r="Y48" s="127"/>
      <c r="AA48" s="129"/>
      <c r="AB48" s="129"/>
      <c r="AC48" s="129"/>
      <c r="AD48" s="130"/>
      <c r="AE48" s="129"/>
      <c r="AF48" s="129"/>
      <c r="AG48" s="129"/>
      <c r="AH48" s="129"/>
      <c r="AI48" s="129"/>
      <c r="AJ48" s="129"/>
      <c r="AK48" s="129"/>
      <c r="AM48" s="131"/>
    </row>
    <row r="49" spans="1:39" s="128" customFormat="1" ht="12.75" x14ac:dyDescent="0.2">
      <c r="A49" s="123" t="s">
        <v>397</v>
      </c>
      <c r="B49" s="122">
        <v>10609</v>
      </c>
      <c r="C49" s="122">
        <v>8550</v>
      </c>
      <c r="D49" s="122">
        <v>-523</v>
      </c>
      <c r="E49" s="122">
        <v>0</v>
      </c>
      <c r="F49" s="122">
        <v>0</v>
      </c>
      <c r="G49" s="122">
        <v>-34.215869360297603</v>
      </c>
      <c r="H49" s="122"/>
      <c r="I49" s="122">
        <v>7992.7841306397004</v>
      </c>
      <c r="J49" s="122">
        <v>84795447</v>
      </c>
      <c r="K49" s="56"/>
      <c r="L49" s="122"/>
      <c r="M49" s="124"/>
      <c r="N49" s="124"/>
      <c r="O49" s="124"/>
      <c r="P49" s="124"/>
      <c r="Q49" s="124"/>
      <c r="R49" s="124"/>
      <c r="S49" s="124"/>
      <c r="T49" s="125"/>
      <c r="U49" s="126"/>
      <c r="V49" s="125"/>
      <c r="W49" s="127"/>
      <c r="X49" s="127"/>
      <c r="Y49" s="127"/>
      <c r="AA49" s="129"/>
      <c r="AB49" s="129"/>
      <c r="AC49" s="129"/>
      <c r="AD49" s="130"/>
      <c r="AE49" s="129"/>
      <c r="AF49" s="129"/>
      <c r="AG49" s="129"/>
      <c r="AH49" s="129"/>
      <c r="AI49" s="129"/>
      <c r="AJ49" s="129"/>
      <c r="AK49" s="129"/>
      <c r="AM49" s="131"/>
    </row>
    <row r="50" spans="1:39" s="128" customFormat="1" ht="12.75" x14ac:dyDescent="0.2">
      <c r="A50" s="123" t="s">
        <v>398</v>
      </c>
      <c r="B50" s="122">
        <v>33455</v>
      </c>
      <c r="C50" s="122">
        <v>11756</v>
      </c>
      <c r="D50" s="122">
        <v>1934</v>
      </c>
      <c r="E50" s="122">
        <v>0</v>
      </c>
      <c r="F50" s="122">
        <v>0</v>
      </c>
      <c r="G50" s="122">
        <v>-34.215869360297603</v>
      </c>
      <c r="H50" s="122"/>
      <c r="I50" s="122">
        <v>13655.7841306397</v>
      </c>
      <c r="J50" s="122">
        <v>456854258</v>
      </c>
      <c r="K50" s="56"/>
      <c r="L50" s="122"/>
      <c r="M50" s="124"/>
      <c r="N50" s="124"/>
      <c r="O50" s="124"/>
      <c r="P50" s="124"/>
      <c r="Q50" s="124"/>
      <c r="R50" s="124"/>
      <c r="S50" s="124"/>
      <c r="T50" s="125"/>
      <c r="U50" s="126"/>
      <c r="V50" s="125"/>
      <c r="W50" s="127"/>
      <c r="X50" s="127"/>
      <c r="Y50" s="127"/>
      <c r="AA50" s="129"/>
      <c r="AB50" s="129"/>
      <c r="AC50" s="129"/>
      <c r="AD50" s="130"/>
      <c r="AE50" s="129"/>
      <c r="AF50" s="129"/>
      <c r="AG50" s="129"/>
      <c r="AH50" s="129"/>
      <c r="AI50" s="129"/>
      <c r="AJ50" s="129"/>
      <c r="AK50" s="129"/>
      <c r="AM50" s="131"/>
    </row>
    <row r="51" spans="1:39" s="128" customFormat="1" ht="12.75" x14ac:dyDescent="0.2">
      <c r="A51" s="123" t="s">
        <v>399</v>
      </c>
      <c r="B51" s="122">
        <v>54119</v>
      </c>
      <c r="C51" s="122">
        <v>7368</v>
      </c>
      <c r="D51" s="122">
        <v>366</v>
      </c>
      <c r="E51" s="122">
        <v>0</v>
      </c>
      <c r="F51" s="122">
        <v>0</v>
      </c>
      <c r="G51" s="122">
        <v>-34.215869360297603</v>
      </c>
      <c r="H51" s="122"/>
      <c r="I51" s="122">
        <v>7699.7841306397004</v>
      </c>
      <c r="J51" s="122">
        <v>416704617</v>
      </c>
      <c r="K51" s="56"/>
      <c r="L51" s="122"/>
      <c r="M51" s="124"/>
      <c r="N51" s="124"/>
      <c r="O51" s="124"/>
      <c r="P51" s="124"/>
      <c r="Q51" s="124"/>
      <c r="R51" s="124"/>
      <c r="S51" s="124"/>
      <c r="T51" s="125"/>
      <c r="U51" s="126"/>
      <c r="V51" s="125"/>
      <c r="W51" s="127"/>
      <c r="X51" s="127"/>
      <c r="Y51" s="127"/>
      <c r="AA51" s="129"/>
      <c r="AB51" s="129"/>
      <c r="AC51" s="129"/>
      <c r="AD51" s="130"/>
      <c r="AE51" s="129"/>
      <c r="AF51" s="129"/>
      <c r="AG51" s="129"/>
      <c r="AH51" s="129"/>
      <c r="AI51" s="129"/>
      <c r="AJ51" s="129"/>
      <c r="AK51" s="129"/>
      <c r="AM51" s="131"/>
    </row>
    <row r="52" spans="1:39" s="128" customFormat="1" ht="12.75" x14ac:dyDescent="0.2">
      <c r="A52" s="123" t="s">
        <v>400</v>
      </c>
      <c r="B52" s="122">
        <v>11673</v>
      </c>
      <c r="C52" s="122">
        <v>7991</v>
      </c>
      <c r="D52" s="122">
        <v>-2620</v>
      </c>
      <c r="E52" s="122">
        <v>0</v>
      </c>
      <c r="F52" s="122">
        <v>0</v>
      </c>
      <c r="G52" s="122">
        <v>-34.215869360297603</v>
      </c>
      <c r="H52" s="122"/>
      <c r="I52" s="122">
        <v>5336.7841306397004</v>
      </c>
      <c r="J52" s="122">
        <v>62296281</v>
      </c>
      <c r="K52" s="56"/>
      <c r="L52" s="122"/>
      <c r="M52" s="124"/>
      <c r="N52" s="124"/>
      <c r="O52" s="124"/>
      <c r="P52" s="124"/>
      <c r="Q52" s="124"/>
      <c r="R52" s="124"/>
      <c r="S52" s="124"/>
      <c r="T52" s="125"/>
      <c r="U52" s="126"/>
      <c r="V52" s="125"/>
      <c r="W52" s="127"/>
      <c r="X52" s="127"/>
      <c r="Y52" s="127"/>
      <c r="AA52" s="129"/>
      <c r="AB52" s="129"/>
      <c r="AC52" s="129"/>
      <c r="AD52" s="130"/>
      <c r="AE52" s="129"/>
      <c r="AF52" s="129"/>
      <c r="AG52" s="129"/>
      <c r="AH52" s="129"/>
      <c r="AI52" s="129"/>
      <c r="AJ52" s="129"/>
      <c r="AK52" s="129"/>
      <c r="AM52" s="131"/>
    </row>
    <row r="53" spans="1:39" s="128" customFormat="1" ht="12.75" x14ac:dyDescent="0.2">
      <c r="A53" s="123" t="s">
        <v>401</v>
      </c>
      <c r="B53" s="122">
        <v>34078</v>
      </c>
      <c r="C53" s="122">
        <v>5379</v>
      </c>
      <c r="D53" s="122">
        <v>133</v>
      </c>
      <c r="E53" s="122">
        <v>0</v>
      </c>
      <c r="F53" s="122">
        <v>0</v>
      </c>
      <c r="G53" s="122">
        <v>-34.215869360297603</v>
      </c>
      <c r="H53" s="122"/>
      <c r="I53" s="122">
        <v>5477.7841306397004</v>
      </c>
      <c r="J53" s="122">
        <v>186671928</v>
      </c>
      <c r="K53" s="56"/>
      <c r="L53" s="122"/>
      <c r="M53" s="124"/>
      <c r="N53" s="124"/>
      <c r="O53" s="124"/>
      <c r="P53" s="124"/>
      <c r="Q53" s="124"/>
      <c r="R53" s="124"/>
      <c r="S53" s="124"/>
      <c r="T53" s="125"/>
      <c r="U53" s="126"/>
      <c r="V53" s="125"/>
      <c r="W53" s="127"/>
      <c r="X53" s="127"/>
      <c r="Y53" s="127"/>
      <c r="AA53" s="129"/>
      <c r="AB53" s="129"/>
      <c r="AC53" s="129"/>
      <c r="AD53" s="130"/>
      <c r="AE53" s="129"/>
      <c r="AF53" s="129"/>
      <c r="AG53" s="129"/>
      <c r="AH53" s="129"/>
      <c r="AI53" s="129"/>
      <c r="AJ53" s="129"/>
      <c r="AK53" s="129"/>
      <c r="AM53" s="131"/>
    </row>
    <row r="54" spans="1:39" s="128" customFormat="1" ht="12.75" x14ac:dyDescent="0.2">
      <c r="A54" s="123" t="s">
        <v>402</v>
      </c>
      <c r="B54" s="122">
        <v>12035</v>
      </c>
      <c r="C54" s="122">
        <v>3396</v>
      </c>
      <c r="D54" s="122">
        <v>-1999</v>
      </c>
      <c r="E54" s="122">
        <v>0</v>
      </c>
      <c r="F54" s="122">
        <v>0</v>
      </c>
      <c r="G54" s="122">
        <v>-34.215869360297603</v>
      </c>
      <c r="H54" s="122"/>
      <c r="I54" s="122">
        <v>1362.7841306396999</v>
      </c>
      <c r="J54" s="122">
        <v>16401107</v>
      </c>
      <c r="K54" s="56"/>
      <c r="L54" s="122"/>
      <c r="M54" s="124"/>
      <c r="N54" s="124"/>
      <c r="O54" s="124"/>
      <c r="P54" s="124"/>
      <c r="Q54" s="124"/>
      <c r="R54" s="124"/>
      <c r="S54" s="124"/>
      <c r="T54" s="125"/>
      <c r="U54" s="126"/>
      <c r="V54" s="125"/>
      <c r="W54" s="127"/>
      <c r="X54" s="127"/>
      <c r="Y54" s="127"/>
      <c r="AA54" s="129"/>
      <c r="AB54" s="129"/>
      <c r="AC54" s="129"/>
      <c r="AD54" s="130"/>
      <c r="AE54" s="129"/>
      <c r="AF54" s="129"/>
      <c r="AG54" s="129"/>
      <c r="AH54" s="129"/>
      <c r="AI54" s="129"/>
      <c r="AJ54" s="129"/>
      <c r="AK54" s="129"/>
      <c r="AM54" s="131"/>
    </row>
    <row r="55" spans="1:39" s="128" customFormat="1" ht="12.75" x14ac:dyDescent="0.2">
      <c r="A55" s="123" t="s">
        <v>403</v>
      </c>
      <c r="B55" s="122">
        <v>8918</v>
      </c>
      <c r="C55" s="122">
        <v>13139</v>
      </c>
      <c r="D55" s="122">
        <v>1621</v>
      </c>
      <c r="E55" s="122">
        <v>0</v>
      </c>
      <c r="F55" s="122">
        <v>0</v>
      </c>
      <c r="G55" s="122">
        <v>-34.215869360297603</v>
      </c>
      <c r="H55" s="122"/>
      <c r="I55" s="122">
        <v>14725.7841306397</v>
      </c>
      <c r="J55" s="122">
        <v>131324543</v>
      </c>
      <c r="K55" s="56"/>
      <c r="L55" s="122"/>
      <c r="M55" s="124"/>
      <c r="N55" s="124"/>
      <c r="O55" s="124"/>
      <c r="P55" s="124"/>
      <c r="Q55" s="124"/>
      <c r="R55" s="124"/>
      <c r="S55" s="124"/>
      <c r="T55" s="125"/>
      <c r="U55" s="126"/>
      <c r="V55" s="125"/>
      <c r="W55" s="127"/>
      <c r="X55" s="127"/>
      <c r="Y55" s="127"/>
      <c r="AA55" s="129"/>
      <c r="AB55" s="129"/>
      <c r="AC55" s="129"/>
      <c r="AD55" s="130"/>
      <c r="AE55" s="129"/>
      <c r="AF55" s="129"/>
      <c r="AG55" s="129"/>
      <c r="AH55" s="129"/>
      <c r="AI55" s="129"/>
      <c r="AJ55" s="129"/>
      <c r="AK55" s="129"/>
      <c r="AM55" s="131"/>
    </row>
    <row r="56" spans="1:39" s="128" customFormat="1" ht="18.75" customHeight="1" x14ac:dyDescent="0.2">
      <c r="A56" s="18" t="s">
        <v>404</v>
      </c>
      <c r="B56" s="19"/>
      <c r="C56" s="19"/>
      <c r="D56" s="19"/>
      <c r="E56" s="19"/>
      <c r="F56" s="19"/>
      <c r="G56" s="19"/>
      <c r="H56" s="19"/>
      <c r="I56" s="122"/>
      <c r="J56" s="122"/>
      <c r="K56" s="56"/>
      <c r="L56" s="122"/>
      <c r="M56" s="124"/>
      <c r="N56" s="124"/>
      <c r="O56" s="124"/>
      <c r="P56" s="124"/>
      <c r="Q56" s="124"/>
      <c r="R56" s="124"/>
      <c r="S56" s="124"/>
      <c r="T56" s="125"/>
      <c r="U56" s="126"/>
      <c r="V56" s="125"/>
      <c r="W56" s="127"/>
      <c r="X56" s="127"/>
      <c r="Y56" s="127"/>
      <c r="AA56" s="129"/>
      <c r="AB56" s="129"/>
      <c r="AC56" s="129"/>
      <c r="AD56" s="130"/>
      <c r="AE56" s="129"/>
      <c r="AF56" s="129"/>
      <c r="AG56" s="129"/>
      <c r="AH56" s="129"/>
      <c r="AI56" s="129"/>
      <c r="AJ56" s="129"/>
      <c r="AK56" s="129"/>
      <c r="AM56" s="131"/>
    </row>
    <row r="57" spans="1:39" s="128" customFormat="1" ht="12.75" x14ac:dyDescent="0.2">
      <c r="A57" s="123" t="s">
        <v>405</v>
      </c>
      <c r="B57" s="122">
        <v>5316</v>
      </c>
      <c r="C57" s="122">
        <v>10079</v>
      </c>
      <c r="D57" s="122">
        <v>358</v>
      </c>
      <c r="E57" s="122">
        <v>0</v>
      </c>
      <c r="F57" s="122">
        <v>0</v>
      </c>
      <c r="G57" s="122">
        <v>-34.215869360297603</v>
      </c>
      <c r="H57" s="122"/>
      <c r="I57" s="122">
        <v>10402.7841306397</v>
      </c>
      <c r="J57" s="122">
        <v>55301200</v>
      </c>
      <c r="K57" s="56"/>
      <c r="L57" s="122"/>
      <c r="M57" s="124"/>
      <c r="N57" s="124"/>
      <c r="O57" s="124"/>
      <c r="P57" s="124"/>
      <c r="Q57" s="124"/>
      <c r="R57" s="124"/>
      <c r="S57" s="124"/>
      <c r="T57" s="125"/>
      <c r="U57" s="126"/>
      <c r="V57" s="125"/>
      <c r="W57" s="127"/>
      <c r="X57" s="127"/>
      <c r="Y57" s="127"/>
      <c r="AA57" s="129"/>
      <c r="AB57" s="129"/>
      <c r="AC57" s="129"/>
      <c r="AD57" s="130"/>
      <c r="AE57" s="129"/>
      <c r="AF57" s="129"/>
      <c r="AG57" s="129"/>
      <c r="AH57" s="129"/>
      <c r="AI57" s="129"/>
      <c r="AJ57" s="129"/>
      <c r="AK57" s="129"/>
      <c r="AM57" s="131"/>
    </row>
    <row r="58" spans="1:39" s="128" customFormat="1" ht="12.75" x14ac:dyDescent="0.2">
      <c r="A58" s="123" t="s">
        <v>406</v>
      </c>
      <c r="B58" s="122">
        <v>21215</v>
      </c>
      <c r="C58" s="122">
        <v>8380</v>
      </c>
      <c r="D58" s="122">
        <v>914</v>
      </c>
      <c r="E58" s="122">
        <v>0</v>
      </c>
      <c r="F58" s="122">
        <v>0</v>
      </c>
      <c r="G58" s="122">
        <v>-34.215869360297603</v>
      </c>
      <c r="H58" s="122"/>
      <c r="I58" s="122">
        <v>9259.7841306397004</v>
      </c>
      <c r="J58" s="122">
        <v>196446320</v>
      </c>
      <c r="K58" s="56"/>
      <c r="L58" s="122"/>
      <c r="M58" s="124"/>
      <c r="N58" s="124"/>
      <c r="O58" s="124"/>
      <c r="P58" s="124"/>
      <c r="Q58" s="124"/>
      <c r="R58" s="124"/>
      <c r="S58" s="124"/>
      <c r="T58" s="125"/>
      <c r="U58" s="126"/>
      <c r="V58" s="125"/>
      <c r="W58" s="127"/>
      <c r="X58" s="127"/>
      <c r="Y58" s="127"/>
      <c r="AA58" s="129"/>
      <c r="AB58" s="129"/>
      <c r="AC58" s="129"/>
      <c r="AD58" s="130"/>
      <c r="AE58" s="129"/>
      <c r="AF58" s="129"/>
      <c r="AG58" s="129"/>
      <c r="AH58" s="129"/>
      <c r="AI58" s="129"/>
      <c r="AJ58" s="129"/>
      <c r="AK58" s="129"/>
      <c r="AM58" s="131"/>
    </row>
    <row r="59" spans="1:39" s="128" customFormat="1" ht="12.75" x14ac:dyDescent="0.2">
      <c r="A59" s="123" t="s">
        <v>407</v>
      </c>
      <c r="B59" s="122">
        <v>9837</v>
      </c>
      <c r="C59" s="122">
        <v>10269</v>
      </c>
      <c r="D59" s="122">
        <v>1660</v>
      </c>
      <c r="E59" s="122">
        <v>0</v>
      </c>
      <c r="F59" s="122">
        <v>0</v>
      </c>
      <c r="G59" s="122">
        <v>-34.215869360297603</v>
      </c>
      <c r="H59" s="122"/>
      <c r="I59" s="122">
        <v>11894.7841306397</v>
      </c>
      <c r="J59" s="122">
        <v>117008991</v>
      </c>
      <c r="K59" s="56"/>
      <c r="L59" s="122"/>
      <c r="M59" s="124"/>
      <c r="N59" s="124"/>
      <c r="O59" s="124"/>
      <c r="P59" s="124"/>
      <c r="Q59" s="124"/>
      <c r="R59" s="124"/>
      <c r="S59" s="124"/>
      <c r="T59" s="125"/>
      <c r="U59" s="126"/>
      <c r="V59" s="125"/>
      <c r="W59" s="127"/>
      <c r="X59" s="127"/>
      <c r="Y59" s="127"/>
      <c r="AA59" s="129"/>
      <c r="AB59" s="129"/>
      <c r="AC59" s="129"/>
      <c r="AD59" s="130"/>
      <c r="AE59" s="129"/>
      <c r="AF59" s="129"/>
      <c r="AG59" s="129"/>
      <c r="AH59" s="129"/>
      <c r="AI59" s="129"/>
      <c r="AJ59" s="129"/>
      <c r="AK59" s="129"/>
      <c r="AM59" s="131"/>
    </row>
    <row r="60" spans="1:39" s="128" customFormat="1" ht="12.75" x14ac:dyDescent="0.2">
      <c r="A60" s="123" t="s">
        <v>408</v>
      </c>
      <c r="B60" s="122">
        <v>153144</v>
      </c>
      <c r="C60" s="122">
        <v>6373</v>
      </c>
      <c r="D60" s="122">
        <v>-1812</v>
      </c>
      <c r="E60" s="122">
        <v>0</v>
      </c>
      <c r="F60" s="122">
        <v>0</v>
      </c>
      <c r="G60" s="122">
        <v>-34.215869360297603</v>
      </c>
      <c r="H60" s="122"/>
      <c r="I60" s="122">
        <v>4526.7841306397004</v>
      </c>
      <c r="J60" s="122">
        <v>693249829</v>
      </c>
      <c r="K60" s="56"/>
      <c r="L60" s="122"/>
      <c r="M60" s="124"/>
      <c r="N60" s="124"/>
      <c r="O60" s="124"/>
      <c r="P60" s="124"/>
      <c r="Q60" s="124"/>
      <c r="R60" s="124"/>
      <c r="S60" s="124"/>
      <c r="T60" s="125"/>
      <c r="U60" s="126"/>
      <c r="V60" s="125"/>
      <c r="W60" s="127"/>
      <c r="X60" s="127"/>
      <c r="Y60" s="127"/>
      <c r="AA60" s="129"/>
      <c r="AB60" s="129"/>
      <c r="AC60" s="129"/>
      <c r="AD60" s="130"/>
      <c r="AE60" s="129"/>
      <c r="AF60" s="129"/>
      <c r="AG60" s="129"/>
      <c r="AH60" s="129"/>
      <c r="AI60" s="129"/>
      <c r="AJ60" s="129"/>
      <c r="AK60" s="129"/>
      <c r="AM60" s="131"/>
    </row>
    <row r="61" spans="1:39" s="128" customFormat="1" ht="12.75" x14ac:dyDescent="0.2">
      <c r="A61" s="123" t="s">
        <v>409</v>
      </c>
      <c r="B61" s="122">
        <v>26543</v>
      </c>
      <c r="C61" s="122">
        <v>8829</v>
      </c>
      <c r="D61" s="122">
        <v>-138</v>
      </c>
      <c r="E61" s="122">
        <v>0</v>
      </c>
      <c r="F61" s="122">
        <v>0</v>
      </c>
      <c r="G61" s="122">
        <v>-34.215869360297603</v>
      </c>
      <c r="H61" s="122"/>
      <c r="I61" s="122">
        <v>8656.7841306397004</v>
      </c>
      <c r="J61" s="122">
        <v>229777021</v>
      </c>
      <c r="K61" s="56"/>
      <c r="L61" s="122"/>
      <c r="M61" s="124"/>
      <c r="N61" s="124"/>
      <c r="O61" s="124"/>
      <c r="P61" s="124"/>
      <c r="Q61" s="124"/>
      <c r="R61" s="124"/>
      <c r="S61" s="124"/>
      <c r="T61" s="125"/>
      <c r="U61" s="126"/>
      <c r="V61" s="125"/>
      <c r="W61" s="127"/>
      <c r="X61" s="127"/>
      <c r="Y61" s="127"/>
      <c r="AA61" s="129"/>
      <c r="AB61" s="129"/>
      <c r="AC61" s="129"/>
      <c r="AD61" s="130"/>
      <c r="AE61" s="129"/>
      <c r="AF61" s="129"/>
      <c r="AG61" s="129"/>
      <c r="AH61" s="129"/>
      <c r="AI61" s="129"/>
      <c r="AJ61" s="129"/>
      <c r="AK61" s="129"/>
      <c r="AM61" s="131"/>
    </row>
    <row r="62" spans="1:39" s="128" customFormat="1" ht="12.75" x14ac:dyDescent="0.2">
      <c r="A62" s="123" t="s">
        <v>410</v>
      </c>
      <c r="B62" s="122">
        <v>42870</v>
      </c>
      <c r="C62" s="122">
        <v>10181</v>
      </c>
      <c r="D62" s="122">
        <v>-351</v>
      </c>
      <c r="E62" s="122">
        <v>0</v>
      </c>
      <c r="F62" s="122">
        <v>0</v>
      </c>
      <c r="G62" s="122">
        <v>-34.215869360297603</v>
      </c>
      <c r="H62" s="122"/>
      <c r="I62" s="122">
        <v>9795.7841306397004</v>
      </c>
      <c r="J62" s="122">
        <v>419945266</v>
      </c>
      <c r="K62" s="56"/>
      <c r="L62" s="122"/>
      <c r="M62" s="124"/>
      <c r="N62" s="124"/>
      <c r="O62" s="124"/>
      <c r="P62" s="124"/>
      <c r="Q62" s="124"/>
      <c r="R62" s="124"/>
      <c r="S62" s="124"/>
      <c r="T62" s="125"/>
      <c r="U62" s="126"/>
      <c r="V62" s="125"/>
      <c r="W62" s="127"/>
      <c r="X62" s="127"/>
      <c r="Y62" s="127"/>
      <c r="AA62" s="129"/>
      <c r="AB62" s="129"/>
      <c r="AC62" s="129"/>
      <c r="AD62" s="130"/>
      <c r="AE62" s="129"/>
      <c r="AF62" s="129"/>
      <c r="AG62" s="129"/>
      <c r="AH62" s="129"/>
      <c r="AI62" s="129"/>
      <c r="AJ62" s="129"/>
      <c r="AK62" s="129"/>
      <c r="AM62" s="131"/>
    </row>
    <row r="63" spans="1:39" s="128" customFormat="1" ht="12.75" x14ac:dyDescent="0.2">
      <c r="A63" s="123" t="s">
        <v>411</v>
      </c>
      <c r="B63" s="122">
        <v>136863</v>
      </c>
      <c r="C63" s="122">
        <v>9514</v>
      </c>
      <c r="D63" s="122">
        <v>602</v>
      </c>
      <c r="E63" s="122">
        <v>0</v>
      </c>
      <c r="F63" s="122">
        <v>0</v>
      </c>
      <c r="G63" s="122">
        <v>-34.215869360297603</v>
      </c>
      <c r="H63" s="122"/>
      <c r="I63" s="122">
        <v>10081.7841306397</v>
      </c>
      <c r="J63" s="122">
        <v>1379823221</v>
      </c>
      <c r="K63" s="56"/>
      <c r="L63" s="122"/>
      <c r="M63" s="124"/>
      <c r="N63" s="124"/>
      <c r="O63" s="124"/>
      <c r="P63" s="124"/>
      <c r="Q63" s="124"/>
      <c r="R63" s="124"/>
      <c r="S63" s="124"/>
      <c r="T63" s="125"/>
      <c r="U63" s="126"/>
      <c r="V63" s="125"/>
      <c r="W63" s="127"/>
      <c r="X63" s="127"/>
      <c r="Y63" s="127"/>
      <c r="AA63" s="129"/>
      <c r="AB63" s="129"/>
      <c r="AC63" s="129"/>
      <c r="AD63" s="130"/>
      <c r="AE63" s="129"/>
      <c r="AF63" s="129"/>
      <c r="AG63" s="129"/>
      <c r="AH63" s="129"/>
      <c r="AI63" s="129"/>
      <c r="AJ63" s="129"/>
      <c r="AK63" s="129"/>
      <c r="AM63" s="131"/>
    </row>
    <row r="64" spans="1:39" s="128" customFormat="1" ht="12.75" x14ac:dyDescent="0.2">
      <c r="A64" s="123" t="s">
        <v>412</v>
      </c>
      <c r="B64" s="122">
        <v>14262</v>
      </c>
      <c r="C64" s="122">
        <v>7632</v>
      </c>
      <c r="D64" s="122">
        <v>-716</v>
      </c>
      <c r="E64" s="122">
        <v>0</v>
      </c>
      <c r="F64" s="122">
        <v>0</v>
      </c>
      <c r="G64" s="122">
        <v>-34.215869360297603</v>
      </c>
      <c r="H64" s="122"/>
      <c r="I64" s="122">
        <v>6881.7841306397004</v>
      </c>
      <c r="J64" s="122">
        <v>98148005</v>
      </c>
      <c r="K64" s="56"/>
      <c r="L64" s="122"/>
      <c r="M64" s="124"/>
      <c r="N64" s="124"/>
      <c r="O64" s="124"/>
      <c r="P64" s="124"/>
      <c r="Q64" s="124"/>
      <c r="R64" s="124"/>
      <c r="S64" s="124"/>
      <c r="T64" s="125"/>
      <c r="U64" s="126"/>
      <c r="V64" s="125"/>
      <c r="W64" s="127"/>
      <c r="X64" s="127"/>
      <c r="Y64" s="127"/>
      <c r="AA64" s="129"/>
      <c r="AB64" s="129"/>
      <c r="AC64" s="129"/>
      <c r="AD64" s="130"/>
      <c r="AE64" s="129"/>
      <c r="AF64" s="129"/>
      <c r="AG64" s="129"/>
      <c r="AH64" s="129"/>
      <c r="AI64" s="129"/>
      <c r="AJ64" s="129"/>
      <c r="AK64" s="129"/>
      <c r="AM64" s="131"/>
    </row>
    <row r="65" spans="1:39" s="128" customFormat="1" ht="12.75" x14ac:dyDescent="0.2">
      <c r="A65" s="123" t="s">
        <v>413</v>
      </c>
      <c r="B65" s="122">
        <v>7396</v>
      </c>
      <c r="C65" s="122">
        <v>7569</v>
      </c>
      <c r="D65" s="122">
        <v>458</v>
      </c>
      <c r="E65" s="122">
        <v>0</v>
      </c>
      <c r="F65" s="122">
        <v>0</v>
      </c>
      <c r="G65" s="122">
        <v>-34.215869360297603</v>
      </c>
      <c r="H65" s="122"/>
      <c r="I65" s="122">
        <v>7992.7841306397004</v>
      </c>
      <c r="J65" s="122">
        <v>59114631</v>
      </c>
      <c r="K65" s="56"/>
      <c r="L65" s="122"/>
      <c r="M65" s="124"/>
      <c r="N65" s="124"/>
      <c r="O65" s="124"/>
      <c r="P65" s="124"/>
      <c r="Q65" s="124"/>
      <c r="R65" s="124"/>
      <c r="S65" s="124"/>
      <c r="T65" s="125"/>
      <c r="U65" s="126"/>
      <c r="V65" s="125"/>
      <c r="W65" s="127"/>
      <c r="X65" s="127"/>
      <c r="Y65" s="127"/>
      <c r="AA65" s="129"/>
      <c r="AB65" s="129"/>
      <c r="AC65" s="129"/>
      <c r="AD65" s="130"/>
      <c r="AE65" s="129"/>
      <c r="AF65" s="129"/>
      <c r="AG65" s="129"/>
      <c r="AH65" s="129"/>
      <c r="AI65" s="129"/>
      <c r="AJ65" s="129"/>
      <c r="AK65" s="129"/>
      <c r="AM65" s="131"/>
    </row>
    <row r="66" spans="1:39" s="128" customFormat="1" ht="12.75" x14ac:dyDescent="0.2">
      <c r="A66" s="123" t="s">
        <v>414</v>
      </c>
      <c r="B66" s="122">
        <v>7744</v>
      </c>
      <c r="C66" s="122">
        <v>12196</v>
      </c>
      <c r="D66" s="122">
        <v>-375</v>
      </c>
      <c r="E66" s="122">
        <v>0</v>
      </c>
      <c r="F66" s="122">
        <v>0</v>
      </c>
      <c r="G66" s="122">
        <v>-34.215869360297603</v>
      </c>
      <c r="H66" s="122"/>
      <c r="I66" s="122">
        <v>11786.7841306397</v>
      </c>
      <c r="J66" s="122">
        <v>91276856</v>
      </c>
      <c r="K66" s="56"/>
      <c r="L66" s="122"/>
      <c r="M66" s="124"/>
      <c r="N66" s="124"/>
      <c r="O66" s="124"/>
      <c r="P66" s="124"/>
      <c r="Q66" s="124"/>
      <c r="R66" s="124"/>
      <c r="S66" s="124"/>
      <c r="T66" s="125"/>
      <c r="U66" s="126"/>
      <c r="V66" s="125"/>
      <c r="W66" s="127"/>
      <c r="X66" s="127"/>
      <c r="Y66" s="127"/>
      <c r="AA66" s="129"/>
      <c r="AB66" s="129"/>
      <c r="AC66" s="129"/>
      <c r="AD66" s="130"/>
      <c r="AE66" s="129"/>
      <c r="AF66" s="129"/>
      <c r="AG66" s="129"/>
      <c r="AH66" s="129"/>
      <c r="AI66" s="129"/>
      <c r="AJ66" s="129"/>
      <c r="AK66" s="129"/>
      <c r="AM66" s="131"/>
    </row>
    <row r="67" spans="1:39" s="128" customFormat="1" ht="12.75" x14ac:dyDescent="0.2">
      <c r="A67" s="123" t="s">
        <v>415</v>
      </c>
      <c r="B67" s="122">
        <v>3651</v>
      </c>
      <c r="C67" s="122">
        <v>11350</v>
      </c>
      <c r="D67" s="122">
        <v>3480</v>
      </c>
      <c r="E67" s="122">
        <v>0</v>
      </c>
      <c r="F67" s="122">
        <v>0</v>
      </c>
      <c r="G67" s="122">
        <v>-34.215869360297603</v>
      </c>
      <c r="H67" s="122"/>
      <c r="I67" s="122">
        <v>14795.7841306397</v>
      </c>
      <c r="J67" s="122">
        <v>54019408</v>
      </c>
      <c r="K67" s="56"/>
      <c r="L67" s="122"/>
      <c r="M67" s="124"/>
      <c r="N67" s="124"/>
      <c r="O67" s="124"/>
      <c r="P67" s="124"/>
      <c r="Q67" s="124"/>
      <c r="R67" s="124"/>
      <c r="S67" s="124"/>
      <c r="T67" s="125"/>
      <c r="U67" s="126"/>
      <c r="V67" s="125"/>
      <c r="W67" s="127"/>
      <c r="X67" s="127"/>
      <c r="Y67" s="127"/>
      <c r="AA67" s="129"/>
      <c r="AB67" s="129"/>
      <c r="AC67" s="129"/>
      <c r="AD67" s="130"/>
      <c r="AE67" s="129"/>
      <c r="AF67" s="129"/>
      <c r="AG67" s="129"/>
      <c r="AH67" s="129"/>
      <c r="AI67" s="129"/>
      <c r="AJ67" s="129"/>
      <c r="AK67" s="129"/>
      <c r="AM67" s="131"/>
    </row>
    <row r="68" spans="1:39" s="128" customFormat="1" ht="12.75" x14ac:dyDescent="0.2">
      <c r="A68" s="123" t="s">
        <v>416</v>
      </c>
      <c r="B68" s="122">
        <v>11520</v>
      </c>
      <c r="C68" s="122">
        <v>10017</v>
      </c>
      <c r="D68" s="122">
        <v>208</v>
      </c>
      <c r="E68" s="122">
        <v>0</v>
      </c>
      <c r="F68" s="122">
        <v>0</v>
      </c>
      <c r="G68" s="122">
        <v>-34.215869360297603</v>
      </c>
      <c r="H68" s="122"/>
      <c r="I68" s="122">
        <v>10190.7841306397</v>
      </c>
      <c r="J68" s="122">
        <v>117397833</v>
      </c>
      <c r="K68" s="56"/>
      <c r="L68" s="122"/>
      <c r="M68" s="124"/>
      <c r="N68" s="124"/>
      <c r="O68" s="124"/>
      <c r="P68" s="124"/>
      <c r="Q68" s="124"/>
      <c r="R68" s="124"/>
      <c r="S68" s="124"/>
      <c r="T68" s="125"/>
      <c r="U68" s="126"/>
      <c r="V68" s="125"/>
      <c r="W68" s="127"/>
      <c r="X68" s="127"/>
      <c r="Y68" s="127"/>
      <c r="AA68" s="129"/>
      <c r="AB68" s="129"/>
      <c r="AC68" s="129"/>
      <c r="AD68" s="130"/>
      <c r="AE68" s="129"/>
      <c r="AF68" s="129"/>
      <c r="AG68" s="129"/>
      <c r="AH68" s="129"/>
      <c r="AI68" s="129"/>
      <c r="AJ68" s="129"/>
      <c r="AK68" s="129"/>
      <c r="AM68" s="131"/>
    </row>
    <row r="69" spans="1:39" s="128" customFormat="1" ht="12.75" x14ac:dyDescent="0.2">
      <c r="A69" s="123" t="s">
        <v>417</v>
      </c>
      <c r="B69" s="122">
        <v>5233</v>
      </c>
      <c r="C69" s="122">
        <v>12577</v>
      </c>
      <c r="D69" s="122">
        <v>1320</v>
      </c>
      <c r="E69" s="122">
        <v>0</v>
      </c>
      <c r="F69" s="122">
        <v>0</v>
      </c>
      <c r="G69" s="122">
        <v>-34.215869360297603</v>
      </c>
      <c r="H69" s="122"/>
      <c r="I69" s="122">
        <v>13862.7841306397</v>
      </c>
      <c r="J69" s="122">
        <v>72543949</v>
      </c>
      <c r="K69" s="56"/>
      <c r="L69" s="122"/>
      <c r="M69" s="124"/>
      <c r="N69" s="124"/>
      <c r="O69" s="124"/>
      <c r="P69" s="124"/>
      <c r="Q69" s="124"/>
      <c r="R69" s="124"/>
      <c r="S69" s="124"/>
      <c r="T69" s="125"/>
      <c r="U69" s="126"/>
      <c r="V69" s="125"/>
      <c r="W69" s="127"/>
      <c r="X69" s="127"/>
      <c r="Y69" s="127"/>
      <c r="AA69" s="129"/>
      <c r="AB69" s="129"/>
      <c r="AC69" s="129"/>
      <c r="AD69" s="130"/>
      <c r="AE69" s="129"/>
      <c r="AF69" s="129"/>
      <c r="AG69" s="129"/>
      <c r="AH69" s="129"/>
      <c r="AI69" s="129"/>
      <c r="AJ69" s="129"/>
      <c r="AK69" s="129"/>
      <c r="AM69" s="131"/>
    </row>
    <row r="70" spans="1:39" s="128" customFormat="1" ht="18.75" customHeight="1" x14ac:dyDescent="0.2">
      <c r="A70" s="18" t="s">
        <v>418</v>
      </c>
      <c r="B70" s="19"/>
      <c r="C70" s="19"/>
      <c r="D70" s="19"/>
      <c r="E70" s="19"/>
      <c r="F70" s="19"/>
      <c r="G70" s="19"/>
      <c r="H70" s="19"/>
      <c r="I70" s="122"/>
      <c r="J70" s="122"/>
      <c r="K70" s="56"/>
      <c r="L70" s="122"/>
      <c r="M70" s="124"/>
      <c r="N70" s="124"/>
      <c r="O70" s="124"/>
      <c r="P70" s="124"/>
      <c r="Q70" s="124"/>
      <c r="R70" s="124"/>
      <c r="S70" s="124"/>
      <c r="T70" s="125"/>
      <c r="U70" s="126"/>
      <c r="V70" s="125"/>
      <c r="W70" s="127"/>
      <c r="X70" s="127"/>
      <c r="Y70" s="127"/>
      <c r="AA70" s="129"/>
      <c r="AB70" s="129"/>
      <c r="AC70" s="129"/>
      <c r="AD70" s="130"/>
      <c r="AE70" s="129"/>
      <c r="AF70" s="129"/>
      <c r="AG70" s="129"/>
      <c r="AH70" s="129"/>
      <c r="AI70" s="129"/>
      <c r="AJ70" s="129"/>
      <c r="AK70" s="129"/>
      <c r="AM70" s="131"/>
    </row>
    <row r="71" spans="1:39" s="128" customFormat="1" ht="12.75" x14ac:dyDescent="0.2">
      <c r="A71" s="123" t="s">
        <v>419</v>
      </c>
      <c r="B71" s="122">
        <v>6525</v>
      </c>
      <c r="C71" s="122">
        <v>10114</v>
      </c>
      <c r="D71" s="122">
        <v>-444</v>
      </c>
      <c r="E71" s="122">
        <v>0</v>
      </c>
      <c r="F71" s="122">
        <v>0</v>
      </c>
      <c r="G71" s="122">
        <v>-34.215869360297603</v>
      </c>
      <c r="H71" s="122"/>
      <c r="I71" s="122">
        <v>9635.7841306397004</v>
      </c>
      <c r="J71" s="122">
        <v>62873491</v>
      </c>
      <c r="K71" s="56"/>
      <c r="L71" s="122"/>
      <c r="M71" s="124"/>
      <c r="N71" s="124"/>
      <c r="O71" s="124"/>
      <c r="P71" s="124"/>
      <c r="Q71" s="124"/>
      <c r="R71" s="124"/>
      <c r="S71" s="124"/>
      <c r="T71" s="125"/>
      <c r="U71" s="126"/>
      <c r="V71" s="125"/>
      <c r="W71" s="127"/>
      <c r="X71" s="127"/>
      <c r="Y71" s="127"/>
      <c r="AA71" s="129"/>
      <c r="AB71" s="129"/>
      <c r="AC71" s="129"/>
      <c r="AD71" s="130"/>
      <c r="AE71" s="129"/>
      <c r="AF71" s="129"/>
      <c r="AG71" s="129"/>
      <c r="AH71" s="129"/>
      <c r="AI71" s="129"/>
      <c r="AJ71" s="129"/>
      <c r="AK71" s="129"/>
      <c r="AM71" s="131"/>
    </row>
    <row r="72" spans="1:39" s="128" customFormat="1" ht="12.75" x14ac:dyDescent="0.2">
      <c r="A72" s="123" t="s">
        <v>420</v>
      </c>
      <c r="B72" s="122">
        <v>16776</v>
      </c>
      <c r="C72" s="122">
        <v>8418</v>
      </c>
      <c r="D72" s="122">
        <v>-286</v>
      </c>
      <c r="E72" s="122">
        <v>0</v>
      </c>
      <c r="F72" s="122">
        <v>0</v>
      </c>
      <c r="G72" s="122">
        <v>-34.215869360297603</v>
      </c>
      <c r="H72" s="122"/>
      <c r="I72" s="122">
        <v>8097.7841306397004</v>
      </c>
      <c r="J72" s="122">
        <v>135848427</v>
      </c>
      <c r="K72" s="56"/>
      <c r="L72" s="122"/>
      <c r="M72" s="124"/>
      <c r="N72" s="124"/>
      <c r="O72" s="124"/>
      <c r="P72" s="124"/>
      <c r="Q72" s="124"/>
      <c r="R72" s="124"/>
      <c r="S72" s="124"/>
      <c r="T72" s="125"/>
      <c r="U72" s="126"/>
      <c r="V72" s="125"/>
      <c r="W72" s="127"/>
      <c r="X72" s="127"/>
      <c r="Y72" s="127"/>
      <c r="AA72" s="129"/>
      <c r="AB72" s="129"/>
      <c r="AC72" s="129"/>
      <c r="AD72" s="130"/>
      <c r="AE72" s="129"/>
      <c r="AF72" s="129"/>
      <c r="AG72" s="129"/>
      <c r="AH72" s="129"/>
      <c r="AI72" s="129"/>
      <c r="AJ72" s="129"/>
      <c r="AK72" s="129"/>
      <c r="AM72" s="131"/>
    </row>
    <row r="73" spans="1:39" s="128" customFormat="1" ht="12.75" x14ac:dyDescent="0.2">
      <c r="A73" s="123" t="s">
        <v>421</v>
      </c>
      <c r="B73" s="122">
        <v>29182</v>
      </c>
      <c r="C73" s="122">
        <v>9256</v>
      </c>
      <c r="D73" s="122">
        <v>346</v>
      </c>
      <c r="E73" s="122">
        <v>0</v>
      </c>
      <c r="F73" s="122">
        <v>0</v>
      </c>
      <c r="G73" s="122">
        <v>-34.215869360297603</v>
      </c>
      <c r="H73" s="122"/>
      <c r="I73" s="122">
        <v>9567.7841306397004</v>
      </c>
      <c r="J73" s="122">
        <v>279207077</v>
      </c>
      <c r="K73" s="56"/>
      <c r="L73" s="122"/>
      <c r="M73" s="124"/>
      <c r="N73" s="124"/>
      <c r="O73" s="124"/>
      <c r="P73" s="124"/>
      <c r="Q73" s="124"/>
      <c r="R73" s="124"/>
      <c r="S73" s="124"/>
      <c r="T73" s="125"/>
      <c r="U73" s="126"/>
      <c r="V73" s="125"/>
      <c r="W73" s="127"/>
      <c r="X73" s="127"/>
      <c r="Y73" s="127"/>
      <c r="AA73" s="129"/>
      <c r="AB73" s="129"/>
      <c r="AC73" s="129"/>
      <c r="AD73" s="130"/>
      <c r="AE73" s="129"/>
      <c r="AF73" s="129"/>
      <c r="AG73" s="129"/>
      <c r="AH73" s="129"/>
      <c r="AI73" s="129"/>
      <c r="AJ73" s="129"/>
      <c r="AK73" s="129"/>
      <c r="AM73" s="131"/>
    </row>
    <row r="74" spans="1:39" s="128" customFormat="1" ht="12.75" x14ac:dyDescent="0.2">
      <c r="A74" s="123" t="s">
        <v>422</v>
      </c>
      <c r="B74" s="122">
        <v>9509</v>
      </c>
      <c r="C74" s="122">
        <v>8084</v>
      </c>
      <c r="D74" s="122">
        <v>311</v>
      </c>
      <c r="E74" s="122">
        <v>0</v>
      </c>
      <c r="F74" s="122">
        <v>0</v>
      </c>
      <c r="G74" s="122">
        <v>-34.215869360297603</v>
      </c>
      <c r="H74" s="122"/>
      <c r="I74" s="122">
        <v>8360.7841306397004</v>
      </c>
      <c r="J74" s="122">
        <v>79502696</v>
      </c>
      <c r="K74" s="56"/>
      <c r="L74" s="122"/>
      <c r="M74" s="124"/>
      <c r="N74" s="124"/>
      <c r="O74" s="124"/>
      <c r="P74" s="124"/>
      <c r="Q74" s="124"/>
      <c r="R74" s="124"/>
      <c r="S74" s="124"/>
      <c r="T74" s="125"/>
      <c r="U74" s="126"/>
      <c r="V74" s="125"/>
      <c r="W74" s="127"/>
      <c r="X74" s="127"/>
      <c r="Y74" s="127"/>
      <c r="AA74" s="129"/>
      <c r="AB74" s="129"/>
      <c r="AC74" s="129"/>
      <c r="AD74" s="130"/>
      <c r="AE74" s="129"/>
      <c r="AF74" s="129"/>
      <c r="AG74" s="129"/>
      <c r="AH74" s="129"/>
      <c r="AI74" s="129"/>
      <c r="AJ74" s="129"/>
      <c r="AK74" s="129"/>
      <c r="AM74" s="131"/>
    </row>
    <row r="75" spans="1:39" s="128" customFormat="1" ht="12.75" x14ac:dyDescent="0.2">
      <c r="A75" s="123" t="s">
        <v>423</v>
      </c>
      <c r="B75" s="122">
        <v>11231</v>
      </c>
      <c r="C75" s="122">
        <v>8301</v>
      </c>
      <c r="D75" s="122">
        <v>669</v>
      </c>
      <c r="E75" s="122">
        <v>0</v>
      </c>
      <c r="F75" s="122">
        <v>0</v>
      </c>
      <c r="G75" s="122">
        <v>-34.215869360297603</v>
      </c>
      <c r="H75" s="122"/>
      <c r="I75" s="122">
        <v>8935.7841306397004</v>
      </c>
      <c r="J75" s="122">
        <v>100357792</v>
      </c>
      <c r="K75" s="56"/>
      <c r="L75" s="122"/>
      <c r="M75" s="124"/>
      <c r="N75" s="124"/>
      <c r="O75" s="124"/>
      <c r="P75" s="124"/>
      <c r="Q75" s="124"/>
      <c r="R75" s="124"/>
      <c r="S75" s="124"/>
      <c r="T75" s="125"/>
      <c r="U75" s="126"/>
      <c r="V75" s="125"/>
      <c r="W75" s="127"/>
      <c r="X75" s="127"/>
      <c r="Y75" s="127"/>
      <c r="AA75" s="129"/>
      <c r="AB75" s="129"/>
      <c r="AC75" s="129"/>
      <c r="AD75" s="130"/>
      <c r="AE75" s="129"/>
      <c r="AF75" s="129"/>
      <c r="AG75" s="129"/>
      <c r="AH75" s="129"/>
      <c r="AI75" s="129"/>
      <c r="AJ75" s="129"/>
      <c r="AK75" s="129"/>
      <c r="AM75" s="131"/>
    </row>
    <row r="76" spans="1:39" s="128" customFormat="1" ht="12.75" x14ac:dyDescent="0.2">
      <c r="A76" s="123" t="s">
        <v>424</v>
      </c>
      <c r="B76" s="122">
        <v>133266</v>
      </c>
      <c r="C76" s="122">
        <v>7088</v>
      </c>
      <c r="D76" s="122">
        <v>-1395</v>
      </c>
      <c r="E76" s="122">
        <v>0</v>
      </c>
      <c r="F76" s="122">
        <v>0</v>
      </c>
      <c r="G76" s="122">
        <v>-34.215869360297603</v>
      </c>
      <c r="H76" s="122"/>
      <c r="I76" s="122">
        <v>5658.7841306397004</v>
      </c>
      <c r="J76" s="122">
        <v>754123526</v>
      </c>
      <c r="K76" s="56"/>
      <c r="L76" s="122"/>
      <c r="M76" s="124"/>
      <c r="N76" s="124"/>
      <c r="O76" s="124"/>
      <c r="P76" s="124"/>
      <c r="Q76" s="124"/>
      <c r="R76" s="124"/>
      <c r="S76" s="124"/>
      <c r="T76" s="125"/>
      <c r="U76" s="126"/>
      <c r="V76" s="125"/>
      <c r="W76" s="127"/>
      <c r="X76" s="127"/>
      <c r="Y76" s="127"/>
      <c r="AA76" s="129"/>
      <c r="AB76" s="129"/>
      <c r="AC76" s="129"/>
      <c r="AD76" s="130"/>
      <c r="AE76" s="129"/>
      <c r="AF76" s="129"/>
      <c r="AG76" s="129"/>
      <c r="AH76" s="129"/>
      <c r="AI76" s="129"/>
      <c r="AJ76" s="129"/>
      <c r="AK76" s="129"/>
      <c r="AM76" s="131"/>
    </row>
    <row r="77" spans="1:39" s="128" customFormat="1" ht="12.75" x14ac:dyDescent="0.2">
      <c r="A77" s="123" t="s">
        <v>425</v>
      </c>
      <c r="B77" s="122">
        <v>7145</v>
      </c>
      <c r="C77" s="122">
        <v>10454</v>
      </c>
      <c r="D77" s="122">
        <v>273</v>
      </c>
      <c r="E77" s="122">
        <v>0</v>
      </c>
      <c r="F77" s="122">
        <v>0</v>
      </c>
      <c r="G77" s="122">
        <v>-34.215869360297603</v>
      </c>
      <c r="H77" s="122"/>
      <c r="I77" s="122">
        <v>10692.7841306397</v>
      </c>
      <c r="J77" s="122">
        <v>76399943</v>
      </c>
      <c r="K77" s="56"/>
      <c r="L77" s="122"/>
      <c r="M77" s="124"/>
      <c r="N77" s="124"/>
      <c r="O77" s="124"/>
      <c r="P77" s="124"/>
      <c r="Q77" s="124"/>
      <c r="R77" s="124"/>
      <c r="S77" s="124"/>
      <c r="T77" s="125"/>
      <c r="U77" s="126"/>
      <c r="V77" s="125"/>
      <c r="W77" s="127"/>
      <c r="X77" s="127"/>
      <c r="Y77" s="127"/>
      <c r="AA77" s="129"/>
      <c r="AB77" s="129"/>
      <c r="AC77" s="129"/>
      <c r="AD77" s="130"/>
      <c r="AE77" s="129"/>
      <c r="AF77" s="129"/>
      <c r="AG77" s="129"/>
      <c r="AH77" s="129"/>
      <c r="AI77" s="129"/>
      <c r="AJ77" s="129"/>
      <c r="AK77" s="129"/>
      <c r="AM77" s="131"/>
    </row>
    <row r="78" spans="1:39" s="128" customFormat="1" ht="12.75" x14ac:dyDescent="0.2">
      <c r="A78" s="123" t="s">
        <v>426</v>
      </c>
      <c r="B78" s="122">
        <v>30407</v>
      </c>
      <c r="C78" s="122">
        <v>11160</v>
      </c>
      <c r="D78" s="122">
        <v>1532</v>
      </c>
      <c r="E78" s="122">
        <v>0</v>
      </c>
      <c r="F78" s="122">
        <v>0</v>
      </c>
      <c r="G78" s="122">
        <v>-34.215869360297603</v>
      </c>
      <c r="H78" s="122"/>
      <c r="I78" s="122">
        <v>12657.7841306397</v>
      </c>
      <c r="J78" s="122">
        <v>384885242</v>
      </c>
      <c r="K78" s="56"/>
      <c r="L78" s="122"/>
      <c r="M78" s="124"/>
      <c r="N78" s="124"/>
      <c r="O78" s="124"/>
      <c r="P78" s="124"/>
      <c r="Q78" s="124"/>
      <c r="R78" s="124"/>
      <c r="S78" s="124"/>
      <c r="T78" s="125"/>
      <c r="U78" s="126"/>
      <c r="V78" s="125"/>
      <c r="W78" s="127"/>
      <c r="X78" s="127"/>
      <c r="Y78" s="127"/>
      <c r="AA78" s="129"/>
      <c r="AB78" s="129"/>
      <c r="AC78" s="129"/>
      <c r="AD78" s="130"/>
      <c r="AE78" s="129"/>
      <c r="AF78" s="129"/>
      <c r="AG78" s="129"/>
      <c r="AH78" s="129"/>
      <c r="AI78" s="129"/>
      <c r="AJ78" s="129"/>
      <c r="AK78" s="129"/>
      <c r="AM78" s="131"/>
    </row>
    <row r="79" spans="1:39" s="128" customFormat="1" ht="12.75" x14ac:dyDescent="0.2">
      <c r="A79" s="123" t="s">
        <v>427</v>
      </c>
      <c r="B79" s="122">
        <v>11216</v>
      </c>
      <c r="C79" s="122">
        <v>12826</v>
      </c>
      <c r="D79" s="122">
        <v>2674</v>
      </c>
      <c r="E79" s="122">
        <v>0</v>
      </c>
      <c r="F79" s="122">
        <v>0</v>
      </c>
      <c r="G79" s="122">
        <v>-34.215869360297603</v>
      </c>
      <c r="H79" s="122"/>
      <c r="I79" s="122">
        <v>15465.7841306397</v>
      </c>
      <c r="J79" s="122">
        <v>173464235</v>
      </c>
      <c r="K79" s="56"/>
      <c r="L79" s="122"/>
      <c r="M79" s="124"/>
      <c r="N79" s="124"/>
      <c r="O79" s="124"/>
      <c r="P79" s="124"/>
      <c r="Q79" s="124"/>
      <c r="R79" s="124"/>
      <c r="S79" s="124"/>
      <c r="T79" s="125"/>
      <c r="U79" s="126"/>
      <c r="V79" s="125"/>
      <c r="W79" s="127"/>
      <c r="X79" s="127"/>
      <c r="Y79" s="127"/>
      <c r="AA79" s="129"/>
      <c r="AB79" s="129"/>
      <c r="AC79" s="129"/>
      <c r="AD79" s="130"/>
      <c r="AE79" s="129"/>
      <c r="AF79" s="129"/>
      <c r="AG79" s="129"/>
      <c r="AH79" s="129"/>
      <c r="AI79" s="129"/>
      <c r="AJ79" s="129"/>
      <c r="AK79" s="129"/>
      <c r="AM79" s="131"/>
    </row>
    <row r="80" spans="1:39" s="128" customFormat="1" ht="12.75" x14ac:dyDescent="0.2">
      <c r="A80" s="123" t="s">
        <v>428</v>
      </c>
      <c r="B80" s="122">
        <v>18495</v>
      </c>
      <c r="C80" s="122">
        <v>11296</v>
      </c>
      <c r="D80" s="122">
        <v>1451</v>
      </c>
      <c r="E80" s="122">
        <v>0</v>
      </c>
      <c r="F80" s="122">
        <v>0</v>
      </c>
      <c r="G80" s="122">
        <v>-34.215869360297603</v>
      </c>
      <c r="H80" s="122"/>
      <c r="I80" s="122">
        <v>12712.7841306397</v>
      </c>
      <c r="J80" s="122">
        <v>235122942</v>
      </c>
      <c r="K80" s="56"/>
      <c r="L80" s="122"/>
      <c r="M80" s="124"/>
      <c r="N80" s="124"/>
      <c r="O80" s="124"/>
      <c r="P80" s="124"/>
      <c r="Q80" s="124"/>
      <c r="R80" s="124"/>
      <c r="S80" s="124"/>
      <c r="T80" s="125"/>
      <c r="U80" s="126"/>
      <c r="V80" s="125"/>
      <c r="W80" s="127"/>
      <c r="X80" s="127"/>
      <c r="Y80" s="127"/>
      <c r="AA80" s="129"/>
      <c r="AB80" s="129"/>
      <c r="AC80" s="129"/>
      <c r="AD80" s="130"/>
      <c r="AE80" s="129"/>
      <c r="AF80" s="129"/>
      <c r="AG80" s="129"/>
      <c r="AH80" s="129"/>
      <c r="AI80" s="129"/>
      <c r="AJ80" s="129"/>
      <c r="AK80" s="129"/>
      <c r="AM80" s="131"/>
    </row>
    <row r="81" spans="1:39" s="128" customFormat="1" ht="12.75" x14ac:dyDescent="0.2">
      <c r="A81" s="123" t="s">
        <v>429</v>
      </c>
      <c r="B81" s="122">
        <v>13368</v>
      </c>
      <c r="C81" s="122">
        <v>9190</v>
      </c>
      <c r="D81" s="122">
        <v>469</v>
      </c>
      <c r="E81" s="122">
        <v>0</v>
      </c>
      <c r="F81" s="122">
        <v>0</v>
      </c>
      <c r="G81" s="122">
        <v>-34.215869360297603</v>
      </c>
      <c r="H81" s="122"/>
      <c r="I81" s="122">
        <v>9624.7841306397004</v>
      </c>
      <c r="J81" s="122">
        <v>128664114</v>
      </c>
      <c r="K81" s="56"/>
      <c r="L81" s="122"/>
      <c r="M81" s="124"/>
      <c r="N81" s="124"/>
      <c r="O81" s="124"/>
      <c r="P81" s="124"/>
      <c r="Q81" s="124"/>
      <c r="R81" s="124"/>
      <c r="S81" s="124"/>
      <c r="T81" s="125"/>
      <c r="U81" s="126"/>
      <c r="V81" s="125"/>
      <c r="W81" s="127"/>
      <c r="X81" s="127"/>
      <c r="Y81" s="127"/>
      <c r="AA81" s="129"/>
      <c r="AB81" s="129"/>
      <c r="AC81" s="129"/>
      <c r="AD81" s="130"/>
      <c r="AE81" s="129"/>
      <c r="AF81" s="129"/>
      <c r="AG81" s="129"/>
      <c r="AH81" s="129"/>
      <c r="AI81" s="129"/>
      <c r="AJ81" s="129"/>
      <c r="AK81" s="129"/>
      <c r="AM81" s="131"/>
    </row>
    <row r="82" spans="1:39" s="128" customFormat="1" ht="12.75" x14ac:dyDescent="0.2">
      <c r="A82" s="123" t="s">
        <v>430</v>
      </c>
      <c r="B82" s="122">
        <v>26827</v>
      </c>
      <c r="C82" s="122">
        <v>9677</v>
      </c>
      <c r="D82" s="122">
        <v>462</v>
      </c>
      <c r="E82" s="122">
        <v>0</v>
      </c>
      <c r="F82" s="122">
        <v>0</v>
      </c>
      <c r="G82" s="122">
        <v>-34.215869360297603</v>
      </c>
      <c r="H82" s="122"/>
      <c r="I82" s="122">
        <v>10104.7841306397</v>
      </c>
      <c r="J82" s="122">
        <v>271081044</v>
      </c>
      <c r="K82" s="56"/>
      <c r="L82" s="122"/>
      <c r="M82" s="124"/>
      <c r="N82" s="124"/>
      <c r="O82" s="124"/>
      <c r="P82" s="124"/>
      <c r="Q82" s="124"/>
      <c r="R82" s="124"/>
      <c r="S82" s="124"/>
      <c r="T82" s="125"/>
      <c r="U82" s="126"/>
      <c r="V82" s="125"/>
      <c r="W82" s="127"/>
      <c r="X82" s="127"/>
      <c r="Y82" s="127"/>
      <c r="AA82" s="129"/>
      <c r="AB82" s="129"/>
      <c r="AC82" s="129"/>
      <c r="AD82" s="130"/>
      <c r="AE82" s="129"/>
      <c r="AF82" s="129"/>
      <c r="AG82" s="129"/>
      <c r="AH82" s="129"/>
      <c r="AI82" s="129"/>
      <c r="AJ82" s="129"/>
      <c r="AK82" s="129"/>
      <c r="AM82" s="131"/>
    </row>
    <row r="83" spans="1:39" s="128" customFormat="1" ht="12.75" x14ac:dyDescent="0.2">
      <c r="A83" s="123" t="s">
        <v>431</v>
      </c>
      <c r="B83" s="122">
        <v>33478</v>
      </c>
      <c r="C83" s="122">
        <v>6845</v>
      </c>
      <c r="D83" s="122">
        <v>-504</v>
      </c>
      <c r="E83" s="122">
        <v>0</v>
      </c>
      <c r="F83" s="122">
        <v>0</v>
      </c>
      <c r="G83" s="122">
        <v>-34.215869360297603</v>
      </c>
      <c r="H83" s="122"/>
      <c r="I83" s="122">
        <v>6306.7841306397004</v>
      </c>
      <c r="J83" s="122">
        <v>211138519</v>
      </c>
      <c r="K83" s="56"/>
      <c r="L83" s="122"/>
      <c r="M83" s="124"/>
      <c r="N83" s="124"/>
      <c r="O83" s="124"/>
      <c r="P83" s="124"/>
      <c r="Q83" s="124"/>
      <c r="R83" s="124"/>
      <c r="S83" s="124"/>
      <c r="T83" s="125"/>
      <c r="U83" s="126"/>
      <c r="V83" s="125"/>
      <c r="W83" s="127"/>
      <c r="X83" s="127"/>
      <c r="Y83" s="127"/>
      <c r="AA83" s="129"/>
      <c r="AB83" s="129"/>
      <c r="AC83" s="129"/>
      <c r="AD83" s="130"/>
      <c r="AE83" s="129"/>
      <c r="AF83" s="129"/>
      <c r="AG83" s="129"/>
      <c r="AH83" s="129"/>
      <c r="AI83" s="129"/>
      <c r="AJ83" s="129"/>
      <c r="AK83" s="129"/>
      <c r="AM83" s="131"/>
    </row>
    <row r="84" spans="1:39" s="128" customFormat="1" ht="18.75" customHeight="1" x14ac:dyDescent="0.2">
      <c r="A84" s="18" t="s">
        <v>432</v>
      </c>
      <c r="B84" s="19"/>
      <c r="C84" s="19"/>
      <c r="D84" s="19"/>
      <c r="E84" s="19"/>
      <c r="F84" s="19"/>
      <c r="G84" s="19"/>
      <c r="H84" s="19"/>
      <c r="I84" s="122"/>
      <c r="J84" s="122"/>
      <c r="K84" s="56"/>
      <c r="L84" s="122"/>
      <c r="M84" s="124"/>
      <c r="N84" s="124"/>
      <c r="O84" s="124"/>
      <c r="P84" s="124"/>
      <c r="Q84" s="124"/>
      <c r="R84" s="124"/>
      <c r="S84" s="124"/>
      <c r="T84" s="125"/>
      <c r="U84" s="126"/>
      <c r="V84" s="125"/>
      <c r="W84" s="127"/>
      <c r="X84" s="127"/>
      <c r="Y84" s="127"/>
      <c r="AA84" s="129"/>
      <c r="AB84" s="129"/>
      <c r="AC84" s="129"/>
      <c r="AD84" s="130"/>
      <c r="AE84" s="129"/>
      <c r="AF84" s="129"/>
      <c r="AG84" s="129"/>
      <c r="AH84" s="129"/>
      <c r="AI84" s="129"/>
      <c r="AJ84" s="129"/>
      <c r="AK84" s="129"/>
      <c r="AM84" s="131"/>
    </row>
    <row r="85" spans="1:39" s="128" customFormat="1" ht="12.75" x14ac:dyDescent="0.2">
      <c r="A85" s="123" t="s">
        <v>433</v>
      </c>
      <c r="B85" s="122">
        <v>19593</v>
      </c>
      <c r="C85" s="122">
        <v>11666</v>
      </c>
      <c r="D85" s="122">
        <v>1825</v>
      </c>
      <c r="E85" s="122">
        <v>0</v>
      </c>
      <c r="F85" s="122">
        <v>0</v>
      </c>
      <c r="G85" s="122">
        <v>-34.215869360297603</v>
      </c>
      <c r="H85" s="122"/>
      <c r="I85" s="122">
        <v>13456.7841306397</v>
      </c>
      <c r="J85" s="122">
        <v>263658771</v>
      </c>
      <c r="K85" s="56"/>
      <c r="L85" s="122"/>
      <c r="M85" s="124"/>
      <c r="N85" s="124"/>
      <c r="O85" s="124"/>
      <c r="P85" s="124"/>
      <c r="Q85" s="124"/>
      <c r="R85" s="124"/>
      <c r="S85" s="124"/>
      <c r="T85" s="125"/>
      <c r="U85" s="126"/>
      <c r="V85" s="125"/>
      <c r="W85" s="127"/>
      <c r="X85" s="127"/>
      <c r="Y85" s="127"/>
      <c r="AA85" s="129"/>
      <c r="AB85" s="129"/>
      <c r="AC85" s="129"/>
      <c r="AD85" s="130"/>
      <c r="AE85" s="129"/>
      <c r="AF85" s="129"/>
      <c r="AG85" s="129"/>
      <c r="AH85" s="129"/>
      <c r="AI85" s="129"/>
      <c r="AJ85" s="129"/>
      <c r="AK85" s="129"/>
      <c r="AM85" s="131"/>
    </row>
    <row r="86" spans="1:39" s="128" customFormat="1" ht="12.75" x14ac:dyDescent="0.2">
      <c r="A86" s="123" t="s">
        <v>434</v>
      </c>
      <c r="B86" s="122">
        <v>8420</v>
      </c>
      <c r="C86" s="122">
        <v>14862</v>
      </c>
      <c r="D86" s="122">
        <v>2561</v>
      </c>
      <c r="E86" s="122">
        <v>0</v>
      </c>
      <c r="F86" s="122">
        <v>0</v>
      </c>
      <c r="G86" s="122">
        <v>-34.215869360297603</v>
      </c>
      <c r="H86" s="122"/>
      <c r="I86" s="122">
        <v>17388.784130639699</v>
      </c>
      <c r="J86" s="122">
        <v>146413562</v>
      </c>
      <c r="K86" s="56"/>
      <c r="L86" s="122"/>
      <c r="M86" s="124"/>
      <c r="N86" s="124"/>
      <c r="O86" s="124"/>
      <c r="P86" s="124"/>
      <c r="Q86" s="124"/>
      <c r="R86" s="124"/>
      <c r="S86" s="124"/>
      <c r="T86" s="125"/>
      <c r="U86" s="126"/>
      <c r="V86" s="125"/>
      <c r="W86" s="127"/>
      <c r="X86" s="127"/>
      <c r="Y86" s="127"/>
      <c r="AA86" s="129"/>
      <c r="AB86" s="129"/>
      <c r="AC86" s="129"/>
      <c r="AD86" s="130"/>
      <c r="AE86" s="129"/>
      <c r="AF86" s="129"/>
      <c r="AG86" s="129"/>
      <c r="AH86" s="129"/>
      <c r="AI86" s="129"/>
      <c r="AJ86" s="129"/>
      <c r="AK86" s="129"/>
      <c r="AM86" s="131"/>
    </row>
    <row r="87" spans="1:39" s="128" customFormat="1" ht="12.75" x14ac:dyDescent="0.2">
      <c r="A87" s="123" t="s">
        <v>435</v>
      </c>
      <c r="B87" s="122">
        <v>27601</v>
      </c>
      <c r="C87" s="122">
        <v>9510</v>
      </c>
      <c r="D87" s="122">
        <v>-1189</v>
      </c>
      <c r="E87" s="122">
        <v>0</v>
      </c>
      <c r="F87" s="122">
        <v>0</v>
      </c>
      <c r="G87" s="122">
        <v>-34.215869360297603</v>
      </c>
      <c r="H87" s="122"/>
      <c r="I87" s="122">
        <v>8286.7841306397004</v>
      </c>
      <c r="J87" s="122">
        <v>228723529</v>
      </c>
      <c r="K87" s="56"/>
      <c r="L87" s="122"/>
      <c r="M87" s="124"/>
      <c r="N87" s="124"/>
      <c r="O87" s="124"/>
      <c r="P87" s="124"/>
      <c r="Q87" s="124"/>
      <c r="R87" s="124"/>
      <c r="S87" s="124"/>
      <c r="T87" s="125"/>
      <c r="U87" s="126"/>
      <c r="V87" s="125"/>
      <c r="W87" s="127"/>
      <c r="X87" s="127"/>
      <c r="Y87" s="127"/>
      <c r="AA87" s="129"/>
      <c r="AB87" s="129"/>
      <c r="AC87" s="129"/>
      <c r="AD87" s="130"/>
      <c r="AE87" s="129"/>
      <c r="AF87" s="129"/>
      <c r="AG87" s="129"/>
      <c r="AH87" s="129"/>
      <c r="AI87" s="129"/>
      <c r="AJ87" s="129"/>
      <c r="AK87" s="129"/>
      <c r="AM87" s="131"/>
    </row>
    <row r="88" spans="1:39" s="128" customFormat="1" ht="12.75" x14ac:dyDescent="0.2">
      <c r="A88" s="123" t="s">
        <v>436</v>
      </c>
      <c r="B88" s="122">
        <v>9775</v>
      </c>
      <c r="C88" s="122">
        <v>13857</v>
      </c>
      <c r="D88" s="122">
        <v>-775</v>
      </c>
      <c r="E88" s="122">
        <v>0</v>
      </c>
      <c r="F88" s="122">
        <v>0</v>
      </c>
      <c r="G88" s="122">
        <v>-34.215869360297603</v>
      </c>
      <c r="H88" s="122"/>
      <c r="I88" s="122">
        <v>13047.7841306397</v>
      </c>
      <c r="J88" s="122">
        <v>127542090</v>
      </c>
      <c r="K88" s="56"/>
      <c r="L88" s="122"/>
      <c r="M88" s="124"/>
      <c r="N88" s="124"/>
      <c r="O88" s="124"/>
      <c r="P88" s="124"/>
      <c r="Q88" s="124"/>
      <c r="R88" s="124"/>
      <c r="S88" s="124"/>
      <c r="T88" s="125"/>
      <c r="U88" s="126"/>
      <c r="V88" s="125"/>
      <c r="W88" s="127"/>
      <c r="X88" s="127"/>
      <c r="Y88" s="127"/>
      <c r="AA88" s="129"/>
      <c r="AB88" s="129"/>
      <c r="AC88" s="129"/>
      <c r="AD88" s="130"/>
      <c r="AE88" s="129"/>
      <c r="AF88" s="129"/>
      <c r="AG88" s="129"/>
      <c r="AH88" s="129"/>
      <c r="AI88" s="129"/>
      <c r="AJ88" s="129"/>
      <c r="AK88" s="129"/>
      <c r="AM88" s="131"/>
    </row>
    <row r="89" spans="1:39" s="128" customFormat="1" ht="12.75" x14ac:dyDescent="0.2">
      <c r="A89" s="123" t="s">
        <v>437</v>
      </c>
      <c r="B89" s="122">
        <v>12278</v>
      </c>
      <c r="C89" s="122">
        <v>12230</v>
      </c>
      <c r="D89" s="122">
        <v>2950</v>
      </c>
      <c r="E89" s="122">
        <v>0</v>
      </c>
      <c r="F89" s="122">
        <v>0</v>
      </c>
      <c r="G89" s="122">
        <v>-34.215869360297603</v>
      </c>
      <c r="H89" s="122"/>
      <c r="I89" s="122">
        <v>15145.7841306397</v>
      </c>
      <c r="J89" s="122">
        <v>185959938</v>
      </c>
      <c r="K89" s="56"/>
      <c r="L89" s="122"/>
      <c r="M89" s="124"/>
      <c r="N89" s="124"/>
      <c r="O89" s="124"/>
      <c r="P89" s="124"/>
      <c r="Q89" s="124"/>
      <c r="R89" s="124"/>
      <c r="S89" s="124"/>
      <c r="T89" s="125"/>
      <c r="U89" s="126"/>
      <c r="V89" s="125"/>
      <c r="W89" s="127"/>
      <c r="X89" s="127"/>
      <c r="Y89" s="127"/>
      <c r="AA89" s="129"/>
      <c r="AB89" s="129"/>
      <c r="AC89" s="129"/>
      <c r="AD89" s="130"/>
      <c r="AE89" s="129"/>
      <c r="AF89" s="129"/>
      <c r="AG89" s="129"/>
      <c r="AH89" s="129"/>
      <c r="AI89" s="129"/>
      <c r="AJ89" s="129"/>
      <c r="AK89" s="129"/>
      <c r="AM89" s="131"/>
    </row>
    <row r="90" spans="1:39" s="128" customFormat="1" ht="12.75" x14ac:dyDescent="0.2">
      <c r="A90" s="123" t="s">
        <v>438</v>
      </c>
      <c r="B90" s="122">
        <v>9307</v>
      </c>
      <c r="C90" s="122">
        <v>12068</v>
      </c>
      <c r="D90" s="122">
        <v>2805</v>
      </c>
      <c r="E90" s="122">
        <v>0</v>
      </c>
      <c r="F90" s="122">
        <v>0</v>
      </c>
      <c r="G90" s="122">
        <v>-34.215869360297603</v>
      </c>
      <c r="H90" s="122"/>
      <c r="I90" s="122">
        <v>14838.7841306397</v>
      </c>
      <c r="J90" s="122">
        <v>138104564</v>
      </c>
      <c r="K90" s="56"/>
      <c r="L90" s="122"/>
      <c r="M90" s="124"/>
      <c r="N90" s="124"/>
      <c r="O90" s="124"/>
      <c r="P90" s="124"/>
      <c r="Q90" s="124"/>
      <c r="R90" s="124"/>
      <c r="S90" s="124"/>
      <c r="T90" s="125"/>
      <c r="U90" s="126"/>
      <c r="V90" s="125"/>
      <c r="W90" s="127"/>
      <c r="X90" s="127"/>
      <c r="Y90" s="127"/>
      <c r="AA90" s="129"/>
      <c r="AB90" s="129"/>
      <c r="AC90" s="129"/>
      <c r="AD90" s="130"/>
      <c r="AE90" s="129"/>
      <c r="AF90" s="129"/>
      <c r="AG90" s="129"/>
      <c r="AH90" s="129"/>
      <c r="AI90" s="129"/>
      <c r="AJ90" s="129"/>
      <c r="AK90" s="129"/>
      <c r="AM90" s="131"/>
    </row>
    <row r="91" spans="1:39" s="128" customFormat="1" ht="12.75" x14ac:dyDescent="0.2">
      <c r="A91" s="123" t="s">
        <v>439</v>
      </c>
      <c r="B91" s="122">
        <v>87979</v>
      </c>
      <c r="C91" s="122">
        <v>8269</v>
      </c>
      <c r="D91" s="122">
        <v>-1552</v>
      </c>
      <c r="E91" s="122">
        <v>0</v>
      </c>
      <c r="F91" s="122">
        <v>61</v>
      </c>
      <c r="G91" s="122">
        <v>-34.215869360297603</v>
      </c>
      <c r="H91" s="122"/>
      <c r="I91" s="122">
        <v>6743.7841306397004</v>
      </c>
      <c r="J91" s="122">
        <v>593311384</v>
      </c>
      <c r="K91" s="56"/>
      <c r="L91" s="122"/>
      <c r="M91" s="124"/>
      <c r="N91" s="124"/>
      <c r="O91" s="124"/>
      <c r="P91" s="124"/>
      <c r="Q91" s="124"/>
      <c r="R91" s="124"/>
      <c r="S91" s="124"/>
      <c r="T91" s="125"/>
      <c r="U91" s="126"/>
      <c r="V91" s="125"/>
      <c r="W91" s="127"/>
      <c r="X91" s="127"/>
      <c r="Y91" s="127"/>
      <c r="AA91" s="129"/>
      <c r="AB91" s="129"/>
      <c r="AC91" s="129"/>
      <c r="AD91" s="130"/>
      <c r="AE91" s="129"/>
      <c r="AF91" s="129"/>
      <c r="AG91" s="129"/>
      <c r="AH91" s="129"/>
      <c r="AI91" s="129"/>
      <c r="AJ91" s="129"/>
      <c r="AK91" s="129"/>
      <c r="AM91" s="131"/>
    </row>
    <row r="92" spans="1:39" s="128" customFormat="1" ht="12.75" x14ac:dyDescent="0.2">
      <c r="A92" s="123" t="s">
        <v>440</v>
      </c>
      <c r="B92" s="122">
        <v>16109</v>
      </c>
      <c r="C92" s="122">
        <v>5477</v>
      </c>
      <c r="D92" s="122">
        <v>369</v>
      </c>
      <c r="E92" s="122">
        <v>0</v>
      </c>
      <c r="F92" s="122">
        <v>0</v>
      </c>
      <c r="G92" s="122">
        <v>-34.215869360297603</v>
      </c>
      <c r="H92" s="122"/>
      <c r="I92" s="122">
        <v>5811.7841306397004</v>
      </c>
      <c r="J92" s="122">
        <v>93622031</v>
      </c>
      <c r="K92" s="56"/>
      <c r="L92" s="122"/>
      <c r="M92" s="124"/>
      <c r="N92" s="124"/>
      <c r="O92" s="124"/>
      <c r="P92" s="124"/>
      <c r="Q92" s="124"/>
      <c r="R92" s="124"/>
      <c r="S92" s="124"/>
      <c r="T92" s="125"/>
      <c r="U92" s="126"/>
      <c r="V92" s="125"/>
      <c r="W92" s="127"/>
      <c r="X92" s="127"/>
      <c r="Y92" s="127"/>
      <c r="AA92" s="129"/>
      <c r="AB92" s="129"/>
      <c r="AC92" s="129"/>
      <c r="AD92" s="130"/>
      <c r="AE92" s="129"/>
      <c r="AF92" s="129"/>
      <c r="AG92" s="129"/>
      <c r="AH92" s="129"/>
      <c r="AI92" s="129"/>
      <c r="AJ92" s="129"/>
      <c r="AK92" s="129"/>
      <c r="AM92" s="131"/>
    </row>
    <row r="93" spans="1:39" s="128" customFormat="1" ht="18.75" customHeight="1" x14ac:dyDescent="0.2">
      <c r="A93" s="18" t="s">
        <v>441</v>
      </c>
      <c r="B93" s="19"/>
      <c r="C93" s="19"/>
      <c r="D93" s="19"/>
      <c r="E93" s="19"/>
      <c r="F93" s="19"/>
      <c r="G93" s="19"/>
      <c r="H93" s="19"/>
      <c r="I93" s="122"/>
      <c r="J93" s="122"/>
      <c r="K93" s="56"/>
      <c r="L93" s="122"/>
      <c r="M93" s="124"/>
      <c r="N93" s="124"/>
      <c r="O93" s="124"/>
      <c r="P93" s="124"/>
      <c r="Q93" s="124"/>
      <c r="R93" s="124"/>
      <c r="S93" s="124"/>
      <c r="T93" s="125"/>
      <c r="U93" s="126"/>
      <c r="V93" s="125"/>
      <c r="W93" s="127"/>
      <c r="X93" s="127"/>
      <c r="Y93" s="127"/>
      <c r="AA93" s="129"/>
      <c r="AB93" s="129"/>
      <c r="AC93" s="129"/>
      <c r="AD93" s="130"/>
      <c r="AE93" s="129"/>
      <c r="AF93" s="129"/>
      <c r="AG93" s="129"/>
      <c r="AH93" s="129"/>
      <c r="AI93" s="129"/>
      <c r="AJ93" s="129"/>
      <c r="AK93" s="129"/>
      <c r="AM93" s="131"/>
    </row>
    <row r="94" spans="1:39" s="128" customFormat="1" ht="12.75" x14ac:dyDescent="0.2">
      <c r="A94" s="123" t="s">
        <v>442</v>
      </c>
      <c r="B94" s="122">
        <v>10658</v>
      </c>
      <c r="C94" s="122">
        <v>13180</v>
      </c>
      <c r="D94" s="122">
        <v>-547</v>
      </c>
      <c r="E94" s="122">
        <v>308</v>
      </c>
      <c r="F94" s="122">
        <v>0</v>
      </c>
      <c r="G94" s="122">
        <v>-34.215869360297603</v>
      </c>
      <c r="H94" s="122"/>
      <c r="I94" s="122">
        <v>12906.7841306397</v>
      </c>
      <c r="J94" s="122">
        <v>137560505</v>
      </c>
      <c r="K94" s="56"/>
      <c r="L94" s="122"/>
      <c r="M94" s="124"/>
      <c r="N94" s="124"/>
      <c r="O94" s="124"/>
      <c r="P94" s="124"/>
      <c r="Q94" s="124"/>
      <c r="R94" s="124"/>
      <c r="S94" s="124"/>
      <c r="T94" s="125"/>
      <c r="U94" s="126"/>
      <c r="V94" s="125"/>
      <c r="W94" s="127"/>
      <c r="X94" s="127"/>
      <c r="Y94" s="127"/>
      <c r="AA94" s="129"/>
      <c r="AB94" s="129"/>
      <c r="AC94" s="129"/>
      <c r="AD94" s="130"/>
      <c r="AE94" s="129"/>
      <c r="AF94" s="129"/>
      <c r="AG94" s="129"/>
      <c r="AH94" s="129"/>
      <c r="AI94" s="129"/>
      <c r="AJ94" s="129"/>
      <c r="AK94" s="129"/>
      <c r="AM94" s="131"/>
    </row>
    <row r="95" spans="1:39" s="128" customFormat="1" ht="12.75" x14ac:dyDescent="0.2">
      <c r="A95" s="123" t="s">
        <v>443</v>
      </c>
      <c r="B95" s="122">
        <v>9062</v>
      </c>
      <c r="C95" s="122">
        <v>10686</v>
      </c>
      <c r="D95" s="122">
        <v>-48</v>
      </c>
      <c r="E95" s="122">
        <v>0</v>
      </c>
      <c r="F95" s="122">
        <v>0</v>
      </c>
      <c r="G95" s="122">
        <v>-34.215869360297603</v>
      </c>
      <c r="H95" s="122"/>
      <c r="I95" s="122">
        <v>10603.7841306397</v>
      </c>
      <c r="J95" s="122">
        <v>96091492</v>
      </c>
      <c r="K95" s="56"/>
      <c r="L95" s="122"/>
      <c r="M95" s="124"/>
      <c r="N95" s="124"/>
      <c r="O95" s="124"/>
      <c r="P95" s="124"/>
      <c r="Q95" s="124"/>
      <c r="R95" s="124"/>
      <c r="S95" s="124"/>
      <c r="T95" s="125"/>
      <c r="U95" s="126"/>
      <c r="V95" s="125"/>
      <c r="W95" s="127"/>
      <c r="X95" s="127"/>
      <c r="Y95" s="127"/>
      <c r="AA95" s="129"/>
      <c r="AB95" s="129"/>
      <c r="AC95" s="129"/>
      <c r="AD95" s="130"/>
      <c r="AE95" s="129"/>
      <c r="AF95" s="129"/>
      <c r="AG95" s="129"/>
      <c r="AH95" s="129"/>
      <c r="AI95" s="129"/>
      <c r="AJ95" s="129"/>
      <c r="AK95" s="129"/>
      <c r="AM95" s="131"/>
    </row>
    <row r="96" spans="1:39" s="128" customFormat="1" ht="12.75" x14ac:dyDescent="0.2">
      <c r="A96" s="123" t="s">
        <v>444</v>
      </c>
      <c r="B96" s="122">
        <v>13855</v>
      </c>
      <c r="C96" s="122">
        <v>13629</v>
      </c>
      <c r="D96" s="122">
        <v>414</v>
      </c>
      <c r="E96" s="122">
        <v>0</v>
      </c>
      <c r="F96" s="122">
        <v>0</v>
      </c>
      <c r="G96" s="122">
        <v>-34.215869360297603</v>
      </c>
      <c r="H96" s="122"/>
      <c r="I96" s="122">
        <v>14008.7841306397</v>
      </c>
      <c r="J96" s="122">
        <v>194091704</v>
      </c>
      <c r="K96" s="56"/>
      <c r="L96" s="122"/>
      <c r="M96" s="124"/>
      <c r="N96" s="124"/>
      <c r="O96" s="124"/>
      <c r="P96" s="124"/>
      <c r="Q96" s="124"/>
      <c r="R96" s="124"/>
      <c r="S96" s="124"/>
      <c r="T96" s="125"/>
      <c r="U96" s="126"/>
      <c r="V96" s="125"/>
      <c r="W96" s="127"/>
      <c r="X96" s="127"/>
      <c r="Y96" s="127"/>
      <c r="AA96" s="129"/>
      <c r="AB96" s="129"/>
      <c r="AC96" s="129"/>
      <c r="AD96" s="130"/>
      <c r="AE96" s="129"/>
      <c r="AF96" s="129"/>
      <c r="AG96" s="129"/>
      <c r="AH96" s="129"/>
      <c r="AI96" s="129"/>
      <c r="AJ96" s="129"/>
      <c r="AK96" s="129"/>
      <c r="AM96" s="131"/>
    </row>
    <row r="97" spans="1:39" s="128" customFormat="1" ht="12.75" x14ac:dyDescent="0.2">
      <c r="A97" s="123" t="s">
        <v>445</v>
      </c>
      <c r="B97" s="122">
        <v>5803</v>
      </c>
      <c r="C97" s="122">
        <v>15813</v>
      </c>
      <c r="D97" s="122">
        <v>4981</v>
      </c>
      <c r="E97" s="122">
        <v>0</v>
      </c>
      <c r="F97" s="122">
        <v>0</v>
      </c>
      <c r="G97" s="122">
        <v>-34.215869360297603</v>
      </c>
      <c r="H97" s="122"/>
      <c r="I97" s="122">
        <v>20759.784130639699</v>
      </c>
      <c r="J97" s="122">
        <v>120469027</v>
      </c>
      <c r="K97" s="56"/>
      <c r="L97" s="122"/>
      <c r="M97" s="124"/>
      <c r="N97" s="124"/>
      <c r="O97" s="124"/>
      <c r="P97" s="124"/>
      <c r="Q97" s="124"/>
      <c r="R97" s="124"/>
      <c r="S97" s="124"/>
      <c r="T97" s="125"/>
      <c r="U97" s="126"/>
      <c r="V97" s="125"/>
      <c r="W97" s="127"/>
      <c r="X97" s="127"/>
      <c r="Y97" s="127"/>
      <c r="AA97" s="129"/>
      <c r="AB97" s="129"/>
      <c r="AC97" s="129"/>
      <c r="AD97" s="130"/>
      <c r="AE97" s="129"/>
      <c r="AF97" s="129"/>
      <c r="AG97" s="129"/>
      <c r="AH97" s="129"/>
      <c r="AI97" s="129"/>
      <c r="AJ97" s="129"/>
      <c r="AK97" s="129"/>
      <c r="AM97" s="131"/>
    </row>
    <row r="98" spans="1:39" s="128" customFormat="1" ht="12.75" x14ac:dyDescent="0.2">
      <c r="A98" s="123" t="s">
        <v>441</v>
      </c>
      <c r="B98" s="122">
        <v>65548</v>
      </c>
      <c r="C98" s="122">
        <v>8661</v>
      </c>
      <c r="D98" s="122">
        <v>-2886</v>
      </c>
      <c r="E98" s="122">
        <v>0</v>
      </c>
      <c r="F98" s="122">
        <v>0</v>
      </c>
      <c r="G98" s="122">
        <v>-34.215869360297603</v>
      </c>
      <c r="H98" s="122"/>
      <c r="I98" s="122">
        <v>5740.7841306397004</v>
      </c>
      <c r="J98" s="122">
        <v>376296918</v>
      </c>
      <c r="K98" s="56"/>
      <c r="L98" s="122"/>
      <c r="M98" s="124"/>
      <c r="N98" s="124"/>
      <c r="O98" s="124"/>
      <c r="P98" s="124"/>
      <c r="Q98" s="124"/>
      <c r="R98" s="124"/>
      <c r="S98" s="124"/>
      <c r="T98" s="125"/>
      <c r="U98" s="126"/>
      <c r="V98" s="125"/>
      <c r="W98" s="127"/>
      <c r="X98" s="127"/>
      <c r="Y98" s="127"/>
      <c r="AA98" s="129"/>
      <c r="AB98" s="129"/>
      <c r="AC98" s="129"/>
      <c r="AD98" s="130"/>
      <c r="AE98" s="129"/>
      <c r="AF98" s="129"/>
      <c r="AG98" s="129"/>
      <c r="AH98" s="129"/>
      <c r="AI98" s="129"/>
      <c r="AJ98" s="129"/>
      <c r="AK98" s="129"/>
      <c r="AM98" s="131"/>
    </row>
    <row r="99" spans="1:39" s="128" customFormat="1" ht="12.75" x14ac:dyDescent="0.2">
      <c r="A99" s="123" t="s">
        <v>446</v>
      </c>
      <c r="B99" s="122">
        <v>13107</v>
      </c>
      <c r="C99" s="122">
        <v>9636</v>
      </c>
      <c r="D99" s="122">
        <v>-694</v>
      </c>
      <c r="E99" s="122">
        <v>0</v>
      </c>
      <c r="F99" s="122">
        <v>0</v>
      </c>
      <c r="G99" s="122">
        <v>-34.215869360297603</v>
      </c>
      <c r="H99" s="122"/>
      <c r="I99" s="122">
        <v>8907.7841306397004</v>
      </c>
      <c r="J99" s="122">
        <v>116754327</v>
      </c>
      <c r="K99" s="56"/>
      <c r="L99" s="122"/>
      <c r="M99" s="124"/>
      <c r="N99" s="124"/>
      <c r="O99" s="124"/>
      <c r="P99" s="124"/>
      <c r="Q99" s="124"/>
      <c r="R99" s="124"/>
      <c r="S99" s="124"/>
      <c r="T99" s="125"/>
      <c r="U99" s="126"/>
      <c r="V99" s="125"/>
      <c r="W99" s="127"/>
      <c r="X99" s="127"/>
      <c r="Y99" s="127"/>
      <c r="AA99" s="129"/>
      <c r="AB99" s="129"/>
      <c r="AC99" s="129"/>
      <c r="AD99" s="130"/>
      <c r="AE99" s="129"/>
      <c r="AF99" s="129"/>
      <c r="AG99" s="129"/>
      <c r="AH99" s="129"/>
      <c r="AI99" s="129"/>
      <c r="AJ99" s="129"/>
      <c r="AK99" s="129"/>
      <c r="AM99" s="131"/>
    </row>
    <row r="100" spans="1:39" s="128" customFormat="1" ht="12.75" x14ac:dyDescent="0.2">
      <c r="A100" s="123" t="s">
        <v>447</v>
      </c>
      <c r="B100" s="122">
        <v>14606</v>
      </c>
      <c r="C100" s="122">
        <v>9240</v>
      </c>
      <c r="D100" s="122">
        <v>-1367</v>
      </c>
      <c r="E100" s="122">
        <v>0</v>
      </c>
      <c r="F100" s="122">
        <v>0</v>
      </c>
      <c r="G100" s="122">
        <v>-34.215869360297603</v>
      </c>
      <c r="H100" s="122"/>
      <c r="I100" s="122">
        <v>7838.7841306397004</v>
      </c>
      <c r="J100" s="122">
        <v>114493281</v>
      </c>
      <c r="K100" s="56"/>
      <c r="L100" s="122"/>
      <c r="M100" s="124"/>
      <c r="N100" s="124"/>
      <c r="O100" s="124"/>
      <c r="P100" s="124"/>
      <c r="Q100" s="124"/>
      <c r="R100" s="124"/>
      <c r="S100" s="124"/>
      <c r="T100" s="125"/>
      <c r="U100" s="126"/>
      <c r="V100" s="125"/>
      <c r="W100" s="127"/>
      <c r="X100" s="127"/>
      <c r="Y100" s="127"/>
      <c r="AA100" s="129"/>
      <c r="AB100" s="129"/>
      <c r="AC100" s="129"/>
      <c r="AD100" s="130"/>
      <c r="AE100" s="129"/>
      <c r="AF100" s="129"/>
      <c r="AG100" s="129"/>
      <c r="AH100" s="129"/>
      <c r="AI100" s="129"/>
      <c r="AJ100" s="129"/>
      <c r="AK100" s="129"/>
      <c r="AM100" s="131"/>
    </row>
    <row r="101" spans="1:39" s="128" customFormat="1" ht="12.75" x14ac:dyDescent="0.2">
      <c r="A101" s="123" t="s">
        <v>448</v>
      </c>
      <c r="B101" s="122">
        <v>19752</v>
      </c>
      <c r="C101" s="122">
        <v>13006</v>
      </c>
      <c r="D101" s="122">
        <v>-1413</v>
      </c>
      <c r="E101" s="122">
        <v>0</v>
      </c>
      <c r="F101" s="122">
        <v>0</v>
      </c>
      <c r="G101" s="122">
        <v>-34.215869360297603</v>
      </c>
      <c r="H101" s="122"/>
      <c r="I101" s="122">
        <v>11558.7841306397</v>
      </c>
      <c r="J101" s="122">
        <v>228309104</v>
      </c>
      <c r="K101" s="56"/>
      <c r="L101" s="122"/>
      <c r="M101" s="124"/>
      <c r="N101" s="124"/>
      <c r="O101" s="124"/>
      <c r="P101" s="124"/>
      <c r="Q101" s="124"/>
      <c r="R101" s="124"/>
      <c r="S101" s="124"/>
      <c r="T101" s="125"/>
      <c r="U101" s="126"/>
      <c r="V101" s="125"/>
      <c r="W101" s="127"/>
      <c r="X101" s="127"/>
      <c r="Y101" s="127"/>
      <c r="AA101" s="129"/>
      <c r="AB101" s="129"/>
      <c r="AC101" s="129"/>
      <c r="AD101" s="130"/>
      <c r="AE101" s="129"/>
      <c r="AF101" s="129"/>
      <c r="AG101" s="129"/>
      <c r="AH101" s="129"/>
      <c r="AI101" s="129"/>
      <c r="AJ101" s="129"/>
      <c r="AK101" s="129"/>
      <c r="AM101" s="131"/>
    </row>
    <row r="102" spans="1:39" s="128" customFormat="1" ht="12.75" x14ac:dyDescent="0.2">
      <c r="A102" s="123" t="s">
        <v>449</v>
      </c>
      <c r="B102" s="122">
        <v>26460</v>
      </c>
      <c r="C102" s="122">
        <v>5026</v>
      </c>
      <c r="D102" s="122">
        <v>-1416</v>
      </c>
      <c r="E102" s="122">
        <v>0</v>
      </c>
      <c r="F102" s="122">
        <v>0</v>
      </c>
      <c r="G102" s="122">
        <v>-34.215869360297603</v>
      </c>
      <c r="H102" s="122"/>
      <c r="I102" s="122">
        <v>3575.7841306396999</v>
      </c>
      <c r="J102" s="122">
        <v>94615248</v>
      </c>
      <c r="K102" s="56"/>
      <c r="L102" s="122"/>
      <c r="M102" s="124"/>
      <c r="N102" s="124"/>
      <c r="O102" s="124"/>
      <c r="P102" s="124"/>
      <c r="Q102" s="124"/>
      <c r="R102" s="124"/>
      <c r="S102" s="124"/>
      <c r="T102" s="125"/>
      <c r="U102" s="126"/>
      <c r="V102" s="125"/>
      <c r="W102" s="127"/>
      <c r="X102" s="127"/>
      <c r="Y102" s="127"/>
      <c r="AA102" s="129"/>
      <c r="AB102" s="129"/>
      <c r="AC102" s="129"/>
      <c r="AD102" s="130"/>
      <c r="AE102" s="129"/>
      <c r="AF102" s="129"/>
      <c r="AG102" s="129"/>
      <c r="AH102" s="129"/>
      <c r="AI102" s="129"/>
      <c r="AJ102" s="129"/>
      <c r="AK102" s="129"/>
      <c r="AM102" s="131"/>
    </row>
    <row r="103" spans="1:39" s="128" customFormat="1" ht="12.75" x14ac:dyDescent="0.2">
      <c r="A103" s="123" t="s">
        <v>450</v>
      </c>
      <c r="B103" s="122">
        <v>6965</v>
      </c>
      <c r="C103" s="122">
        <v>13358</v>
      </c>
      <c r="D103" s="122">
        <v>1023</v>
      </c>
      <c r="E103" s="122">
        <v>0</v>
      </c>
      <c r="F103" s="122">
        <v>0</v>
      </c>
      <c r="G103" s="122">
        <v>-34.215869360297603</v>
      </c>
      <c r="H103" s="122"/>
      <c r="I103" s="122">
        <v>14346.7841306397</v>
      </c>
      <c r="J103" s="122">
        <v>99925351</v>
      </c>
      <c r="K103" s="56"/>
      <c r="L103" s="122"/>
      <c r="M103" s="124"/>
      <c r="N103" s="124"/>
      <c r="O103" s="124"/>
      <c r="P103" s="124"/>
      <c r="Q103" s="124"/>
      <c r="R103" s="124"/>
      <c r="S103" s="124"/>
      <c r="T103" s="125"/>
      <c r="U103" s="126"/>
      <c r="V103" s="125"/>
      <c r="W103" s="127"/>
      <c r="X103" s="127"/>
      <c r="Y103" s="127"/>
      <c r="AA103" s="129"/>
      <c r="AB103" s="129"/>
      <c r="AC103" s="129"/>
      <c r="AD103" s="130"/>
      <c r="AE103" s="129"/>
      <c r="AF103" s="129"/>
      <c r="AG103" s="129"/>
      <c r="AH103" s="129"/>
      <c r="AI103" s="129"/>
      <c r="AJ103" s="129"/>
      <c r="AK103" s="129"/>
      <c r="AM103" s="131"/>
    </row>
    <row r="104" spans="1:39" s="128" customFormat="1" ht="12.75" x14ac:dyDescent="0.2">
      <c r="A104" s="123" t="s">
        <v>451</v>
      </c>
      <c r="B104" s="122">
        <v>15368</v>
      </c>
      <c r="C104" s="122">
        <v>10692</v>
      </c>
      <c r="D104" s="122">
        <v>-848</v>
      </c>
      <c r="E104" s="122">
        <v>0</v>
      </c>
      <c r="F104" s="122">
        <v>0</v>
      </c>
      <c r="G104" s="122">
        <v>-34.215869360297603</v>
      </c>
      <c r="H104" s="122"/>
      <c r="I104" s="122">
        <v>9809.7841306397004</v>
      </c>
      <c r="J104" s="122">
        <v>150756763</v>
      </c>
      <c r="K104" s="56"/>
      <c r="L104" s="122"/>
      <c r="M104" s="124"/>
      <c r="N104" s="124"/>
      <c r="O104" s="124"/>
      <c r="P104" s="124"/>
      <c r="Q104" s="124"/>
      <c r="R104" s="124"/>
      <c r="S104" s="124"/>
      <c r="T104" s="125"/>
      <c r="U104" s="126"/>
      <c r="V104" s="125"/>
      <c r="W104" s="127"/>
      <c r="X104" s="127"/>
      <c r="Y104" s="127"/>
      <c r="AA104" s="129"/>
      <c r="AB104" s="129"/>
      <c r="AC104" s="129"/>
      <c r="AD104" s="130"/>
      <c r="AE104" s="129"/>
      <c r="AF104" s="129"/>
      <c r="AG104" s="129"/>
      <c r="AH104" s="129"/>
      <c r="AI104" s="129"/>
      <c r="AJ104" s="129"/>
      <c r="AK104" s="129"/>
      <c r="AM104" s="131"/>
    </row>
    <row r="105" spans="1:39" s="128" customFormat="1" ht="12.75" x14ac:dyDescent="0.2">
      <c r="A105" s="123" t="s">
        <v>452</v>
      </c>
      <c r="B105" s="122">
        <v>36008</v>
      </c>
      <c r="C105" s="122">
        <v>10259</v>
      </c>
      <c r="D105" s="122">
        <v>-377</v>
      </c>
      <c r="E105" s="122">
        <v>0</v>
      </c>
      <c r="F105" s="122">
        <v>0</v>
      </c>
      <c r="G105" s="122">
        <v>-34.215869360297603</v>
      </c>
      <c r="H105" s="122"/>
      <c r="I105" s="122">
        <v>9847.7841306397004</v>
      </c>
      <c r="J105" s="122">
        <v>354599011</v>
      </c>
      <c r="K105" s="56"/>
      <c r="L105" s="122"/>
      <c r="M105" s="124"/>
      <c r="N105" s="124"/>
      <c r="O105" s="124"/>
      <c r="P105" s="124"/>
      <c r="Q105" s="124"/>
      <c r="R105" s="124"/>
      <c r="S105" s="124"/>
      <c r="T105" s="125"/>
      <c r="U105" s="126"/>
      <c r="V105" s="125"/>
      <c r="W105" s="127"/>
      <c r="X105" s="127"/>
      <c r="Y105" s="127"/>
      <c r="AA105" s="129"/>
      <c r="AB105" s="129"/>
      <c r="AC105" s="129"/>
      <c r="AD105" s="130"/>
      <c r="AE105" s="129"/>
      <c r="AF105" s="129"/>
      <c r="AG105" s="129"/>
      <c r="AH105" s="129"/>
      <c r="AI105" s="129"/>
      <c r="AJ105" s="129"/>
      <c r="AK105" s="129"/>
      <c r="AM105" s="131"/>
    </row>
    <row r="106" spans="1:39" s="128" customFormat="1" ht="18.75" customHeight="1" x14ac:dyDescent="0.2">
      <c r="A106" s="18" t="s">
        <v>453</v>
      </c>
      <c r="B106" s="19"/>
      <c r="C106" s="19"/>
      <c r="D106" s="19"/>
      <c r="E106" s="19"/>
      <c r="F106" s="19"/>
      <c r="G106" s="19"/>
      <c r="H106" s="19"/>
      <c r="I106" s="122"/>
      <c r="J106" s="122"/>
      <c r="K106" s="56"/>
      <c r="L106" s="122"/>
      <c r="M106" s="124"/>
      <c r="N106" s="124"/>
      <c r="O106" s="124"/>
      <c r="P106" s="124"/>
      <c r="Q106" s="124"/>
      <c r="R106" s="124"/>
      <c r="S106" s="124"/>
      <c r="T106" s="125"/>
      <c r="U106" s="126"/>
      <c r="V106" s="125"/>
      <c r="W106" s="127"/>
      <c r="X106" s="127"/>
      <c r="Y106" s="127"/>
      <c r="AA106" s="129"/>
      <c r="AB106" s="129"/>
      <c r="AC106" s="129"/>
      <c r="AD106" s="130"/>
      <c r="AE106" s="129"/>
      <c r="AF106" s="129"/>
      <c r="AG106" s="129"/>
      <c r="AH106" s="129"/>
      <c r="AI106" s="129"/>
      <c r="AJ106" s="129"/>
      <c r="AK106" s="129"/>
      <c r="AM106" s="131"/>
    </row>
    <row r="107" spans="1:39" s="128" customFormat="1" ht="12.75" x14ac:dyDescent="0.2">
      <c r="A107" s="123" t="s">
        <v>454</v>
      </c>
      <c r="B107" s="122">
        <v>57394</v>
      </c>
      <c r="C107" s="122">
        <v>11324</v>
      </c>
      <c r="D107" s="122">
        <v>-2371</v>
      </c>
      <c r="E107" s="122">
        <v>1316</v>
      </c>
      <c r="F107" s="122">
        <v>0</v>
      </c>
      <c r="G107" s="122">
        <v>-34.215869360297603</v>
      </c>
      <c r="H107" s="122"/>
      <c r="I107" s="122">
        <v>10234.7841306397</v>
      </c>
      <c r="J107" s="122">
        <v>587415200</v>
      </c>
      <c r="K107" s="56"/>
      <c r="L107" s="122"/>
      <c r="M107" s="124"/>
      <c r="N107" s="124"/>
      <c r="O107" s="124"/>
      <c r="P107" s="124"/>
      <c r="Q107" s="124"/>
      <c r="R107" s="124"/>
      <c r="S107" s="124"/>
      <c r="T107" s="125"/>
      <c r="U107" s="126"/>
      <c r="V107" s="125"/>
      <c r="W107" s="127"/>
      <c r="X107" s="127"/>
      <c r="Y107" s="127"/>
      <c r="AA107" s="129"/>
      <c r="AB107" s="129"/>
      <c r="AC107" s="129"/>
      <c r="AD107" s="130"/>
      <c r="AE107" s="129"/>
      <c r="AF107" s="129"/>
      <c r="AG107" s="129"/>
      <c r="AH107" s="129"/>
      <c r="AI107" s="129"/>
      <c r="AJ107" s="129"/>
      <c r="AK107" s="129"/>
      <c r="AM107" s="131"/>
    </row>
    <row r="108" spans="1:39" s="128" customFormat="1" ht="18.75" customHeight="1" x14ac:dyDescent="0.2">
      <c r="A108" s="18" t="s">
        <v>455</v>
      </c>
      <c r="B108" s="19"/>
      <c r="C108" s="19"/>
      <c r="D108" s="19"/>
      <c r="E108" s="19"/>
      <c r="F108" s="19"/>
      <c r="G108" s="19"/>
      <c r="H108" s="19"/>
      <c r="I108" s="122"/>
      <c r="J108" s="122"/>
      <c r="K108" s="56"/>
      <c r="L108" s="122"/>
      <c r="M108" s="124"/>
      <c r="N108" s="124"/>
      <c r="O108" s="124"/>
      <c r="P108" s="124"/>
      <c r="Q108" s="124"/>
      <c r="R108" s="124"/>
      <c r="S108" s="124"/>
      <c r="T108" s="125"/>
      <c r="U108" s="126"/>
      <c r="V108" s="125"/>
      <c r="W108" s="127"/>
      <c r="X108" s="127"/>
      <c r="Y108" s="127"/>
      <c r="AA108" s="129"/>
      <c r="AB108" s="129"/>
      <c r="AC108" s="129"/>
      <c r="AD108" s="130"/>
      <c r="AE108" s="129"/>
      <c r="AF108" s="129"/>
      <c r="AG108" s="129"/>
      <c r="AH108" s="129"/>
      <c r="AI108" s="129"/>
      <c r="AJ108" s="129"/>
      <c r="AK108" s="129"/>
      <c r="AM108" s="131"/>
    </row>
    <row r="109" spans="1:39" s="128" customFormat="1" ht="12.75" x14ac:dyDescent="0.2">
      <c r="A109" s="123" t="s">
        <v>456</v>
      </c>
      <c r="B109" s="122">
        <v>31838</v>
      </c>
      <c r="C109" s="122">
        <v>9575</v>
      </c>
      <c r="D109" s="122">
        <v>-2135</v>
      </c>
      <c r="E109" s="122">
        <v>0</v>
      </c>
      <c r="F109" s="122">
        <v>0</v>
      </c>
      <c r="G109" s="122">
        <v>-34.215869360297603</v>
      </c>
      <c r="H109" s="122"/>
      <c r="I109" s="122">
        <v>7405.7841306397004</v>
      </c>
      <c r="J109" s="122">
        <v>235785355</v>
      </c>
      <c r="K109" s="56"/>
      <c r="L109" s="122"/>
      <c r="M109" s="124"/>
      <c r="N109" s="124"/>
      <c r="O109" s="124"/>
      <c r="P109" s="124"/>
      <c r="Q109" s="124"/>
      <c r="R109" s="124"/>
      <c r="S109" s="124"/>
      <c r="T109" s="125"/>
      <c r="U109" s="126"/>
      <c r="V109" s="125"/>
      <c r="W109" s="127"/>
      <c r="X109" s="127"/>
      <c r="Y109" s="127"/>
      <c r="AA109" s="129"/>
      <c r="AB109" s="129"/>
      <c r="AC109" s="129"/>
      <c r="AD109" s="130"/>
      <c r="AE109" s="129"/>
      <c r="AF109" s="129"/>
      <c r="AG109" s="129"/>
      <c r="AH109" s="129"/>
      <c r="AI109" s="129"/>
      <c r="AJ109" s="129"/>
      <c r="AK109" s="129"/>
      <c r="AM109" s="131"/>
    </row>
    <row r="110" spans="1:39" s="128" customFormat="1" ht="12.75" x14ac:dyDescent="0.2">
      <c r="A110" s="123" t="s">
        <v>457</v>
      </c>
      <c r="B110" s="122">
        <v>65241</v>
      </c>
      <c r="C110" s="122">
        <v>8764</v>
      </c>
      <c r="D110" s="122">
        <v>-610</v>
      </c>
      <c r="E110" s="122">
        <v>0</v>
      </c>
      <c r="F110" s="122">
        <v>0</v>
      </c>
      <c r="G110" s="122">
        <v>-34.215869360297603</v>
      </c>
      <c r="H110" s="122"/>
      <c r="I110" s="122">
        <v>8119.7841306397004</v>
      </c>
      <c r="J110" s="122">
        <v>529742836</v>
      </c>
      <c r="K110" s="56"/>
      <c r="L110" s="122"/>
      <c r="M110" s="124"/>
      <c r="N110" s="124"/>
      <c r="O110" s="124"/>
      <c r="P110" s="124"/>
      <c r="Q110" s="124"/>
      <c r="R110" s="124"/>
      <c r="S110" s="124"/>
      <c r="T110" s="125"/>
      <c r="U110" s="126"/>
      <c r="V110" s="125"/>
      <c r="W110" s="127"/>
      <c r="X110" s="127"/>
      <c r="Y110" s="127"/>
      <c r="AA110" s="129"/>
      <c r="AB110" s="129"/>
      <c r="AC110" s="129"/>
      <c r="AD110" s="130"/>
      <c r="AE110" s="129"/>
      <c r="AF110" s="129"/>
      <c r="AG110" s="129"/>
      <c r="AH110" s="129"/>
      <c r="AI110" s="129"/>
      <c r="AJ110" s="129"/>
      <c r="AK110" s="129"/>
      <c r="AM110" s="131"/>
    </row>
    <row r="111" spans="1:39" s="128" customFormat="1" ht="12.75" x14ac:dyDescent="0.2">
      <c r="A111" s="123" t="s">
        <v>458</v>
      </c>
      <c r="B111" s="122">
        <v>13138</v>
      </c>
      <c r="C111" s="122">
        <v>10102</v>
      </c>
      <c r="D111" s="122">
        <v>-2397</v>
      </c>
      <c r="E111" s="122">
        <v>0</v>
      </c>
      <c r="F111" s="122">
        <v>0</v>
      </c>
      <c r="G111" s="122">
        <v>-34.215869360297603</v>
      </c>
      <c r="H111" s="122"/>
      <c r="I111" s="122">
        <v>7670.7841306397004</v>
      </c>
      <c r="J111" s="122">
        <v>100778762</v>
      </c>
      <c r="K111" s="56"/>
      <c r="L111" s="122"/>
      <c r="M111" s="124"/>
      <c r="N111" s="124"/>
      <c r="O111" s="124"/>
      <c r="P111" s="124"/>
      <c r="Q111" s="124"/>
      <c r="R111" s="124"/>
      <c r="S111" s="124"/>
      <c r="T111" s="125"/>
      <c r="U111" s="126"/>
      <c r="V111" s="125"/>
      <c r="W111" s="127"/>
      <c r="X111" s="127"/>
      <c r="Y111" s="127"/>
      <c r="AA111" s="129"/>
      <c r="AB111" s="129"/>
      <c r="AC111" s="129"/>
      <c r="AD111" s="130"/>
      <c r="AE111" s="129"/>
      <c r="AF111" s="129"/>
      <c r="AG111" s="129"/>
      <c r="AH111" s="129"/>
      <c r="AI111" s="129"/>
      <c r="AJ111" s="129"/>
      <c r="AK111" s="129"/>
      <c r="AM111" s="131"/>
    </row>
    <row r="112" spans="1:39" s="128" customFormat="1" ht="12.75" x14ac:dyDescent="0.2">
      <c r="A112" s="123" t="s">
        <v>459</v>
      </c>
      <c r="B112" s="122">
        <v>28620</v>
      </c>
      <c r="C112" s="122">
        <v>11568</v>
      </c>
      <c r="D112" s="122">
        <v>-932</v>
      </c>
      <c r="E112" s="122">
        <v>0</v>
      </c>
      <c r="F112" s="122">
        <v>0</v>
      </c>
      <c r="G112" s="122">
        <v>-34.215869360297603</v>
      </c>
      <c r="H112" s="122"/>
      <c r="I112" s="122">
        <v>10601.7841306397</v>
      </c>
      <c r="J112" s="122">
        <v>303423062</v>
      </c>
      <c r="K112" s="56"/>
      <c r="L112" s="122"/>
      <c r="M112" s="124"/>
      <c r="N112" s="124"/>
      <c r="O112" s="124"/>
      <c r="P112" s="124"/>
      <c r="Q112" s="124"/>
      <c r="R112" s="124"/>
      <c r="S112" s="124"/>
      <c r="T112" s="125"/>
      <c r="U112" s="126"/>
      <c r="V112" s="125"/>
      <c r="W112" s="127"/>
      <c r="X112" s="127"/>
      <c r="Y112" s="127"/>
      <c r="AA112" s="129"/>
      <c r="AB112" s="129"/>
      <c r="AC112" s="129"/>
      <c r="AD112" s="130"/>
      <c r="AE112" s="129"/>
      <c r="AF112" s="129"/>
      <c r="AG112" s="129"/>
      <c r="AH112" s="129"/>
      <c r="AI112" s="129"/>
      <c r="AJ112" s="129"/>
      <c r="AK112" s="129"/>
      <c r="AM112" s="131"/>
    </row>
    <row r="113" spans="1:39" s="128" customFormat="1" ht="12.75" x14ac:dyDescent="0.2">
      <c r="A113" s="123" t="s">
        <v>460</v>
      </c>
      <c r="B113" s="122">
        <v>17123</v>
      </c>
      <c r="C113" s="122">
        <v>10479</v>
      </c>
      <c r="D113" s="122">
        <v>-1494</v>
      </c>
      <c r="E113" s="122">
        <v>0</v>
      </c>
      <c r="F113" s="122">
        <v>0</v>
      </c>
      <c r="G113" s="122">
        <v>-34.215869360297603</v>
      </c>
      <c r="H113" s="122"/>
      <c r="I113" s="122">
        <v>8950.7841306397004</v>
      </c>
      <c r="J113" s="122">
        <v>153264277</v>
      </c>
      <c r="K113" s="56"/>
      <c r="L113" s="122"/>
      <c r="M113" s="124"/>
      <c r="N113" s="124"/>
      <c r="O113" s="124"/>
      <c r="P113" s="124"/>
      <c r="Q113" s="124"/>
      <c r="R113" s="124"/>
      <c r="S113" s="124"/>
      <c r="T113" s="125"/>
      <c r="U113" s="126"/>
      <c r="V113" s="125"/>
      <c r="W113" s="127"/>
      <c r="X113" s="127"/>
      <c r="Y113" s="127"/>
      <c r="AA113" s="129"/>
      <c r="AB113" s="129"/>
      <c r="AC113" s="129"/>
      <c r="AD113" s="130"/>
      <c r="AE113" s="129"/>
      <c r="AF113" s="129"/>
      <c r="AG113" s="129"/>
      <c r="AH113" s="129"/>
      <c r="AI113" s="129"/>
      <c r="AJ113" s="129"/>
      <c r="AK113" s="129"/>
      <c r="AM113" s="131"/>
    </row>
    <row r="114" spans="1:39" s="128" customFormat="1" ht="18.75" customHeight="1" x14ac:dyDescent="0.2">
      <c r="A114" s="18" t="s">
        <v>461</v>
      </c>
      <c r="B114" s="19"/>
      <c r="C114" s="19"/>
      <c r="D114" s="19"/>
      <c r="E114" s="19"/>
      <c r="F114" s="19"/>
      <c r="G114" s="19"/>
      <c r="H114" s="19"/>
      <c r="I114" s="122"/>
      <c r="J114" s="122"/>
      <c r="K114" s="56"/>
      <c r="L114" s="122"/>
      <c r="M114" s="124"/>
      <c r="N114" s="124"/>
      <c r="O114" s="124"/>
      <c r="P114" s="124"/>
      <c r="Q114" s="124"/>
      <c r="R114" s="124"/>
      <c r="S114" s="124"/>
      <c r="T114" s="125"/>
      <c r="U114" s="126"/>
      <c r="V114" s="125"/>
      <c r="W114" s="127"/>
      <c r="X114" s="127"/>
      <c r="Y114" s="127"/>
      <c r="AA114" s="129"/>
      <c r="AB114" s="129"/>
      <c r="AC114" s="129"/>
      <c r="AD114" s="130"/>
      <c r="AE114" s="129"/>
      <c r="AF114" s="129"/>
      <c r="AG114" s="129"/>
      <c r="AH114" s="129"/>
      <c r="AI114" s="129"/>
      <c r="AJ114" s="129"/>
      <c r="AK114" s="129"/>
      <c r="AM114" s="131"/>
    </row>
    <row r="115" spans="1:39" s="128" customFormat="1" ht="12.75" x14ac:dyDescent="0.2">
      <c r="A115" s="123" t="s">
        <v>462</v>
      </c>
      <c r="B115" s="122">
        <v>14957</v>
      </c>
      <c r="C115" s="122">
        <v>13465</v>
      </c>
      <c r="D115" s="122">
        <v>821</v>
      </c>
      <c r="E115" s="122">
        <v>0</v>
      </c>
      <c r="F115" s="122">
        <v>0</v>
      </c>
      <c r="G115" s="122">
        <v>-34.215869360297603</v>
      </c>
      <c r="H115" s="122"/>
      <c r="I115" s="122">
        <v>14251.7841306397</v>
      </c>
      <c r="J115" s="122">
        <v>213163935</v>
      </c>
      <c r="K115" s="56"/>
      <c r="L115" s="122"/>
      <c r="M115" s="124"/>
      <c r="N115" s="124"/>
      <c r="O115" s="124"/>
      <c r="P115" s="124"/>
      <c r="Q115" s="124"/>
      <c r="R115" s="124"/>
      <c r="S115" s="124"/>
      <c r="T115" s="125"/>
      <c r="U115" s="126"/>
      <c r="V115" s="125"/>
      <c r="W115" s="127"/>
      <c r="X115" s="127"/>
      <c r="Y115" s="127"/>
      <c r="AA115" s="129"/>
      <c r="AB115" s="129"/>
      <c r="AC115" s="129"/>
      <c r="AD115" s="130"/>
      <c r="AE115" s="129"/>
      <c r="AF115" s="129"/>
      <c r="AG115" s="129"/>
      <c r="AH115" s="129"/>
      <c r="AI115" s="129"/>
      <c r="AJ115" s="129"/>
      <c r="AK115" s="129"/>
      <c r="AM115" s="131"/>
    </row>
    <row r="116" spans="1:39" s="128" customFormat="1" ht="12.75" x14ac:dyDescent="0.2">
      <c r="A116" s="123" t="s">
        <v>463</v>
      </c>
      <c r="B116" s="122">
        <v>12503</v>
      </c>
      <c r="C116" s="122">
        <v>11356</v>
      </c>
      <c r="D116" s="122">
        <v>-195</v>
      </c>
      <c r="E116" s="122">
        <v>0</v>
      </c>
      <c r="F116" s="122">
        <v>0</v>
      </c>
      <c r="G116" s="122">
        <v>-34.215869360297603</v>
      </c>
      <c r="H116" s="122"/>
      <c r="I116" s="122">
        <v>11126.7841306397</v>
      </c>
      <c r="J116" s="122">
        <v>139118182</v>
      </c>
      <c r="K116" s="56"/>
      <c r="L116" s="122"/>
      <c r="M116" s="124"/>
      <c r="N116" s="124"/>
      <c r="O116" s="124"/>
      <c r="P116" s="124"/>
      <c r="Q116" s="124"/>
      <c r="R116" s="124"/>
      <c r="S116" s="124"/>
      <c r="T116" s="125"/>
      <c r="U116" s="126"/>
      <c r="V116" s="125"/>
      <c r="W116" s="127"/>
      <c r="X116" s="127"/>
      <c r="Y116" s="127"/>
      <c r="AA116" s="129"/>
      <c r="AB116" s="129"/>
      <c r="AC116" s="129"/>
      <c r="AD116" s="130"/>
      <c r="AE116" s="129"/>
      <c r="AF116" s="129"/>
      <c r="AG116" s="129"/>
      <c r="AH116" s="129"/>
      <c r="AI116" s="129"/>
      <c r="AJ116" s="129"/>
      <c r="AK116" s="129"/>
      <c r="AM116" s="131"/>
    </row>
    <row r="117" spans="1:39" s="128" customFormat="1" ht="12.75" x14ac:dyDescent="0.2">
      <c r="A117" s="123" t="s">
        <v>464</v>
      </c>
      <c r="B117" s="122">
        <v>17423</v>
      </c>
      <c r="C117" s="122">
        <v>12494</v>
      </c>
      <c r="D117" s="122">
        <v>1880</v>
      </c>
      <c r="E117" s="122">
        <v>0</v>
      </c>
      <c r="F117" s="122">
        <v>0</v>
      </c>
      <c r="G117" s="122">
        <v>-34.215869360297603</v>
      </c>
      <c r="H117" s="122"/>
      <c r="I117" s="122">
        <v>14339.7841306397</v>
      </c>
      <c r="J117" s="122">
        <v>249842059</v>
      </c>
      <c r="K117" s="56"/>
      <c r="L117" s="122"/>
      <c r="M117" s="124"/>
      <c r="N117" s="124"/>
      <c r="O117" s="124"/>
      <c r="P117" s="124"/>
      <c r="Q117" s="124"/>
      <c r="R117" s="124"/>
      <c r="S117" s="124"/>
      <c r="T117" s="125"/>
      <c r="U117" s="126"/>
      <c r="V117" s="125"/>
      <c r="W117" s="127"/>
      <c r="X117" s="127"/>
      <c r="Y117" s="127"/>
      <c r="AA117" s="129"/>
      <c r="AB117" s="129"/>
      <c r="AC117" s="129"/>
      <c r="AD117" s="130"/>
      <c r="AE117" s="129"/>
      <c r="AF117" s="129"/>
      <c r="AG117" s="129"/>
      <c r="AH117" s="129"/>
      <c r="AI117" s="129"/>
      <c r="AJ117" s="129"/>
      <c r="AK117" s="129"/>
      <c r="AM117" s="131"/>
    </row>
    <row r="118" spans="1:39" s="128" customFormat="1" ht="12.75" x14ac:dyDescent="0.2">
      <c r="A118" s="123" t="s">
        <v>465</v>
      </c>
      <c r="B118" s="122">
        <v>14401</v>
      </c>
      <c r="C118" s="122">
        <v>5607</v>
      </c>
      <c r="D118" s="122">
        <v>-512</v>
      </c>
      <c r="E118" s="122">
        <v>0</v>
      </c>
      <c r="F118" s="122">
        <v>0</v>
      </c>
      <c r="G118" s="122">
        <v>-34.215869360297603</v>
      </c>
      <c r="H118" s="122"/>
      <c r="I118" s="122">
        <v>5060.7841306397004</v>
      </c>
      <c r="J118" s="122">
        <v>72880352</v>
      </c>
      <c r="K118" s="56"/>
      <c r="L118" s="122"/>
      <c r="M118" s="124"/>
      <c r="N118" s="124"/>
      <c r="O118" s="124"/>
      <c r="P118" s="124"/>
      <c r="Q118" s="124"/>
      <c r="R118" s="124"/>
      <c r="S118" s="124"/>
      <c r="T118" s="125"/>
      <c r="U118" s="126"/>
      <c r="V118" s="125"/>
      <c r="W118" s="127"/>
      <c r="X118" s="127"/>
      <c r="Y118" s="127"/>
      <c r="AA118" s="129"/>
      <c r="AB118" s="129"/>
      <c r="AC118" s="129"/>
      <c r="AD118" s="130"/>
      <c r="AE118" s="129"/>
      <c r="AF118" s="129"/>
      <c r="AG118" s="129"/>
      <c r="AH118" s="129"/>
      <c r="AI118" s="129"/>
      <c r="AJ118" s="129"/>
      <c r="AK118" s="129"/>
      <c r="AM118" s="131"/>
    </row>
    <row r="119" spans="1:39" s="128" customFormat="1" ht="12.75" x14ac:dyDescent="0.2">
      <c r="A119" s="123" t="s">
        <v>466</v>
      </c>
      <c r="B119" s="122">
        <v>32352</v>
      </c>
      <c r="C119" s="122">
        <v>10101</v>
      </c>
      <c r="D119" s="122">
        <v>468</v>
      </c>
      <c r="E119" s="122">
        <v>0</v>
      </c>
      <c r="F119" s="122">
        <v>0</v>
      </c>
      <c r="G119" s="122">
        <v>-34.215869360297603</v>
      </c>
      <c r="H119" s="122"/>
      <c r="I119" s="122">
        <v>10534.7841306397</v>
      </c>
      <c r="J119" s="122">
        <v>340821336</v>
      </c>
      <c r="K119" s="56"/>
      <c r="L119" s="122"/>
      <c r="M119" s="124"/>
      <c r="N119" s="124"/>
      <c r="O119" s="124"/>
      <c r="P119" s="124"/>
      <c r="Q119" s="124"/>
      <c r="R119" s="124"/>
      <c r="S119" s="124"/>
      <c r="T119" s="125"/>
      <c r="U119" s="126"/>
      <c r="V119" s="125"/>
      <c r="W119" s="127"/>
      <c r="X119" s="127"/>
      <c r="Y119" s="127"/>
      <c r="AA119" s="129"/>
      <c r="AB119" s="129"/>
      <c r="AC119" s="129"/>
      <c r="AD119" s="130"/>
      <c r="AE119" s="129"/>
      <c r="AF119" s="129"/>
      <c r="AG119" s="129"/>
      <c r="AH119" s="129"/>
      <c r="AI119" s="129"/>
      <c r="AJ119" s="129"/>
      <c r="AK119" s="129"/>
      <c r="AM119" s="131"/>
    </row>
    <row r="120" spans="1:39" s="128" customFormat="1" ht="12.75" x14ac:dyDescent="0.2">
      <c r="A120" s="123" t="s">
        <v>467</v>
      </c>
      <c r="B120" s="122">
        <v>137556</v>
      </c>
      <c r="C120" s="122">
        <v>8373</v>
      </c>
      <c r="D120" s="122">
        <v>255</v>
      </c>
      <c r="E120" s="122">
        <v>0</v>
      </c>
      <c r="F120" s="122">
        <v>0</v>
      </c>
      <c r="G120" s="122">
        <v>-34.215869360297603</v>
      </c>
      <c r="H120" s="122"/>
      <c r="I120" s="122">
        <v>8593.7841306397004</v>
      </c>
      <c r="J120" s="122">
        <v>1182126570</v>
      </c>
      <c r="K120" s="56"/>
      <c r="L120" s="122"/>
      <c r="M120" s="124"/>
      <c r="N120" s="124"/>
      <c r="O120" s="124"/>
      <c r="P120" s="124"/>
      <c r="Q120" s="124"/>
      <c r="R120" s="124"/>
      <c r="S120" s="124"/>
      <c r="T120" s="125"/>
      <c r="U120" s="126"/>
      <c r="V120" s="125"/>
      <c r="W120" s="127"/>
      <c r="X120" s="127"/>
      <c r="Y120" s="127"/>
      <c r="AA120" s="129"/>
      <c r="AB120" s="129"/>
      <c r="AC120" s="129"/>
      <c r="AD120" s="130"/>
      <c r="AE120" s="129"/>
      <c r="AF120" s="129"/>
      <c r="AG120" s="129"/>
      <c r="AH120" s="129"/>
      <c r="AI120" s="129"/>
      <c r="AJ120" s="129"/>
      <c r="AK120" s="129"/>
      <c r="AM120" s="131"/>
    </row>
    <row r="121" spans="1:39" s="128" customFormat="1" ht="12.75" x14ac:dyDescent="0.2">
      <c r="A121" s="123" t="s">
        <v>468</v>
      </c>
      <c r="B121" s="122">
        <v>50960</v>
      </c>
      <c r="C121" s="122">
        <v>11949</v>
      </c>
      <c r="D121" s="122">
        <v>-166</v>
      </c>
      <c r="E121" s="122">
        <v>0</v>
      </c>
      <c r="F121" s="122">
        <v>0</v>
      </c>
      <c r="G121" s="122">
        <v>-34.215869360297603</v>
      </c>
      <c r="H121" s="122"/>
      <c r="I121" s="122">
        <v>11748.7841306397</v>
      </c>
      <c r="J121" s="122">
        <v>598718039</v>
      </c>
      <c r="K121" s="56"/>
      <c r="L121" s="122"/>
      <c r="M121" s="124"/>
      <c r="N121" s="124"/>
      <c r="O121" s="124"/>
      <c r="P121" s="124"/>
      <c r="Q121" s="124"/>
      <c r="R121" s="124"/>
      <c r="S121" s="124"/>
      <c r="T121" s="125"/>
      <c r="U121" s="126"/>
      <c r="V121" s="125"/>
      <c r="W121" s="127"/>
      <c r="X121" s="127"/>
      <c r="Y121" s="127"/>
      <c r="AA121" s="129"/>
      <c r="AB121" s="129"/>
      <c r="AC121" s="129"/>
      <c r="AD121" s="130"/>
      <c r="AE121" s="129"/>
      <c r="AF121" s="129"/>
      <c r="AG121" s="129"/>
      <c r="AH121" s="129"/>
      <c r="AI121" s="129"/>
      <c r="AJ121" s="129"/>
      <c r="AK121" s="129"/>
      <c r="AM121" s="131"/>
    </row>
    <row r="122" spans="1:39" s="128" customFormat="1" ht="12.75" x14ac:dyDescent="0.2">
      <c r="A122" s="123" t="s">
        <v>469</v>
      </c>
      <c r="B122" s="122">
        <v>25574</v>
      </c>
      <c r="C122" s="122">
        <v>4574</v>
      </c>
      <c r="D122" s="122">
        <v>515</v>
      </c>
      <c r="E122" s="122">
        <v>0</v>
      </c>
      <c r="F122" s="122">
        <v>0</v>
      </c>
      <c r="G122" s="122">
        <v>-34.215869360297603</v>
      </c>
      <c r="H122" s="122"/>
      <c r="I122" s="122">
        <v>5054.7841306397004</v>
      </c>
      <c r="J122" s="122">
        <v>129271049</v>
      </c>
      <c r="K122" s="56"/>
      <c r="L122" s="122"/>
      <c r="M122" s="124"/>
      <c r="N122" s="124"/>
      <c r="O122" s="124"/>
      <c r="P122" s="124"/>
      <c r="Q122" s="124"/>
      <c r="R122" s="124"/>
      <c r="S122" s="124"/>
      <c r="T122" s="125"/>
      <c r="U122" s="126"/>
      <c r="V122" s="125"/>
      <c r="W122" s="127"/>
      <c r="X122" s="127"/>
      <c r="Y122" s="127"/>
      <c r="AA122" s="129"/>
      <c r="AB122" s="129"/>
      <c r="AC122" s="129"/>
      <c r="AD122" s="130"/>
      <c r="AE122" s="129"/>
      <c r="AF122" s="129"/>
      <c r="AG122" s="129"/>
      <c r="AH122" s="129"/>
      <c r="AI122" s="129"/>
      <c r="AJ122" s="129"/>
      <c r="AK122" s="129"/>
      <c r="AM122" s="131"/>
    </row>
    <row r="123" spans="1:39" s="128" customFormat="1" ht="12.75" x14ac:dyDescent="0.2">
      <c r="A123" s="123" t="s">
        <v>470</v>
      </c>
      <c r="B123" s="122">
        <v>14973</v>
      </c>
      <c r="C123" s="122">
        <v>10817</v>
      </c>
      <c r="D123" s="122">
        <v>9</v>
      </c>
      <c r="E123" s="122">
        <v>0</v>
      </c>
      <c r="F123" s="122">
        <v>0</v>
      </c>
      <c r="G123" s="122">
        <v>-34.215869360297603</v>
      </c>
      <c r="H123" s="122"/>
      <c r="I123" s="122">
        <v>10791.7841306397</v>
      </c>
      <c r="J123" s="122">
        <v>161585384</v>
      </c>
      <c r="K123" s="56"/>
      <c r="L123" s="122"/>
      <c r="M123" s="124"/>
      <c r="N123" s="124"/>
      <c r="O123" s="124"/>
      <c r="P123" s="124"/>
      <c r="Q123" s="124"/>
      <c r="R123" s="124"/>
      <c r="S123" s="124"/>
      <c r="T123" s="125"/>
      <c r="U123" s="126"/>
      <c r="V123" s="125"/>
      <c r="W123" s="127"/>
      <c r="X123" s="127"/>
      <c r="Y123" s="127"/>
      <c r="AA123" s="129"/>
      <c r="AB123" s="129"/>
      <c r="AC123" s="129"/>
      <c r="AD123" s="130"/>
      <c r="AE123" s="129"/>
      <c r="AF123" s="129"/>
      <c r="AG123" s="129"/>
      <c r="AH123" s="129"/>
      <c r="AI123" s="129"/>
      <c r="AJ123" s="129"/>
      <c r="AK123" s="129"/>
      <c r="AM123" s="131"/>
    </row>
    <row r="124" spans="1:39" s="128" customFormat="1" ht="12.75" x14ac:dyDescent="0.2">
      <c r="A124" s="123" t="s">
        <v>471</v>
      </c>
      <c r="B124" s="122">
        <v>15974</v>
      </c>
      <c r="C124" s="122">
        <v>9637</v>
      </c>
      <c r="D124" s="122">
        <v>-283</v>
      </c>
      <c r="E124" s="122">
        <v>0</v>
      </c>
      <c r="F124" s="122">
        <v>0</v>
      </c>
      <c r="G124" s="122">
        <v>-34.215869360297603</v>
      </c>
      <c r="H124" s="122"/>
      <c r="I124" s="122">
        <v>9319.7841306397004</v>
      </c>
      <c r="J124" s="122">
        <v>148874232</v>
      </c>
      <c r="K124" s="56"/>
      <c r="L124" s="122"/>
      <c r="M124" s="124"/>
      <c r="N124" s="124"/>
      <c r="O124" s="124"/>
      <c r="P124" s="124"/>
      <c r="Q124" s="124"/>
      <c r="R124" s="124"/>
      <c r="S124" s="124"/>
      <c r="T124" s="125"/>
      <c r="U124" s="126"/>
      <c r="V124" s="125"/>
      <c r="W124" s="127"/>
      <c r="X124" s="127"/>
      <c r="Y124" s="127"/>
      <c r="AA124" s="129"/>
      <c r="AB124" s="129"/>
      <c r="AC124" s="129"/>
      <c r="AD124" s="130"/>
      <c r="AE124" s="129"/>
      <c r="AF124" s="129"/>
      <c r="AG124" s="129"/>
      <c r="AH124" s="129"/>
      <c r="AI124" s="129"/>
      <c r="AJ124" s="129"/>
      <c r="AK124" s="129"/>
      <c r="AM124" s="131"/>
    </row>
    <row r="125" spans="1:39" s="128" customFormat="1" ht="12.75" x14ac:dyDescent="0.2">
      <c r="A125" s="123" t="s">
        <v>472</v>
      </c>
      <c r="B125" s="122">
        <v>16902</v>
      </c>
      <c r="C125" s="122">
        <v>13153</v>
      </c>
      <c r="D125" s="122">
        <v>-857</v>
      </c>
      <c r="E125" s="122">
        <v>0</v>
      </c>
      <c r="F125" s="122">
        <v>0</v>
      </c>
      <c r="G125" s="122">
        <v>-34.215869360297603</v>
      </c>
      <c r="H125" s="122"/>
      <c r="I125" s="122">
        <v>12261.7841306397</v>
      </c>
      <c r="J125" s="122">
        <v>207248675</v>
      </c>
      <c r="K125" s="56"/>
      <c r="L125" s="122"/>
      <c r="M125" s="124"/>
      <c r="N125" s="124"/>
      <c r="O125" s="124"/>
      <c r="P125" s="124"/>
      <c r="Q125" s="124"/>
      <c r="R125" s="124"/>
      <c r="S125" s="124"/>
      <c r="T125" s="125"/>
      <c r="U125" s="126"/>
      <c r="V125" s="125"/>
      <c r="W125" s="127"/>
      <c r="X125" s="127"/>
      <c r="Y125" s="127"/>
      <c r="AA125" s="129"/>
      <c r="AB125" s="129"/>
      <c r="AC125" s="129"/>
      <c r="AD125" s="130"/>
      <c r="AE125" s="129"/>
      <c r="AF125" s="129"/>
      <c r="AG125" s="129"/>
      <c r="AH125" s="129"/>
      <c r="AI125" s="129"/>
      <c r="AJ125" s="129"/>
      <c r="AK125" s="129"/>
      <c r="AM125" s="131"/>
    </row>
    <row r="126" spans="1:39" s="128" customFormat="1" ht="12.75" x14ac:dyDescent="0.2">
      <c r="A126" s="123" t="s">
        <v>473</v>
      </c>
      <c r="B126" s="122">
        <v>82372</v>
      </c>
      <c r="C126" s="122">
        <v>10490</v>
      </c>
      <c r="D126" s="122">
        <v>545</v>
      </c>
      <c r="E126" s="122">
        <v>0</v>
      </c>
      <c r="F126" s="122">
        <v>0</v>
      </c>
      <c r="G126" s="122">
        <v>-34.215869360297603</v>
      </c>
      <c r="H126" s="122"/>
      <c r="I126" s="122">
        <v>11000.7841306397</v>
      </c>
      <c r="J126" s="122">
        <v>906156590</v>
      </c>
      <c r="K126" s="56"/>
      <c r="L126" s="122"/>
      <c r="M126" s="124"/>
      <c r="N126" s="124"/>
      <c r="O126" s="124"/>
      <c r="P126" s="124"/>
      <c r="Q126" s="124"/>
      <c r="R126" s="124"/>
      <c r="S126" s="124"/>
      <c r="T126" s="125"/>
      <c r="U126" s="126"/>
      <c r="V126" s="125"/>
      <c r="W126" s="127"/>
      <c r="X126" s="127"/>
      <c r="Y126" s="127"/>
      <c r="AA126" s="129"/>
      <c r="AB126" s="129"/>
      <c r="AC126" s="129"/>
      <c r="AD126" s="130"/>
      <c r="AE126" s="129"/>
      <c r="AF126" s="129"/>
      <c r="AG126" s="129"/>
      <c r="AH126" s="129"/>
      <c r="AI126" s="129"/>
      <c r="AJ126" s="129"/>
      <c r="AK126" s="129"/>
      <c r="AM126" s="131"/>
    </row>
    <row r="127" spans="1:39" s="128" customFormat="1" ht="12.75" x14ac:dyDescent="0.2">
      <c r="A127" s="123" t="s">
        <v>474</v>
      </c>
      <c r="B127" s="122">
        <v>30077</v>
      </c>
      <c r="C127" s="122">
        <v>3677</v>
      </c>
      <c r="D127" s="122">
        <v>149</v>
      </c>
      <c r="E127" s="122">
        <v>0</v>
      </c>
      <c r="F127" s="122">
        <v>254</v>
      </c>
      <c r="G127" s="122">
        <v>-34.215869360297603</v>
      </c>
      <c r="H127" s="122"/>
      <c r="I127" s="122">
        <v>4045.7841306396999</v>
      </c>
      <c r="J127" s="122">
        <v>121685049</v>
      </c>
      <c r="K127" s="56"/>
      <c r="L127" s="122"/>
      <c r="M127" s="124"/>
      <c r="N127" s="124"/>
      <c r="O127" s="124"/>
      <c r="P127" s="124"/>
      <c r="Q127" s="124"/>
      <c r="R127" s="124"/>
      <c r="S127" s="124"/>
      <c r="T127" s="125"/>
      <c r="U127" s="126"/>
      <c r="V127" s="125"/>
      <c r="W127" s="127"/>
      <c r="X127" s="127"/>
      <c r="Y127" s="127"/>
      <c r="AA127" s="129"/>
      <c r="AB127" s="129"/>
      <c r="AC127" s="129"/>
      <c r="AD127" s="130"/>
      <c r="AE127" s="129"/>
      <c r="AF127" s="129"/>
      <c r="AG127" s="129"/>
      <c r="AH127" s="129"/>
      <c r="AI127" s="129"/>
      <c r="AJ127" s="129"/>
      <c r="AK127" s="129"/>
      <c r="AM127" s="131"/>
    </row>
    <row r="128" spans="1:39" s="128" customFormat="1" ht="12.75" x14ac:dyDescent="0.2">
      <c r="A128" s="123" t="s">
        <v>475</v>
      </c>
      <c r="B128" s="122">
        <v>43867</v>
      </c>
      <c r="C128" s="122">
        <v>13412</v>
      </c>
      <c r="D128" s="122">
        <v>1157</v>
      </c>
      <c r="E128" s="122">
        <v>0</v>
      </c>
      <c r="F128" s="122">
        <v>0</v>
      </c>
      <c r="G128" s="122">
        <v>-34.215869360297603</v>
      </c>
      <c r="H128" s="122"/>
      <c r="I128" s="122">
        <v>14534.7841306397</v>
      </c>
      <c r="J128" s="122">
        <v>637597375</v>
      </c>
      <c r="K128" s="56"/>
      <c r="L128" s="122"/>
      <c r="M128" s="124"/>
      <c r="N128" s="124"/>
      <c r="O128" s="124"/>
      <c r="P128" s="124"/>
      <c r="Q128" s="124"/>
      <c r="R128" s="124"/>
      <c r="S128" s="124"/>
      <c r="T128" s="125"/>
      <c r="U128" s="126"/>
      <c r="V128" s="125"/>
      <c r="W128" s="127"/>
      <c r="X128" s="127"/>
      <c r="Y128" s="127"/>
      <c r="AA128" s="129"/>
      <c r="AB128" s="129"/>
      <c r="AC128" s="129"/>
      <c r="AD128" s="130"/>
      <c r="AE128" s="129"/>
      <c r="AF128" s="129"/>
      <c r="AG128" s="129"/>
      <c r="AH128" s="129"/>
      <c r="AI128" s="129"/>
      <c r="AJ128" s="129"/>
      <c r="AK128" s="129"/>
      <c r="AM128" s="131"/>
    </row>
    <row r="129" spans="1:39" s="128" customFormat="1" ht="12.75" x14ac:dyDescent="0.2">
      <c r="A129" s="123" t="s">
        <v>476</v>
      </c>
      <c r="B129" s="122">
        <v>23308</v>
      </c>
      <c r="C129" s="122">
        <v>-4148</v>
      </c>
      <c r="D129" s="122">
        <v>1826</v>
      </c>
      <c r="E129" s="122">
        <v>342</v>
      </c>
      <c r="F129" s="122">
        <v>994</v>
      </c>
      <c r="G129" s="122">
        <v>-34.215869360297603</v>
      </c>
      <c r="H129" s="122"/>
      <c r="I129" s="122">
        <v>-1020.2158693603</v>
      </c>
      <c r="J129" s="122">
        <v>-23779191</v>
      </c>
      <c r="K129" s="56"/>
      <c r="L129" s="122"/>
      <c r="M129" s="124"/>
      <c r="N129" s="124"/>
      <c r="O129" s="124"/>
      <c r="P129" s="124"/>
      <c r="Q129" s="124"/>
      <c r="R129" s="124"/>
      <c r="S129" s="124"/>
      <c r="T129" s="125"/>
      <c r="U129" s="126"/>
      <c r="V129" s="125"/>
      <c r="W129" s="127"/>
      <c r="X129" s="127"/>
      <c r="Y129" s="127"/>
      <c r="AA129" s="129"/>
      <c r="AB129" s="129"/>
      <c r="AC129" s="129"/>
      <c r="AD129" s="130"/>
      <c r="AE129" s="129"/>
      <c r="AF129" s="129"/>
      <c r="AG129" s="129"/>
      <c r="AH129" s="129"/>
      <c r="AI129" s="129"/>
      <c r="AJ129" s="129"/>
      <c r="AK129" s="129"/>
      <c r="AM129" s="131"/>
    </row>
    <row r="130" spans="1:39" s="128" customFormat="1" ht="12.75" x14ac:dyDescent="0.2">
      <c r="A130" s="123" t="s">
        <v>477</v>
      </c>
      <c r="B130" s="122">
        <v>116682</v>
      </c>
      <c r="C130" s="122">
        <v>5829</v>
      </c>
      <c r="D130" s="122">
        <v>-4857</v>
      </c>
      <c r="E130" s="122">
        <v>0</v>
      </c>
      <c r="F130" s="122">
        <v>455</v>
      </c>
      <c r="G130" s="122">
        <v>-34.215869360297603</v>
      </c>
      <c r="H130" s="122"/>
      <c r="I130" s="122">
        <v>1392.7841306396999</v>
      </c>
      <c r="J130" s="122">
        <v>162512838</v>
      </c>
      <c r="K130" s="56"/>
      <c r="L130" s="122"/>
      <c r="M130" s="124"/>
      <c r="N130" s="124"/>
      <c r="O130" s="124"/>
      <c r="P130" s="124"/>
      <c r="Q130" s="124"/>
      <c r="R130" s="124"/>
      <c r="S130" s="124"/>
      <c r="T130" s="125"/>
      <c r="U130" s="126"/>
      <c r="V130" s="125"/>
      <c r="W130" s="127"/>
      <c r="X130" s="127"/>
      <c r="Y130" s="127"/>
      <c r="AA130" s="129"/>
      <c r="AB130" s="129"/>
      <c r="AC130" s="129"/>
      <c r="AD130" s="130"/>
      <c r="AE130" s="129"/>
      <c r="AF130" s="129"/>
      <c r="AG130" s="129"/>
      <c r="AH130" s="129"/>
      <c r="AI130" s="129"/>
      <c r="AJ130" s="129"/>
      <c r="AK130" s="129"/>
      <c r="AM130" s="131"/>
    </row>
    <row r="131" spans="1:39" s="128" customFormat="1" ht="12.75" x14ac:dyDescent="0.2">
      <c r="A131" s="123" t="s">
        <v>478</v>
      </c>
      <c r="B131" s="122">
        <v>321970</v>
      </c>
      <c r="C131" s="122">
        <v>12877</v>
      </c>
      <c r="D131" s="122">
        <v>1395</v>
      </c>
      <c r="E131" s="122">
        <v>32</v>
      </c>
      <c r="F131" s="122">
        <v>0</v>
      </c>
      <c r="G131" s="122">
        <v>-34.215869360297603</v>
      </c>
      <c r="H131" s="122"/>
      <c r="I131" s="122">
        <v>14269.7841306397</v>
      </c>
      <c r="J131" s="122">
        <v>4594442397</v>
      </c>
      <c r="K131" s="56"/>
      <c r="L131" s="122"/>
      <c r="M131" s="124"/>
      <c r="N131" s="124"/>
      <c r="O131" s="124"/>
      <c r="P131" s="124"/>
      <c r="Q131" s="124"/>
      <c r="R131" s="124"/>
      <c r="S131" s="124"/>
      <c r="T131" s="125"/>
      <c r="U131" s="126"/>
      <c r="V131" s="125"/>
      <c r="W131" s="127"/>
      <c r="X131" s="127"/>
      <c r="Y131" s="127"/>
      <c r="AA131" s="129"/>
      <c r="AB131" s="129"/>
      <c r="AC131" s="129"/>
      <c r="AD131" s="130"/>
      <c r="AE131" s="129"/>
      <c r="AF131" s="129"/>
      <c r="AG131" s="129"/>
      <c r="AH131" s="129"/>
      <c r="AI131" s="129"/>
      <c r="AJ131" s="129"/>
      <c r="AK131" s="129"/>
      <c r="AM131" s="131"/>
    </row>
    <row r="132" spans="1:39" s="128" customFormat="1" ht="12.75" x14ac:dyDescent="0.2">
      <c r="A132" s="123" t="s">
        <v>479</v>
      </c>
      <c r="B132" s="122">
        <v>12915</v>
      </c>
      <c r="C132" s="122">
        <v>12391</v>
      </c>
      <c r="D132" s="122">
        <v>1468</v>
      </c>
      <c r="E132" s="122">
        <v>0</v>
      </c>
      <c r="F132" s="122">
        <v>0</v>
      </c>
      <c r="G132" s="122">
        <v>-34.215869360297603</v>
      </c>
      <c r="H132" s="122"/>
      <c r="I132" s="122">
        <v>13824.7841306397</v>
      </c>
      <c r="J132" s="122">
        <v>178547087</v>
      </c>
      <c r="K132" s="56"/>
      <c r="L132" s="122"/>
      <c r="M132" s="124"/>
      <c r="N132" s="124"/>
      <c r="O132" s="124"/>
      <c r="P132" s="124"/>
      <c r="Q132" s="124"/>
      <c r="R132" s="124"/>
      <c r="S132" s="124"/>
      <c r="T132" s="125"/>
      <c r="U132" s="126"/>
      <c r="V132" s="125"/>
      <c r="W132" s="127"/>
      <c r="X132" s="127"/>
      <c r="Y132" s="127"/>
      <c r="AA132" s="129"/>
      <c r="AB132" s="129"/>
      <c r="AC132" s="129"/>
      <c r="AD132" s="130"/>
      <c r="AE132" s="129"/>
      <c r="AF132" s="129"/>
      <c r="AG132" s="129"/>
      <c r="AH132" s="129"/>
      <c r="AI132" s="129"/>
      <c r="AJ132" s="129"/>
      <c r="AK132" s="129"/>
      <c r="AM132" s="131"/>
    </row>
    <row r="133" spans="1:39" s="128" customFormat="1" ht="12.75" x14ac:dyDescent="0.2">
      <c r="A133" s="123" t="s">
        <v>480</v>
      </c>
      <c r="B133" s="122">
        <v>7191</v>
      </c>
      <c r="C133" s="122">
        <v>14453</v>
      </c>
      <c r="D133" s="122">
        <v>1705</v>
      </c>
      <c r="E133" s="122">
        <v>0</v>
      </c>
      <c r="F133" s="122">
        <v>0</v>
      </c>
      <c r="G133" s="122">
        <v>-34.215869360297603</v>
      </c>
      <c r="H133" s="122"/>
      <c r="I133" s="122">
        <v>16123.7841306397</v>
      </c>
      <c r="J133" s="122">
        <v>115946132</v>
      </c>
      <c r="K133" s="56"/>
      <c r="L133" s="122"/>
      <c r="M133" s="124"/>
      <c r="N133" s="124"/>
      <c r="O133" s="124"/>
      <c r="P133" s="124"/>
      <c r="Q133" s="124"/>
      <c r="R133" s="124"/>
      <c r="S133" s="124"/>
      <c r="T133" s="125"/>
      <c r="U133" s="126"/>
      <c r="V133" s="125"/>
      <c r="W133" s="127"/>
      <c r="X133" s="127"/>
      <c r="Y133" s="127"/>
      <c r="AA133" s="129"/>
      <c r="AB133" s="129"/>
      <c r="AC133" s="129"/>
      <c r="AD133" s="130"/>
      <c r="AE133" s="129"/>
      <c r="AF133" s="129"/>
      <c r="AG133" s="129"/>
      <c r="AH133" s="129"/>
      <c r="AI133" s="129"/>
      <c r="AJ133" s="129"/>
      <c r="AK133" s="129"/>
      <c r="AM133" s="131"/>
    </row>
    <row r="134" spans="1:39" s="128" customFormat="1" ht="12.75" x14ac:dyDescent="0.2">
      <c r="A134" s="123" t="s">
        <v>481</v>
      </c>
      <c r="B134" s="122">
        <v>19079</v>
      </c>
      <c r="C134" s="122">
        <v>10588</v>
      </c>
      <c r="D134" s="122">
        <v>-604</v>
      </c>
      <c r="E134" s="122">
        <v>0</v>
      </c>
      <c r="F134" s="122">
        <v>0</v>
      </c>
      <c r="G134" s="122">
        <v>-34.215869360297603</v>
      </c>
      <c r="H134" s="122"/>
      <c r="I134" s="122">
        <v>9949.7841306397004</v>
      </c>
      <c r="J134" s="122">
        <v>189831931</v>
      </c>
      <c r="K134" s="56"/>
      <c r="L134" s="122"/>
      <c r="M134" s="124"/>
      <c r="N134" s="124"/>
      <c r="O134" s="124"/>
      <c r="P134" s="124"/>
      <c r="Q134" s="124"/>
      <c r="R134" s="124"/>
      <c r="S134" s="124"/>
      <c r="T134" s="125"/>
      <c r="U134" s="126"/>
      <c r="V134" s="125"/>
      <c r="W134" s="127"/>
      <c r="X134" s="127"/>
      <c r="Y134" s="127"/>
      <c r="AA134" s="129"/>
      <c r="AB134" s="129"/>
      <c r="AC134" s="129"/>
      <c r="AD134" s="130"/>
      <c r="AE134" s="129"/>
      <c r="AF134" s="129"/>
      <c r="AG134" s="129"/>
      <c r="AH134" s="129"/>
      <c r="AI134" s="129"/>
      <c r="AJ134" s="129"/>
      <c r="AK134" s="129"/>
      <c r="AM134" s="131"/>
    </row>
    <row r="135" spans="1:39" s="128" customFormat="1" ht="12.75" x14ac:dyDescent="0.2">
      <c r="A135" s="123" t="s">
        <v>482</v>
      </c>
      <c r="B135" s="122">
        <v>18467</v>
      </c>
      <c r="C135" s="122">
        <v>10853</v>
      </c>
      <c r="D135" s="122">
        <v>-2157</v>
      </c>
      <c r="E135" s="122">
        <v>0</v>
      </c>
      <c r="F135" s="122">
        <v>0</v>
      </c>
      <c r="G135" s="122">
        <v>-34.215869360297603</v>
      </c>
      <c r="H135" s="122"/>
      <c r="I135" s="122">
        <v>8661.7841306397004</v>
      </c>
      <c r="J135" s="122">
        <v>159957168</v>
      </c>
      <c r="K135" s="56"/>
      <c r="L135" s="122"/>
      <c r="M135" s="124"/>
      <c r="N135" s="124"/>
      <c r="O135" s="124"/>
      <c r="P135" s="124"/>
      <c r="Q135" s="124"/>
      <c r="R135" s="124"/>
      <c r="S135" s="124"/>
      <c r="T135" s="125"/>
      <c r="U135" s="126"/>
      <c r="V135" s="125"/>
      <c r="W135" s="127"/>
      <c r="X135" s="127"/>
      <c r="Y135" s="127"/>
      <c r="AA135" s="129"/>
      <c r="AB135" s="129"/>
      <c r="AC135" s="129"/>
      <c r="AD135" s="130"/>
      <c r="AE135" s="129"/>
      <c r="AF135" s="129"/>
      <c r="AG135" s="129"/>
      <c r="AH135" s="129"/>
      <c r="AI135" s="129"/>
      <c r="AJ135" s="129"/>
      <c r="AK135" s="129"/>
      <c r="AM135" s="131"/>
    </row>
    <row r="136" spans="1:39" s="128" customFormat="1" ht="12.75" x14ac:dyDescent="0.2">
      <c r="A136" s="123" t="s">
        <v>483</v>
      </c>
      <c r="B136" s="122">
        <v>15165</v>
      </c>
      <c r="C136" s="122">
        <v>10597</v>
      </c>
      <c r="D136" s="122">
        <v>-275</v>
      </c>
      <c r="E136" s="122">
        <v>0</v>
      </c>
      <c r="F136" s="122">
        <v>0</v>
      </c>
      <c r="G136" s="122">
        <v>-34.215869360297603</v>
      </c>
      <c r="H136" s="122"/>
      <c r="I136" s="122">
        <v>10287.7841306397</v>
      </c>
      <c r="J136" s="122">
        <v>156014246</v>
      </c>
      <c r="K136" s="56"/>
      <c r="L136" s="122"/>
      <c r="M136" s="124"/>
      <c r="N136" s="124"/>
      <c r="O136" s="124"/>
      <c r="P136" s="124"/>
      <c r="Q136" s="124"/>
      <c r="R136" s="124"/>
      <c r="S136" s="124"/>
      <c r="T136" s="125"/>
      <c r="U136" s="126"/>
      <c r="V136" s="125"/>
      <c r="W136" s="127"/>
      <c r="X136" s="127"/>
      <c r="Y136" s="127"/>
      <c r="AA136" s="129"/>
      <c r="AB136" s="129"/>
      <c r="AC136" s="129"/>
      <c r="AD136" s="130"/>
      <c r="AE136" s="129"/>
      <c r="AF136" s="129"/>
      <c r="AG136" s="129"/>
      <c r="AH136" s="129"/>
      <c r="AI136" s="129"/>
      <c r="AJ136" s="129"/>
      <c r="AK136" s="129"/>
      <c r="AM136" s="131"/>
    </row>
    <row r="137" spans="1:39" s="128" customFormat="1" ht="12.75" x14ac:dyDescent="0.2">
      <c r="A137" s="123" t="s">
        <v>484</v>
      </c>
      <c r="B137" s="122">
        <v>23117</v>
      </c>
      <c r="C137" s="122">
        <v>4162</v>
      </c>
      <c r="D137" s="122">
        <v>74</v>
      </c>
      <c r="E137" s="122">
        <v>0</v>
      </c>
      <c r="F137" s="122">
        <v>197</v>
      </c>
      <c r="G137" s="122">
        <v>-34.215869360297603</v>
      </c>
      <c r="H137" s="122"/>
      <c r="I137" s="122">
        <v>4398.7841306397004</v>
      </c>
      <c r="J137" s="122">
        <v>101686693</v>
      </c>
      <c r="K137" s="56"/>
      <c r="L137" s="122"/>
      <c r="M137" s="124"/>
      <c r="N137" s="124"/>
      <c r="O137" s="124"/>
      <c r="P137" s="124"/>
      <c r="Q137" s="124"/>
      <c r="R137" s="124"/>
      <c r="S137" s="124"/>
      <c r="T137" s="125"/>
      <c r="U137" s="126"/>
      <c r="V137" s="125"/>
      <c r="W137" s="127"/>
      <c r="X137" s="127"/>
      <c r="Y137" s="127"/>
      <c r="AA137" s="129"/>
      <c r="AB137" s="129"/>
      <c r="AC137" s="129"/>
      <c r="AD137" s="130"/>
      <c r="AE137" s="129"/>
      <c r="AF137" s="129"/>
      <c r="AG137" s="129"/>
      <c r="AH137" s="129"/>
      <c r="AI137" s="129"/>
      <c r="AJ137" s="129"/>
      <c r="AK137" s="129"/>
      <c r="AM137" s="131"/>
    </row>
    <row r="138" spans="1:39" s="128" customFormat="1" ht="12.75" x14ac:dyDescent="0.2">
      <c r="A138" s="123" t="s">
        <v>485</v>
      </c>
      <c r="B138" s="122">
        <v>13619</v>
      </c>
      <c r="C138" s="122">
        <v>11586</v>
      </c>
      <c r="D138" s="122">
        <v>-457</v>
      </c>
      <c r="E138" s="122">
        <v>0</v>
      </c>
      <c r="F138" s="122">
        <v>0</v>
      </c>
      <c r="G138" s="122">
        <v>-34.215869360297603</v>
      </c>
      <c r="H138" s="122"/>
      <c r="I138" s="122">
        <v>11094.7841306397</v>
      </c>
      <c r="J138" s="122">
        <v>151099865</v>
      </c>
      <c r="K138" s="56"/>
      <c r="L138" s="122"/>
      <c r="M138" s="124"/>
      <c r="N138" s="124"/>
      <c r="O138" s="124"/>
      <c r="P138" s="124"/>
      <c r="Q138" s="124"/>
      <c r="R138" s="124"/>
      <c r="S138" s="124"/>
      <c r="T138" s="125"/>
      <c r="U138" s="126"/>
      <c r="V138" s="125"/>
      <c r="W138" s="127"/>
      <c r="X138" s="127"/>
      <c r="Y138" s="127"/>
      <c r="AA138" s="129"/>
      <c r="AB138" s="129"/>
      <c r="AC138" s="129"/>
      <c r="AD138" s="130"/>
      <c r="AE138" s="129"/>
      <c r="AF138" s="129"/>
      <c r="AG138" s="129"/>
      <c r="AH138" s="129"/>
      <c r="AI138" s="129"/>
      <c r="AJ138" s="129"/>
      <c r="AK138" s="129"/>
      <c r="AM138" s="131"/>
    </row>
    <row r="139" spans="1:39" s="128" customFormat="1" ht="12.75" x14ac:dyDescent="0.2">
      <c r="A139" s="123" t="s">
        <v>486</v>
      </c>
      <c r="B139" s="122">
        <v>20426</v>
      </c>
      <c r="C139" s="122">
        <v>6423</v>
      </c>
      <c r="D139" s="122">
        <v>500</v>
      </c>
      <c r="E139" s="122">
        <v>0</v>
      </c>
      <c r="F139" s="122">
        <v>0</v>
      </c>
      <c r="G139" s="122">
        <v>-34.215869360297603</v>
      </c>
      <c r="H139" s="122"/>
      <c r="I139" s="122">
        <v>6888.7841306397004</v>
      </c>
      <c r="J139" s="122">
        <v>140710305</v>
      </c>
      <c r="K139" s="56"/>
      <c r="L139" s="122"/>
      <c r="M139" s="124"/>
      <c r="N139" s="124"/>
      <c r="O139" s="124"/>
      <c r="P139" s="124"/>
      <c r="Q139" s="124"/>
      <c r="R139" s="124"/>
      <c r="S139" s="124"/>
      <c r="T139" s="125"/>
      <c r="U139" s="126"/>
      <c r="V139" s="125"/>
      <c r="W139" s="127"/>
      <c r="X139" s="127"/>
      <c r="Y139" s="127"/>
      <c r="AA139" s="129"/>
      <c r="AB139" s="129"/>
      <c r="AC139" s="129"/>
      <c r="AD139" s="130"/>
      <c r="AE139" s="129"/>
      <c r="AF139" s="129"/>
      <c r="AG139" s="129"/>
      <c r="AH139" s="129"/>
      <c r="AI139" s="129"/>
      <c r="AJ139" s="129"/>
      <c r="AK139" s="129"/>
      <c r="AM139" s="131"/>
    </row>
    <row r="140" spans="1:39" s="128" customFormat="1" ht="12.75" x14ac:dyDescent="0.2">
      <c r="A140" s="123" t="s">
        <v>487</v>
      </c>
      <c r="B140" s="122">
        <v>13145</v>
      </c>
      <c r="C140" s="122">
        <v>13507</v>
      </c>
      <c r="D140" s="122">
        <v>273</v>
      </c>
      <c r="E140" s="122">
        <v>0</v>
      </c>
      <c r="F140" s="122">
        <v>0</v>
      </c>
      <c r="G140" s="122">
        <v>-34.215869360297603</v>
      </c>
      <c r="H140" s="122"/>
      <c r="I140" s="122">
        <v>13745.7841306397</v>
      </c>
      <c r="J140" s="122">
        <v>180688332</v>
      </c>
      <c r="K140" s="56"/>
      <c r="L140" s="122"/>
      <c r="M140" s="124"/>
      <c r="N140" s="124"/>
      <c r="O140" s="124"/>
      <c r="P140" s="124"/>
      <c r="Q140" s="124"/>
      <c r="R140" s="124"/>
      <c r="S140" s="124"/>
      <c r="T140" s="125"/>
      <c r="U140" s="126"/>
      <c r="V140" s="125"/>
      <c r="W140" s="127"/>
      <c r="X140" s="127"/>
      <c r="Y140" s="127"/>
      <c r="AA140" s="129"/>
      <c r="AB140" s="129"/>
      <c r="AC140" s="129"/>
      <c r="AD140" s="130"/>
      <c r="AE140" s="129"/>
      <c r="AF140" s="129"/>
      <c r="AG140" s="129"/>
      <c r="AH140" s="129"/>
      <c r="AI140" s="129"/>
      <c r="AJ140" s="129"/>
      <c r="AK140" s="129"/>
      <c r="AM140" s="131"/>
    </row>
    <row r="141" spans="1:39" s="128" customFormat="1" ht="12.75" x14ac:dyDescent="0.2">
      <c r="A141" s="123" t="s">
        <v>488</v>
      </c>
      <c r="B141" s="122">
        <v>43323</v>
      </c>
      <c r="C141" s="122">
        <v>10050</v>
      </c>
      <c r="D141" s="122">
        <v>-734</v>
      </c>
      <c r="E141" s="122">
        <v>0</v>
      </c>
      <c r="F141" s="122">
        <v>0</v>
      </c>
      <c r="G141" s="122">
        <v>-34.215869360297603</v>
      </c>
      <c r="H141" s="122"/>
      <c r="I141" s="122">
        <v>9281.7841306397004</v>
      </c>
      <c r="J141" s="122">
        <v>402114734</v>
      </c>
      <c r="K141" s="56"/>
      <c r="L141" s="122"/>
      <c r="M141" s="124"/>
      <c r="N141" s="124"/>
      <c r="O141" s="124"/>
      <c r="P141" s="124"/>
      <c r="Q141" s="124"/>
      <c r="R141" s="124"/>
      <c r="S141" s="124"/>
      <c r="T141" s="125"/>
      <c r="U141" s="126"/>
      <c r="V141" s="125"/>
      <c r="W141" s="127"/>
      <c r="X141" s="127"/>
      <c r="Y141" s="127"/>
      <c r="AA141" s="129"/>
      <c r="AB141" s="129"/>
      <c r="AC141" s="129"/>
      <c r="AD141" s="130"/>
      <c r="AE141" s="129"/>
      <c r="AF141" s="129"/>
      <c r="AG141" s="129"/>
      <c r="AH141" s="129"/>
      <c r="AI141" s="129"/>
      <c r="AJ141" s="129"/>
      <c r="AK141" s="129"/>
      <c r="AM141" s="131"/>
    </row>
    <row r="142" spans="1:39" s="128" customFormat="1" ht="12.75" x14ac:dyDescent="0.2">
      <c r="A142" s="123" t="s">
        <v>489</v>
      </c>
      <c r="B142" s="122">
        <v>34606</v>
      </c>
      <c r="C142" s="122">
        <v>-2036</v>
      </c>
      <c r="D142" s="122">
        <v>226</v>
      </c>
      <c r="E142" s="122">
        <v>0</v>
      </c>
      <c r="F142" s="122">
        <v>203</v>
      </c>
      <c r="G142" s="122">
        <v>-34.215869360297603</v>
      </c>
      <c r="H142" s="122"/>
      <c r="I142" s="122">
        <v>-1641.2158693603001</v>
      </c>
      <c r="J142" s="122">
        <v>-56795916</v>
      </c>
      <c r="K142" s="56"/>
      <c r="L142" s="122"/>
      <c r="M142" s="124"/>
      <c r="N142" s="124"/>
      <c r="O142" s="124"/>
      <c r="P142" s="124"/>
      <c r="Q142" s="124"/>
      <c r="R142" s="124"/>
      <c r="S142" s="124"/>
      <c r="T142" s="125"/>
      <c r="U142" s="126"/>
      <c r="V142" s="125"/>
      <c r="W142" s="127"/>
      <c r="X142" s="127"/>
      <c r="Y142" s="127"/>
      <c r="AA142" s="129"/>
      <c r="AB142" s="129"/>
      <c r="AC142" s="129"/>
      <c r="AD142" s="130"/>
      <c r="AE142" s="129"/>
      <c r="AF142" s="129"/>
      <c r="AG142" s="129"/>
      <c r="AH142" s="129"/>
      <c r="AI142" s="129"/>
      <c r="AJ142" s="129"/>
      <c r="AK142" s="129"/>
      <c r="AM142" s="131"/>
    </row>
    <row r="143" spans="1:39" s="128" customFormat="1" ht="12.75" x14ac:dyDescent="0.2">
      <c r="A143" s="123" t="s">
        <v>490</v>
      </c>
      <c r="B143" s="122">
        <v>28961</v>
      </c>
      <c r="C143" s="122">
        <v>7223</v>
      </c>
      <c r="D143" s="122">
        <v>-2005</v>
      </c>
      <c r="E143" s="122">
        <v>0</v>
      </c>
      <c r="F143" s="122">
        <v>0</v>
      </c>
      <c r="G143" s="122">
        <v>-34.215869360297603</v>
      </c>
      <c r="H143" s="122"/>
      <c r="I143" s="122">
        <v>5183.7841306397004</v>
      </c>
      <c r="J143" s="122">
        <v>150127572</v>
      </c>
      <c r="K143" s="56"/>
      <c r="L143" s="122"/>
      <c r="M143" s="124"/>
      <c r="N143" s="124"/>
      <c r="O143" s="124"/>
      <c r="P143" s="124"/>
      <c r="Q143" s="124"/>
      <c r="R143" s="124"/>
      <c r="S143" s="124"/>
      <c r="T143" s="125"/>
      <c r="U143" s="126"/>
      <c r="V143" s="125"/>
      <c r="W143" s="127"/>
      <c r="X143" s="127"/>
      <c r="Y143" s="127"/>
      <c r="AA143" s="129"/>
      <c r="AB143" s="129"/>
      <c r="AC143" s="129"/>
      <c r="AD143" s="130"/>
      <c r="AE143" s="129"/>
      <c r="AF143" s="129"/>
      <c r="AG143" s="129"/>
      <c r="AH143" s="129"/>
      <c r="AI143" s="129"/>
      <c r="AJ143" s="129"/>
      <c r="AK143" s="129"/>
      <c r="AM143" s="131"/>
    </row>
    <row r="144" spans="1:39" s="128" customFormat="1" ht="12.75" x14ac:dyDescent="0.2">
      <c r="A144" s="123" t="s">
        <v>491</v>
      </c>
      <c r="B144" s="122">
        <v>15167</v>
      </c>
      <c r="C144" s="122">
        <v>13992</v>
      </c>
      <c r="D144" s="122">
        <v>944</v>
      </c>
      <c r="E144" s="122">
        <v>0</v>
      </c>
      <c r="F144" s="122">
        <v>0</v>
      </c>
      <c r="G144" s="122">
        <v>-34.215869360297603</v>
      </c>
      <c r="H144" s="122"/>
      <c r="I144" s="122">
        <v>14901.7841306397</v>
      </c>
      <c r="J144" s="122">
        <v>226015360</v>
      </c>
      <c r="K144" s="56"/>
      <c r="L144" s="122"/>
      <c r="M144" s="124"/>
      <c r="N144" s="124"/>
      <c r="O144" s="124"/>
      <c r="P144" s="124"/>
      <c r="Q144" s="124"/>
      <c r="R144" s="124"/>
      <c r="S144" s="124"/>
      <c r="T144" s="125"/>
      <c r="U144" s="126"/>
      <c r="V144" s="125"/>
      <c r="W144" s="127"/>
      <c r="X144" s="127"/>
      <c r="Y144" s="127"/>
      <c r="AA144" s="129"/>
      <c r="AB144" s="129"/>
      <c r="AC144" s="129"/>
      <c r="AD144" s="130"/>
      <c r="AE144" s="129"/>
      <c r="AF144" s="129"/>
      <c r="AG144" s="129"/>
      <c r="AH144" s="129"/>
      <c r="AI144" s="129"/>
      <c r="AJ144" s="129"/>
      <c r="AK144" s="129"/>
      <c r="AM144" s="131"/>
    </row>
    <row r="145" spans="1:39" s="128" customFormat="1" ht="12.75" x14ac:dyDescent="0.2">
      <c r="A145" s="123" t="s">
        <v>492</v>
      </c>
      <c r="B145" s="122">
        <v>40655</v>
      </c>
      <c r="C145" s="122">
        <v>6334</v>
      </c>
      <c r="D145" s="122">
        <v>-819</v>
      </c>
      <c r="E145" s="122">
        <v>0</v>
      </c>
      <c r="F145" s="122">
        <v>30</v>
      </c>
      <c r="G145" s="122">
        <v>-34.215869360297603</v>
      </c>
      <c r="H145" s="122"/>
      <c r="I145" s="122">
        <v>5510.7841306397004</v>
      </c>
      <c r="J145" s="122">
        <v>224040929</v>
      </c>
      <c r="K145" s="56"/>
      <c r="L145" s="122"/>
      <c r="M145" s="124"/>
      <c r="N145" s="124"/>
      <c r="O145" s="124"/>
      <c r="P145" s="124"/>
      <c r="Q145" s="124"/>
      <c r="R145" s="124"/>
      <c r="S145" s="124"/>
      <c r="T145" s="125"/>
      <c r="U145" s="126"/>
      <c r="V145" s="125"/>
      <c r="W145" s="127"/>
      <c r="X145" s="127"/>
      <c r="Y145" s="127"/>
      <c r="AA145" s="129"/>
      <c r="AB145" s="129"/>
      <c r="AC145" s="129"/>
      <c r="AD145" s="130"/>
      <c r="AE145" s="129"/>
      <c r="AF145" s="129"/>
      <c r="AG145" s="129"/>
      <c r="AH145" s="129"/>
      <c r="AI145" s="129"/>
      <c r="AJ145" s="129"/>
      <c r="AK145" s="129"/>
      <c r="AM145" s="131"/>
    </row>
    <row r="146" spans="1:39" s="128" customFormat="1" ht="12.75" x14ac:dyDescent="0.2">
      <c r="A146" s="123" t="s">
        <v>493</v>
      </c>
      <c r="B146" s="122">
        <v>9833</v>
      </c>
      <c r="C146" s="122">
        <v>14068</v>
      </c>
      <c r="D146" s="122">
        <v>632</v>
      </c>
      <c r="E146" s="122">
        <v>0</v>
      </c>
      <c r="F146" s="122">
        <v>0</v>
      </c>
      <c r="G146" s="122">
        <v>-34.215869360297603</v>
      </c>
      <c r="H146" s="122"/>
      <c r="I146" s="122">
        <v>14665.7841306397</v>
      </c>
      <c r="J146" s="122">
        <v>144208655</v>
      </c>
      <c r="K146" s="56"/>
      <c r="L146" s="122"/>
      <c r="M146" s="124"/>
      <c r="N146" s="124"/>
      <c r="O146" s="124"/>
      <c r="P146" s="124"/>
      <c r="Q146" s="124"/>
      <c r="R146" s="124"/>
      <c r="S146" s="124"/>
      <c r="T146" s="125"/>
      <c r="U146" s="126"/>
      <c r="V146" s="125"/>
      <c r="W146" s="127"/>
      <c r="X146" s="127"/>
      <c r="Y146" s="127"/>
      <c r="AA146" s="129"/>
      <c r="AB146" s="129"/>
      <c r="AC146" s="129"/>
      <c r="AD146" s="130"/>
      <c r="AE146" s="129"/>
      <c r="AF146" s="129"/>
      <c r="AG146" s="129"/>
      <c r="AH146" s="129"/>
      <c r="AI146" s="129"/>
      <c r="AJ146" s="129"/>
      <c r="AK146" s="129"/>
      <c r="AM146" s="131"/>
    </row>
    <row r="147" spans="1:39" s="128" customFormat="1" ht="12.75" x14ac:dyDescent="0.2">
      <c r="A147" s="123" t="s">
        <v>494</v>
      </c>
      <c r="B147" s="122">
        <v>14051</v>
      </c>
      <c r="C147" s="122">
        <v>13237</v>
      </c>
      <c r="D147" s="122">
        <v>845</v>
      </c>
      <c r="E147" s="122">
        <v>0</v>
      </c>
      <c r="F147" s="122">
        <v>0</v>
      </c>
      <c r="G147" s="122">
        <v>-34.215869360297603</v>
      </c>
      <c r="H147" s="122"/>
      <c r="I147" s="122">
        <v>14047.7841306397</v>
      </c>
      <c r="J147" s="122">
        <v>197385415</v>
      </c>
      <c r="K147" s="56"/>
      <c r="L147" s="122"/>
      <c r="M147" s="124"/>
      <c r="N147" s="124"/>
      <c r="O147" s="124"/>
      <c r="P147" s="124"/>
      <c r="Q147" s="124"/>
      <c r="R147" s="124"/>
      <c r="S147" s="124"/>
      <c r="T147" s="125"/>
      <c r="U147" s="126"/>
      <c r="V147" s="125"/>
      <c r="W147" s="127"/>
      <c r="X147" s="127"/>
      <c r="Y147" s="127"/>
      <c r="AA147" s="129"/>
      <c r="AB147" s="129"/>
      <c r="AC147" s="129"/>
      <c r="AD147" s="130"/>
      <c r="AE147" s="129"/>
      <c r="AF147" s="129"/>
      <c r="AG147" s="129"/>
      <c r="AH147" s="129"/>
      <c r="AI147" s="129"/>
      <c r="AJ147" s="129"/>
      <c r="AK147" s="129"/>
      <c r="AM147" s="131"/>
    </row>
    <row r="148" spans="1:39" s="128" customFormat="1" ht="18.75" customHeight="1" x14ac:dyDescent="0.2">
      <c r="A148" s="18" t="s">
        <v>495</v>
      </c>
      <c r="B148" s="19"/>
      <c r="C148" s="19"/>
      <c r="D148" s="19"/>
      <c r="E148" s="19"/>
      <c r="F148" s="19"/>
      <c r="G148" s="19"/>
      <c r="H148" s="19"/>
      <c r="I148" s="122"/>
      <c r="J148" s="122"/>
      <c r="K148" s="56"/>
      <c r="L148" s="122"/>
      <c r="M148" s="124"/>
      <c r="N148" s="124"/>
      <c r="O148" s="124"/>
      <c r="P148" s="124"/>
      <c r="Q148" s="124"/>
      <c r="R148" s="124"/>
      <c r="S148" s="124"/>
      <c r="T148" s="125"/>
      <c r="U148" s="126"/>
      <c r="V148" s="125"/>
      <c r="W148" s="127"/>
      <c r="X148" s="127"/>
      <c r="Y148" s="127"/>
      <c r="AA148" s="129"/>
      <c r="AB148" s="129"/>
      <c r="AC148" s="129"/>
      <c r="AD148" s="130"/>
      <c r="AE148" s="129"/>
      <c r="AF148" s="129"/>
      <c r="AG148" s="129"/>
      <c r="AH148" s="129"/>
      <c r="AI148" s="129"/>
      <c r="AJ148" s="129"/>
      <c r="AK148" s="129"/>
      <c r="AM148" s="131"/>
    </row>
    <row r="149" spans="1:39" s="128" customFormat="1" ht="12.75" x14ac:dyDescent="0.2">
      <c r="A149" s="123" t="s">
        <v>496</v>
      </c>
      <c r="B149" s="122">
        <v>42849</v>
      </c>
      <c r="C149" s="122">
        <v>10058</v>
      </c>
      <c r="D149" s="122">
        <v>-365</v>
      </c>
      <c r="E149" s="122">
        <v>0</v>
      </c>
      <c r="F149" s="122">
        <v>0</v>
      </c>
      <c r="G149" s="122">
        <v>-34.215869360297603</v>
      </c>
      <c r="H149" s="122"/>
      <c r="I149" s="122">
        <v>9658.7841306397004</v>
      </c>
      <c r="J149" s="122">
        <v>413869241</v>
      </c>
      <c r="K149" s="56"/>
      <c r="L149" s="122"/>
      <c r="M149" s="124"/>
      <c r="N149" s="124"/>
      <c r="O149" s="124"/>
      <c r="P149" s="124"/>
      <c r="Q149" s="124"/>
      <c r="R149" s="124"/>
      <c r="S149" s="124"/>
      <c r="T149" s="125"/>
      <c r="U149" s="126"/>
      <c r="V149" s="125"/>
      <c r="W149" s="127"/>
      <c r="X149" s="127"/>
      <c r="Y149" s="127"/>
      <c r="AA149" s="129"/>
      <c r="AB149" s="129"/>
      <c r="AC149" s="129"/>
      <c r="AD149" s="130"/>
      <c r="AE149" s="129"/>
      <c r="AF149" s="129"/>
      <c r="AG149" s="129"/>
      <c r="AH149" s="129"/>
      <c r="AI149" s="129"/>
      <c r="AJ149" s="129"/>
      <c r="AK149" s="129"/>
      <c r="AM149" s="131"/>
    </row>
    <row r="150" spans="1:39" s="128" customFormat="1" ht="12.75" x14ac:dyDescent="0.2">
      <c r="A150" s="123" t="s">
        <v>497</v>
      </c>
      <c r="B150" s="122">
        <v>96641</v>
      </c>
      <c r="C150" s="122">
        <v>8378</v>
      </c>
      <c r="D150" s="122">
        <v>-1986</v>
      </c>
      <c r="E150" s="122">
        <v>0</v>
      </c>
      <c r="F150" s="122">
        <v>0</v>
      </c>
      <c r="G150" s="122">
        <v>-34.215869360297603</v>
      </c>
      <c r="H150" s="122"/>
      <c r="I150" s="122">
        <v>6357.7841306397004</v>
      </c>
      <c r="J150" s="122">
        <v>614422616</v>
      </c>
      <c r="K150" s="56"/>
      <c r="L150" s="122"/>
      <c r="M150" s="124"/>
      <c r="N150" s="124"/>
      <c r="O150" s="124"/>
      <c r="P150" s="124"/>
      <c r="Q150" s="124"/>
      <c r="R150" s="124"/>
      <c r="S150" s="124"/>
      <c r="T150" s="125"/>
      <c r="U150" s="126"/>
      <c r="V150" s="125"/>
      <c r="W150" s="127"/>
      <c r="X150" s="127"/>
      <c r="Y150" s="127"/>
      <c r="AA150" s="129"/>
      <c r="AB150" s="129"/>
      <c r="AC150" s="129"/>
      <c r="AD150" s="130"/>
      <c r="AE150" s="129"/>
      <c r="AF150" s="129"/>
      <c r="AG150" s="129"/>
      <c r="AH150" s="129"/>
      <c r="AI150" s="129"/>
      <c r="AJ150" s="129"/>
      <c r="AK150" s="129"/>
      <c r="AM150" s="131"/>
    </row>
    <row r="151" spans="1:39" s="128" customFormat="1" ht="12.75" x14ac:dyDescent="0.2">
      <c r="A151" s="123" t="s">
        <v>498</v>
      </c>
      <c r="B151" s="122">
        <v>10501</v>
      </c>
      <c r="C151" s="122">
        <v>12765</v>
      </c>
      <c r="D151" s="122">
        <v>2559</v>
      </c>
      <c r="E151" s="122">
        <v>0</v>
      </c>
      <c r="F151" s="122">
        <v>0</v>
      </c>
      <c r="G151" s="122">
        <v>-34.215869360297603</v>
      </c>
      <c r="H151" s="122"/>
      <c r="I151" s="122">
        <v>15289.7841306397</v>
      </c>
      <c r="J151" s="122">
        <v>160558023</v>
      </c>
      <c r="K151" s="56"/>
      <c r="L151" s="122"/>
      <c r="M151" s="124"/>
      <c r="N151" s="124"/>
      <c r="O151" s="124"/>
      <c r="P151" s="124"/>
      <c r="Q151" s="124"/>
      <c r="R151" s="124"/>
      <c r="S151" s="124"/>
      <c r="T151" s="125"/>
      <c r="U151" s="126"/>
      <c r="V151" s="125"/>
      <c r="W151" s="127"/>
      <c r="X151" s="127"/>
      <c r="Y151" s="127"/>
      <c r="AA151" s="129"/>
      <c r="AB151" s="129"/>
      <c r="AC151" s="129"/>
      <c r="AD151" s="130"/>
      <c r="AE151" s="129"/>
      <c r="AF151" s="129"/>
      <c r="AG151" s="129"/>
      <c r="AH151" s="129"/>
      <c r="AI151" s="129"/>
      <c r="AJ151" s="129"/>
      <c r="AK151" s="129"/>
      <c r="AM151" s="131"/>
    </row>
    <row r="152" spans="1:39" s="128" customFormat="1" ht="12.75" x14ac:dyDescent="0.2">
      <c r="A152" s="123" t="s">
        <v>499</v>
      </c>
      <c r="B152" s="122">
        <v>79015</v>
      </c>
      <c r="C152" s="122">
        <v>-443</v>
      </c>
      <c r="D152" s="122">
        <v>807</v>
      </c>
      <c r="E152" s="122">
        <v>0</v>
      </c>
      <c r="F152" s="122">
        <v>0</v>
      </c>
      <c r="G152" s="122">
        <v>-34.215869360297603</v>
      </c>
      <c r="H152" s="122"/>
      <c r="I152" s="122">
        <v>329.78413063970203</v>
      </c>
      <c r="J152" s="122">
        <v>26057893</v>
      </c>
      <c r="K152" s="56"/>
      <c r="L152" s="122"/>
      <c r="M152" s="124"/>
      <c r="N152" s="124"/>
      <c r="O152" s="124"/>
      <c r="P152" s="124"/>
      <c r="Q152" s="124"/>
      <c r="R152" s="124"/>
      <c r="S152" s="124"/>
      <c r="T152" s="125"/>
      <c r="U152" s="126"/>
      <c r="V152" s="125"/>
      <c r="W152" s="127"/>
      <c r="X152" s="127"/>
      <c r="Y152" s="127"/>
      <c r="AA152" s="129"/>
      <c r="AB152" s="129"/>
      <c r="AC152" s="129"/>
      <c r="AD152" s="130"/>
      <c r="AE152" s="129"/>
      <c r="AF152" s="129"/>
      <c r="AG152" s="129"/>
      <c r="AH152" s="129"/>
      <c r="AI152" s="129"/>
      <c r="AJ152" s="129"/>
      <c r="AK152" s="129"/>
      <c r="AM152" s="131"/>
    </row>
    <row r="153" spans="1:39" s="128" customFormat="1" ht="12.75" x14ac:dyDescent="0.2">
      <c r="A153" s="123" t="s">
        <v>500</v>
      </c>
      <c r="B153" s="122">
        <v>24154</v>
      </c>
      <c r="C153" s="122">
        <v>10865</v>
      </c>
      <c r="D153" s="122">
        <v>-794</v>
      </c>
      <c r="E153" s="122">
        <v>0</v>
      </c>
      <c r="F153" s="122">
        <v>0</v>
      </c>
      <c r="G153" s="122">
        <v>-34.215869360297603</v>
      </c>
      <c r="H153" s="122"/>
      <c r="I153" s="122">
        <v>10036.7841306397</v>
      </c>
      <c r="J153" s="122">
        <v>242428484</v>
      </c>
      <c r="K153" s="56"/>
      <c r="L153" s="122"/>
      <c r="M153" s="124"/>
      <c r="N153" s="124"/>
      <c r="O153" s="124"/>
      <c r="P153" s="124"/>
      <c r="Q153" s="124"/>
      <c r="R153" s="124"/>
      <c r="S153" s="124"/>
      <c r="T153" s="125"/>
      <c r="U153" s="126"/>
      <c r="V153" s="125"/>
      <c r="W153" s="127"/>
      <c r="X153" s="127"/>
      <c r="Y153" s="127"/>
      <c r="AA153" s="129"/>
      <c r="AB153" s="129"/>
      <c r="AC153" s="129"/>
      <c r="AD153" s="130"/>
      <c r="AE153" s="129"/>
      <c r="AF153" s="129"/>
      <c r="AG153" s="129"/>
      <c r="AH153" s="129"/>
      <c r="AI153" s="129"/>
      <c r="AJ153" s="129"/>
      <c r="AK153" s="129"/>
      <c r="AM153" s="131"/>
    </row>
    <row r="154" spans="1:39" s="128" customFormat="1" ht="12.75" x14ac:dyDescent="0.2">
      <c r="A154" s="123" t="s">
        <v>501</v>
      </c>
      <c r="B154" s="122">
        <v>60848</v>
      </c>
      <c r="C154" s="122">
        <v>6409</v>
      </c>
      <c r="D154" s="122">
        <v>-1379</v>
      </c>
      <c r="E154" s="122">
        <v>0</v>
      </c>
      <c r="F154" s="122">
        <v>0</v>
      </c>
      <c r="G154" s="122">
        <v>-34.215869360297603</v>
      </c>
      <c r="H154" s="122"/>
      <c r="I154" s="122">
        <v>4995.7841306397004</v>
      </c>
      <c r="J154" s="122">
        <v>303983473</v>
      </c>
      <c r="K154" s="56"/>
      <c r="L154" s="122"/>
      <c r="M154" s="124"/>
      <c r="N154" s="124"/>
      <c r="O154" s="124"/>
      <c r="P154" s="124"/>
      <c r="Q154" s="124"/>
      <c r="R154" s="124"/>
      <c r="S154" s="124"/>
      <c r="T154" s="125"/>
      <c r="U154" s="126"/>
      <c r="V154" s="125"/>
      <c r="W154" s="127"/>
      <c r="X154" s="127"/>
      <c r="Y154" s="127"/>
      <c r="AA154" s="129"/>
      <c r="AB154" s="129"/>
      <c r="AC154" s="129"/>
      <c r="AD154" s="130"/>
      <c r="AE154" s="129"/>
      <c r="AF154" s="129"/>
      <c r="AG154" s="129"/>
      <c r="AH154" s="129"/>
      <c r="AI154" s="129"/>
      <c r="AJ154" s="129"/>
      <c r="AK154" s="129"/>
      <c r="AM154" s="131"/>
    </row>
    <row r="155" spans="1:39" s="128" customFormat="1" ht="18.75" customHeight="1" x14ac:dyDescent="0.2">
      <c r="A155" s="18" t="s">
        <v>502</v>
      </c>
      <c r="B155" s="19"/>
      <c r="C155" s="19"/>
      <c r="D155" s="19"/>
      <c r="E155" s="19"/>
      <c r="F155" s="19"/>
      <c r="G155" s="19"/>
      <c r="H155" s="19"/>
      <c r="I155" s="122"/>
      <c r="J155" s="122"/>
      <c r="K155" s="56"/>
      <c r="L155" s="122"/>
      <c r="M155" s="124"/>
      <c r="N155" s="124"/>
      <c r="O155" s="124"/>
      <c r="P155" s="124"/>
      <c r="Q155" s="124"/>
      <c r="R155" s="124"/>
      <c r="S155" s="124"/>
      <c r="T155" s="125"/>
      <c r="U155" s="126"/>
      <c r="V155" s="125"/>
      <c r="W155" s="127"/>
      <c r="X155" s="127"/>
      <c r="Y155" s="127"/>
      <c r="AA155" s="129"/>
      <c r="AB155" s="129"/>
      <c r="AC155" s="129"/>
      <c r="AD155" s="130"/>
      <c r="AE155" s="129"/>
      <c r="AF155" s="129"/>
      <c r="AG155" s="129"/>
      <c r="AH155" s="129"/>
      <c r="AI155" s="129"/>
      <c r="AJ155" s="129"/>
      <c r="AK155" s="129"/>
      <c r="AM155" s="131"/>
    </row>
    <row r="156" spans="1:39" s="128" customFormat="1" ht="12.75" x14ac:dyDescent="0.2">
      <c r="A156" s="123" t="s">
        <v>503</v>
      </c>
      <c r="B156" s="122">
        <v>28722</v>
      </c>
      <c r="C156" s="122">
        <v>7335</v>
      </c>
      <c r="D156" s="122">
        <v>-211</v>
      </c>
      <c r="E156" s="122">
        <v>0</v>
      </c>
      <c r="F156" s="122">
        <v>0</v>
      </c>
      <c r="G156" s="122">
        <v>-34.215869360297603</v>
      </c>
      <c r="H156" s="122"/>
      <c r="I156" s="122">
        <v>7089.7841306397004</v>
      </c>
      <c r="J156" s="122">
        <v>203632780</v>
      </c>
      <c r="K156" s="56"/>
      <c r="L156" s="122"/>
      <c r="M156" s="124"/>
      <c r="N156" s="124"/>
      <c r="O156" s="124"/>
      <c r="P156" s="124"/>
      <c r="Q156" s="124"/>
      <c r="R156" s="124"/>
      <c r="S156" s="124"/>
      <c r="T156" s="125"/>
      <c r="U156" s="126"/>
      <c r="V156" s="125"/>
      <c r="W156" s="127"/>
      <c r="X156" s="127"/>
      <c r="Y156" s="127"/>
      <c r="AA156" s="129"/>
      <c r="AB156" s="129"/>
      <c r="AC156" s="129"/>
      <c r="AD156" s="130"/>
      <c r="AE156" s="129"/>
      <c r="AF156" s="129"/>
      <c r="AG156" s="129"/>
      <c r="AH156" s="129"/>
      <c r="AI156" s="129"/>
      <c r="AJ156" s="129"/>
      <c r="AK156" s="129"/>
      <c r="AM156" s="131"/>
    </row>
    <row r="157" spans="1:39" s="128" customFormat="1" ht="12.75" x14ac:dyDescent="0.2">
      <c r="A157" s="123" t="s">
        <v>504</v>
      </c>
      <c r="B157" s="122">
        <v>39557</v>
      </c>
      <c r="C157" s="122">
        <v>7256</v>
      </c>
      <c r="D157" s="122">
        <v>-1154</v>
      </c>
      <c r="E157" s="122">
        <v>0</v>
      </c>
      <c r="F157" s="122">
        <v>0</v>
      </c>
      <c r="G157" s="122">
        <v>-34.215869360297603</v>
      </c>
      <c r="H157" s="122"/>
      <c r="I157" s="122">
        <v>6067.7841306397004</v>
      </c>
      <c r="J157" s="122">
        <v>240023337</v>
      </c>
      <c r="K157" s="56"/>
      <c r="L157" s="122"/>
      <c r="M157" s="124"/>
      <c r="N157" s="124"/>
      <c r="O157" s="124"/>
      <c r="P157" s="124"/>
      <c r="Q157" s="124"/>
      <c r="R157" s="124"/>
      <c r="S157" s="124"/>
      <c r="T157" s="125"/>
      <c r="U157" s="126"/>
      <c r="V157" s="125"/>
      <c r="W157" s="127"/>
      <c r="X157" s="127"/>
      <c r="Y157" s="127"/>
      <c r="AA157" s="129"/>
      <c r="AB157" s="129"/>
      <c r="AC157" s="129"/>
      <c r="AD157" s="130"/>
      <c r="AE157" s="129"/>
      <c r="AF157" s="129"/>
      <c r="AG157" s="129"/>
      <c r="AH157" s="129"/>
      <c r="AI157" s="129"/>
      <c r="AJ157" s="129"/>
      <c r="AK157" s="129"/>
      <c r="AM157" s="131"/>
    </row>
    <row r="158" spans="1:39" s="128" customFormat="1" ht="12.75" x14ac:dyDescent="0.2">
      <c r="A158" s="123" t="s">
        <v>505</v>
      </c>
      <c r="B158" s="122">
        <v>9605</v>
      </c>
      <c r="C158" s="122">
        <v>13568</v>
      </c>
      <c r="D158" s="122">
        <v>2148</v>
      </c>
      <c r="E158" s="122">
        <v>0</v>
      </c>
      <c r="F158" s="122">
        <v>0</v>
      </c>
      <c r="G158" s="122">
        <v>-34.215869360297603</v>
      </c>
      <c r="H158" s="122"/>
      <c r="I158" s="122">
        <v>15681.7841306397</v>
      </c>
      <c r="J158" s="122">
        <v>150623537</v>
      </c>
      <c r="K158" s="56"/>
      <c r="L158" s="122"/>
      <c r="M158" s="124"/>
      <c r="N158" s="124"/>
      <c r="O158" s="124"/>
      <c r="P158" s="124"/>
      <c r="Q158" s="124"/>
      <c r="R158" s="124"/>
      <c r="S158" s="124"/>
      <c r="T158" s="125"/>
      <c r="U158" s="126"/>
      <c r="V158" s="125"/>
      <c r="W158" s="127"/>
      <c r="X158" s="127"/>
      <c r="Y158" s="127"/>
      <c r="AA158" s="129"/>
      <c r="AB158" s="129"/>
      <c r="AC158" s="129"/>
      <c r="AD158" s="130"/>
      <c r="AE158" s="129"/>
      <c r="AF158" s="129"/>
      <c r="AG158" s="129"/>
      <c r="AH158" s="129"/>
      <c r="AI158" s="129"/>
      <c r="AJ158" s="129"/>
      <c r="AK158" s="129"/>
      <c r="AM158" s="131"/>
    </row>
    <row r="159" spans="1:39" s="128" customFormat="1" ht="12.75" x14ac:dyDescent="0.2">
      <c r="A159" s="123" t="s">
        <v>506</v>
      </c>
      <c r="B159" s="122">
        <v>8751</v>
      </c>
      <c r="C159" s="122">
        <v>5694</v>
      </c>
      <c r="D159" s="122">
        <v>33</v>
      </c>
      <c r="E159" s="122">
        <v>0</v>
      </c>
      <c r="F159" s="122">
        <v>0</v>
      </c>
      <c r="G159" s="122">
        <v>-34.215869360297603</v>
      </c>
      <c r="H159" s="122"/>
      <c r="I159" s="122">
        <v>5692.7841306397004</v>
      </c>
      <c r="J159" s="122">
        <v>49817554</v>
      </c>
      <c r="K159" s="56"/>
      <c r="L159" s="122"/>
      <c r="M159" s="124"/>
      <c r="N159" s="124"/>
      <c r="O159" s="124"/>
      <c r="P159" s="124"/>
      <c r="Q159" s="124"/>
      <c r="R159" s="124"/>
      <c r="S159" s="124"/>
      <c r="T159" s="125"/>
      <c r="U159" s="126"/>
      <c r="V159" s="125"/>
      <c r="W159" s="127"/>
      <c r="X159" s="127"/>
      <c r="Y159" s="127"/>
      <c r="AA159" s="129"/>
      <c r="AB159" s="129"/>
      <c r="AC159" s="129"/>
      <c r="AD159" s="130"/>
      <c r="AE159" s="129"/>
      <c r="AF159" s="129"/>
      <c r="AG159" s="129"/>
      <c r="AH159" s="129"/>
      <c r="AI159" s="129"/>
      <c r="AJ159" s="129"/>
      <c r="AK159" s="129"/>
      <c r="AM159" s="131"/>
    </row>
    <row r="160" spans="1:39" s="128" customFormat="1" ht="12.75" x14ac:dyDescent="0.2">
      <c r="A160" s="123" t="s">
        <v>507</v>
      </c>
      <c r="B160" s="122">
        <v>108234</v>
      </c>
      <c r="C160" s="122">
        <v>8815</v>
      </c>
      <c r="D160" s="122">
        <v>-439</v>
      </c>
      <c r="E160" s="122">
        <v>0</v>
      </c>
      <c r="F160" s="122">
        <v>0</v>
      </c>
      <c r="G160" s="122">
        <v>-34.215869360297603</v>
      </c>
      <c r="H160" s="122"/>
      <c r="I160" s="122">
        <v>8341.7841306397004</v>
      </c>
      <c r="J160" s="122">
        <v>902864664</v>
      </c>
      <c r="K160" s="56"/>
      <c r="L160" s="122"/>
      <c r="M160" s="124"/>
      <c r="N160" s="124"/>
      <c r="O160" s="124"/>
      <c r="P160" s="124"/>
      <c r="Q160" s="124"/>
      <c r="R160" s="124"/>
      <c r="S160" s="124"/>
      <c r="T160" s="125"/>
      <c r="U160" s="126"/>
      <c r="V160" s="125"/>
      <c r="W160" s="127"/>
      <c r="X160" s="127"/>
      <c r="Y160" s="127"/>
      <c r="AA160" s="129"/>
      <c r="AB160" s="129"/>
      <c r="AC160" s="129"/>
      <c r="AD160" s="130"/>
      <c r="AE160" s="129"/>
      <c r="AF160" s="129"/>
      <c r="AG160" s="129"/>
      <c r="AH160" s="129"/>
      <c r="AI160" s="129"/>
      <c r="AJ160" s="129"/>
      <c r="AK160" s="129"/>
      <c r="AM160" s="131"/>
    </row>
    <row r="161" spans="1:39" s="128" customFormat="1" ht="12.75" x14ac:dyDescent="0.2">
      <c r="A161" s="123" t="s">
        <v>508</v>
      </c>
      <c r="B161" s="122">
        <v>4782</v>
      </c>
      <c r="C161" s="122">
        <v>15097</v>
      </c>
      <c r="D161" s="122">
        <v>1470</v>
      </c>
      <c r="E161" s="122">
        <v>0</v>
      </c>
      <c r="F161" s="122">
        <v>0</v>
      </c>
      <c r="G161" s="122">
        <v>-34.215869360297603</v>
      </c>
      <c r="H161" s="122"/>
      <c r="I161" s="122">
        <v>16532.784130639699</v>
      </c>
      <c r="J161" s="122">
        <v>79059774</v>
      </c>
      <c r="K161" s="56"/>
      <c r="L161" s="122"/>
      <c r="M161" s="124"/>
      <c r="N161" s="124"/>
      <c r="O161" s="124"/>
      <c r="P161" s="124"/>
      <c r="Q161" s="124"/>
      <c r="R161" s="124"/>
      <c r="S161" s="124"/>
      <c r="T161" s="125"/>
      <c r="U161" s="126"/>
      <c r="V161" s="125"/>
      <c r="W161" s="127"/>
      <c r="X161" s="127"/>
      <c r="Y161" s="127"/>
      <c r="AA161" s="129"/>
      <c r="AB161" s="129"/>
      <c r="AC161" s="129"/>
      <c r="AD161" s="130"/>
      <c r="AE161" s="129"/>
      <c r="AF161" s="129"/>
      <c r="AG161" s="129"/>
      <c r="AH161" s="129"/>
      <c r="AI161" s="129"/>
      <c r="AJ161" s="129"/>
      <c r="AK161" s="129"/>
      <c r="AM161" s="131"/>
    </row>
    <row r="162" spans="1:39" s="128" customFormat="1" ht="12.75" x14ac:dyDescent="0.2">
      <c r="A162" s="123" t="s">
        <v>509</v>
      </c>
      <c r="B162" s="122">
        <v>5591</v>
      </c>
      <c r="C162" s="122">
        <v>11402</v>
      </c>
      <c r="D162" s="122">
        <v>312</v>
      </c>
      <c r="E162" s="122">
        <v>0</v>
      </c>
      <c r="F162" s="122">
        <v>0</v>
      </c>
      <c r="G162" s="122">
        <v>-34.215869360297603</v>
      </c>
      <c r="H162" s="122"/>
      <c r="I162" s="122">
        <v>11679.7841306397</v>
      </c>
      <c r="J162" s="122">
        <v>65301673</v>
      </c>
      <c r="K162" s="56"/>
      <c r="L162" s="122"/>
      <c r="M162" s="124"/>
      <c r="N162" s="124"/>
      <c r="O162" s="124"/>
      <c r="P162" s="124"/>
      <c r="Q162" s="124"/>
      <c r="R162" s="124"/>
      <c r="S162" s="124"/>
      <c r="T162" s="125"/>
      <c r="U162" s="126"/>
      <c r="V162" s="125"/>
      <c r="W162" s="127"/>
      <c r="X162" s="127"/>
      <c r="Y162" s="127"/>
      <c r="AA162" s="129"/>
      <c r="AB162" s="129"/>
      <c r="AC162" s="129"/>
      <c r="AD162" s="130"/>
      <c r="AE162" s="129"/>
      <c r="AF162" s="129"/>
      <c r="AG162" s="129"/>
      <c r="AH162" s="129"/>
      <c r="AI162" s="129"/>
      <c r="AJ162" s="129"/>
      <c r="AK162" s="129"/>
      <c r="AM162" s="131"/>
    </row>
    <row r="163" spans="1:39" s="128" customFormat="1" ht="12.75" x14ac:dyDescent="0.2">
      <c r="A163" s="123" t="s">
        <v>510</v>
      </c>
      <c r="B163" s="122">
        <v>32461</v>
      </c>
      <c r="C163" s="122">
        <v>11421</v>
      </c>
      <c r="D163" s="122">
        <v>1958</v>
      </c>
      <c r="E163" s="122">
        <v>0</v>
      </c>
      <c r="F163" s="122">
        <v>0</v>
      </c>
      <c r="G163" s="122">
        <v>-34.215869360297603</v>
      </c>
      <c r="H163" s="122"/>
      <c r="I163" s="122">
        <v>13344.7841306397</v>
      </c>
      <c r="J163" s="122">
        <v>433185038</v>
      </c>
      <c r="K163" s="56"/>
      <c r="L163" s="122"/>
      <c r="M163" s="124"/>
      <c r="N163" s="124"/>
      <c r="O163" s="124"/>
      <c r="P163" s="124"/>
      <c r="Q163" s="124"/>
      <c r="R163" s="124"/>
      <c r="S163" s="124"/>
      <c r="T163" s="125"/>
      <c r="U163" s="126"/>
      <c r="V163" s="125"/>
      <c r="W163" s="127"/>
      <c r="X163" s="127"/>
      <c r="Y163" s="127"/>
      <c r="AA163" s="129"/>
      <c r="AB163" s="129"/>
      <c r="AC163" s="129"/>
      <c r="AD163" s="130"/>
      <c r="AE163" s="129"/>
      <c r="AF163" s="129"/>
      <c r="AG163" s="129"/>
      <c r="AH163" s="129"/>
      <c r="AI163" s="129"/>
      <c r="AJ163" s="129"/>
      <c r="AK163" s="129"/>
      <c r="AM163" s="131"/>
    </row>
    <row r="164" spans="1:39" s="128" customFormat="1" ht="12.75" x14ac:dyDescent="0.2">
      <c r="A164" s="123" t="s">
        <v>511</v>
      </c>
      <c r="B164" s="122">
        <v>6494</v>
      </c>
      <c r="C164" s="122">
        <v>13115</v>
      </c>
      <c r="D164" s="122">
        <v>1723</v>
      </c>
      <c r="E164" s="122">
        <v>0</v>
      </c>
      <c r="F164" s="122">
        <v>0</v>
      </c>
      <c r="G164" s="122">
        <v>-34.215869360297603</v>
      </c>
      <c r="H164" s="122"/>
      <c r="I164" s="122">
        <v>14803.7841306397</v>
      </c>
      <c r="J164" s="122">
        <v>96135774</v>
      </c>
      <c r="K164" s="56"/>
      <c r="L164" s="122"/>
      <c r="M164" s="124"/>
      <c r="N164" s="124"/>
      <c r="O164" s="124"/>
      <c r="P164" s="124"/>
      <c r="Q164" s="124"/>
      <c r="R164" s="124"/>
      <c r="S164" s="124"/>
      <c r="T164" s="125"/>
      <c r="U164" s="126"/>
      <c r="V164" s="125"/>
      <c r="W164" s="127"/>
      <c r="X164" s="127"/>
      <c r="Y164" s="127"/>
      <c r="AA164" s="129"/>
      <c r="AB164" s="129"/>
      <c r="AC164" s="129"/>
      <c r="AD164" s="130"/>
      <c r="AE164" s="129"/>
      <c r="AF164" s="129"/>
      <c r="AG164" s="129"/>
      <c r="AH164" s="129"/>
      <c r="AI164" s="129"/>
      <c r="AJ164" s="129"/>
      <c r="AK164" s="129"/>
      <c r="AM164" s="131"/>
    </row>
    <row r="165" spans="1:39" s="128" customFormat="1" ht="12.75" x14ac:dyDescent="0.2">
      <c r="A165" s="123" t="s">
        <v>512</v>
      </c>
      <c r="B165" s="122">
        <v>5642</v>
      </c>
      <c r="C165" s="122">
        <v>10409</v>
      </c>
      <c r="D165" s="122">
        <v>-410</v>
      </c>
      <c r="E165" s="122">
        <v>0</v>
      </c>
      <c r="F165" s="122">
        <v>0</v>
      </c>
      <c r="G165" s="122">
        <v>-34.215869360297603</v>
      </c>
      <c r="H165" s="122"/>
      <c r="I165" s="122">
        <v>9964.7841306397004</v>
      </c>
      <c r="J165" s="122">
        <v>56221312</v>
      </c>
      <c r="K165" s="56"/>
      <c r="L165" s="122"/>
      <c r="M165" s="124"/>
      <c r="N165" s="124"/>
      <c r="O165" s="124"/>
      <c r="P165" s="124"/>
      <c r="Q165" s="124"/>
      <c r="R165" s="124"/>
      <c r="S165" s="124"/>
      <c r="T165" s="125"/>
      <c r="U165" s="126"/>
      <c r="V165" s="125"/>
      <c r="W165" s="127"/>
      <c r="X165" s="127"/>
      <c r="Y165" s="127"/>
      <c r="AA165" s="129"/>
      <c r="AB165" s="129"/>
      <c r="AC165" s="129"/>
      <c r="AD165" s="130"/>
      <c r="AE165" s="129"/>
      <c r="AF165" s="129"/>
      <c r="AG165" s="129"/>
      <c r="AH165" s="129"/>
      <c r="AI165" s="129"/>
      <c r="AJ165" s="129"/>
      <c r="AK165" s="129"/>
      <c r="AM165" s="131"/>
    </row>
    <row r="166" spans="1:39" s="128" customFormat="1" ht="12.75" x14ac:dyDescent="0.2">
      <c r="A166" s="123" t="s">
        <v>513</v>
      </c>
      <c r="B166" s="122">
        <v>5238</v>
      </c>
      <c r="C166" s="122">
        <v>13818</v>
      </c>
      <c r="D166" s="122">
        <v>466</v>
      </c>
      <c r="E166" s="122">
        <v>0</v>
      </c>
      <c r="F166" s="122">
        <v>0</v>
      </c>
      <c r="G166" s="122">
        <v>-34.215869360297603</v>
      </c>
      <c r="H166" s="122"/>
      <c r="I166" s="122">
        <v>14249.7841306397</v>
      </c>
      <c r="J166" s="122">
        <v>74640369</v>
      </c>
      <c r="K166" s="56"/>
      <c r="L166" s="122"/>
      <c r="M166" s="124"/>
      <c r="N166" s="124"/>
      <c r="O166" s="124"/>
      <c r="P166" s="124"/>
      <c r="Q166" s="124"/>
      <c r="R166" s="124"/>
      <c r="S166" s="124"/>
      <c r="T166" s="125"/>
      <c r="U166" s="126"/>
      <c r="V166" s="125"/>
      <c r="W166" s="127"/>
      <c r="X166" s="127"/>
      <c r="Y166" s="127"/>
      <c r="AA166" s="129"/>
      <c r="AB166" s="129"/>
      <c r="AC166" s="129"/>
      <c r="AD166" s="130"/>
      <c r="AE166" s="129"/>
      <c r="AF166" s="129"/>
      <c r="AG166" s="129"/>
      <c r="AH166" s="129"/>
      <c r="AI166" s="129"/>
      <c r="AJ166" s="129"/>
      <c r="AK166" s="129"/>
      <c r="AM166" s="131"/>
    </row>
    <row r="167" spans="1:39" s="128" customFormat="1" ht="12.75" x14ac:dyDescent="0.2">
      <c r="A167" s="123" t="s">
        <v>514</v>
      </c>
      <c r="B167" s="122">
        <v>547558</v>
      </c>
      <c r="C167" s="122">
        <v>5195</v>
      </c>
      <c r="D167" s="122">
        <v>-551</v>
      </c>
      <c r="E167" s="122">
        <v>0</v>
      </c>
      <c r="F167" s="122">
        <v>0</v>
      </c>
      <c r="G167" s="122">
        <v>-34.215869360297603</v>
      </c>
      <c r="H167" s="122"/>
      <c r="I167" s="122">
        <v>4609.7841306397004</v>
      </c>
      <c r="J167" s="122">
        <v>2524124179</v>
      </c>
      <c r="K167" s="56"/>
      <c r="L167" s="122"/>
      <c r="M167" s="124"/>
      <c r="N167" s="124"/>
      <c r="O167" s="124"/>
      <c r="P167" s="124"/>
      <c r="Q167" s="124"/>
      <c r="R167" s="124"/>
      <c r="S167" s="124"/>
      <c r="T167" s="125"/>
      <c r="U167" s="126"/>
      <c r="V167" s="125"/>
      <c r="W167" s="127"/>
      <c r="X167" s="127"/>
      <c r="Y167" s="127"/>
      <c r="AA167" s="129"/>
      <c r="AB167" s="129"/>
      <c r="AC167" s="129"/>
      <c r="AD167" s="130"/>
      <c r="AE167" s="129"/>
      <c r="AF167" s="129"/>
      <c r="AG167" s="129"/>
      <c r="AH167" s="129"/>
      <c r="AI167" s="129"/>
      <c r="AJ167" s="129"/>
      <c r="AK167" s="129"/>
      <c r="AM167" s="131"/>
    </row>
    <row r="168" spans="1:39" s="128" customFormat="1" ht="12.75" x14ac:dyDescent="0.2">
      <c r="A168" s="123" t="s">
        <v>515</v>
      </c>
      <c r="B168" s="122">
        <v>13132</v>
      </c>
      <c r="C168" s="122">
        <v>10058</v>
      </c>
      <c r="D168" s="122">
        <v>-654</v>
      </c>
      <c r="E168" s="122">
        <v>0</v>
      </c>
      <c r="F168" s="122">
        <v>0</v>
      </c>
      <c r="G168" s="122">
        <v>-34.215869360297603</v>
      </c>
      <c r="H168" s="122"/>
      <c r="I168" s="122">
        <v>9369.7841306397004</v>
      </c>
      <c r="J168" s="122">
        <v>123044005</v>
      </c>
      <c r="K168" s="56"/>
      <c r="L168" s="122"/>
      <c r="M168" s="124"/>
      <c r="N168" s="124"/>
      <c r="O168" s="124"/>
      <c r="P168" s="124"/>
      <c r="Q168" s="124"/>
      <c r="R168" s="124"/>
      <c r="S168" s="124"/>
      <c r="T168" s="125"/>
      <c r="U168" s="126"/>
      <c r="V168" s="125"/>
      <c r="W168" s="127"/>
      <c r="X168" s="127"/>
      <c r="Y168" s="127"/>
      <c r="AA168" s="129"/>
      <c r="AB168" s="129"/>
      <c r="AC168" s="129"/>
      <c r="AD168" s="130"/>
      <c r="AE168" s="129"/>
      <c r="AF168" s="129"/>
      <c r="AG168" s="129"/>
      <c r="AH168" s="129"/>
      <c r="AI168" s="129"/>
      <c r="AJ168" s="129"/>
      <c r="AK168" s="129"/>
      <c r="AM168" s="131"/>
    </row>
    <row r="169" spans="1:39" s="128" customFormat="1" ht="12.75" x14ac:dyDescent="0.2">
      <c r="A169" s="123" t="s">
        <v>516</v>
      </c>
      <c r="B169" s="122">
        <v>9362</v>
      </c>
      <c r="C169" s="122">
        <v>10573</v>
      </c>
      <c r="D169" s="122">
        <v>37</v>
      </c>
      <c r="E169" s="122">
        <v>0</v>
      </c>
      <c r="F169" s="122">
        <v>0</v>
      </c>
      <c r="G169" s="122">
        <v>-34.215869360297603</v>
      </c>
      <c r="H169" s="122"/>
      <c r="I169" s="122">
        <v>10575.7841306397</v>
      </c>
      <c r="J169" s="122">
        <v>99010491</v>
      </c>
      <c r="K169" s="56"/>
      <c r="L169" s="122"/>
      <c r="M169" s="124"/>
      <c r="N169" s="124"/>
      <c r="O169" s="124"/>
      <c r="P169" s="124"/>
      <c r="Q169" s="124"/>
      <c r="R169" s="124"/>
      <c r="S169" s="124"/>
      <c r="T169" s="125"/>
      <c r="U169" s="126"/>
      <c r="V169" s="125"/>
      <c r="W169" s="127"/>
      <c r="X169" s="127"/>
      <c r="Y169" s="127"/>
      <c r="AA169" s="129"/>
      <c r="AB169" s="129"/>
      <c r="AC169" s="129"/>
      <c r="AD169" s="130"/>
      <c r="AE169" s="129"/>
      <c r="AF169" s="129"/>
      <c r="AG169" s="129"/>
      <c r="AH169" s="129"/>
      <c r="AI169" s="129"/>
      <c r="AJ169" s="129"/>
      <c r="AK169" s="129"/>
      <c r="AM169" s="131"/>
    </row>
    <row r="170" spans="1:39" s="128" customFormat="1" ht="12.75" x14ac:dyDescent="0.2">
      <c r="A170" s="123" t="s">
        <v>517</v>
      </c>
      <c r="B170" s="122">
        <v>8969</v>
      </c>
      <c r="C170" s="122">
        <v>10612</v>
      </c>
      <c r="D170" s="122">
        <v>-13</v>
      </c>
      <c r="E170" s="122">
        <v>0</v>
      </c>
      <c r="F170" s="122">
        <v>0</v>
      </c>
      <c r="G170" s="122">
        <v>-34.215869360297603</v>
      </c>
      <c r="H170" s="122"/>
      <c r="I170" s="122">
        <v>10564.7841306397</v>
      </c>
      <c r="J170" s="122">
        <v>94755549</v>
      </c>
      <c r="K170" s="56"/>
      <c r="L170" s="122"/>
      <c r="M170" s="124"/>
      <c r="N170" s="124"/>
      <c r="O170" s="124"/>
      <c r="P170" s="124"/>
      <c r="Q170" s="124"/>
      <c r="R170" s="124"/>
      <c r="S170" s="124"/>
      <c r="T170" s="125"/>
      <c r="U170" s="126"/>
      <c r="V170" s="125"/>
      <c r="W170" s="127"/>
      <c r="X170" s="127"/>
      <c r="Y170" s="127"/>
      <c r="AA170" s="129"/>
      <c r="AB170" s="129"/>
      <c r="AC170" s="129"/>
      <c r="AD170" s="130"/>
      <c r="AE170" s="129"/>
      <c r="AF170" s="129"/>
      <c r="AG170" s="129"/>
      <c r="AH170" s="129"/>
      <c r="AI170" s="129"/>
      <c r="AJ170" s="129"/>
      <c r="AK170" s="129"/>
      <c r="AM170" s="131"/>
    </row>
    <row r="171" spans="1:39" s="128" customFormat="1" ht="12.75" x14ac:dyDescent="0.2">
      <c r="A171" s="123" t="s">
        <v>518</v>
      </c>
      <c r="B171" s="122">
        <v>36519</v>
      </c>
      <c r="C171" s="122">
        <v>1355</v>
      </c>
      <c r="D171" s="122">
        <v>1099</v>
      </c>
      <c r="E171" s="122">
        <v>0</v>
      </c>
      <c r="F171" s="122">
        <v>0</v>
      </c>
      <c r="G171" s="122">
        <v>-34.215869360297603</v>
      </c>
      <c r="H171" s="122"/>
      <c r="I171" s="122">
        <v>2419.7841306396999</v>
      </c>
      <c r="J171" s="122">
        <v>88368097</v>
      </c>
      <c r="K171" s="56"/>
      <c r="L171" s="122"/>
      <c r="M171" s="124"/>
      <c r="N171" s="124"/>
      <c r="O171" s="124"/>
      <c r="P171" s="124"/>
      <c r="Q171" s="124"/>
      <c r="R171" s="124"/>
      <c r="S171" s="124"/>
      <c r="T171" s="125"/>
      <c r="U171" s="126"/>
      <c r="V171" s="125"/>
      <c r="W171" s="127"/>
      <c r="X171" s="127"/>
      <c r="Y171" s="127"/>
      <c r="AA171" s="129"/>
      <c r="AB171" s="129"/>
      <c r="AC171" s="129"/>
      <c r="AD171" s="130"/>
      <c r="AE171" s="129"/>
      <c r="AF171" s="129"/>
      <c r="AG171" s="129"/>
      <c r="AH171" s="129"/>
      <c r="AI171" s="129"/>
      <c r="AJ171" s="129"/>
      <c r="AK171" s="129"/>
      <c r="AM171" s="131"/>
    </row>
    <row r="172" spans="1:39" s="128" customFormat="1" ht="12.75" x14ac:dyDescent="0.2">
      <c r="A172" s="123" t="s">
        <v>519</v>
      </c>
      <c r="B172" s="122">
        <v>6760</v>
      </c>
      <c r="C172" s="122">
        <v>8256</v>
      </c>
      <c r="D172" s="122">
        <v>-828</v>
      </c>
      <c r="E172" s="122">
        <v>0</v>
      </c>
      <c r="F172" s="122">
        <v>0</v>
      </c>
      <c r="G172" s="122">
        <v>-34.215869360297603</v>
      </c>
      <c r="H172" s="122"/>
      <c r="I172" s="122">
        <v>7393.7841306397004</v>
      </c>
      <c r="J172" s="122">
        <v>49981981</v>
      </c>
      <c r="K172" s="56"/>
      <c r="L172" s="122"/>
      <c r="M172" s="124"/>
      <c r="N172" s="124"/>
      <c r="O172" s="124"/>
      <c r="P172" s="124"/>
      <c r="Q172" s="124"/>
      <c r="R172" s="124"/>
      <c r="S172" s="124"/>
      <c r="T172" s="125"/>
      <c r="U172" s="126"/>
      <c r="V172" s="125"/>
      <c r="W172" s="127"/>
      <c r="X172" s="127"/>
      <c r="Y172" s="127"/>
      <c r="AA172" s="129"/>
      <c r="AB172" s="129"/>
      <c r="AC172" s="129"/>
      <c r="AD172" s="130"/>
      <c r="AE172" s="129"/>
      <c r="AF172" s="129"/>
      <c r="AG172" s="129"/>
      <c r="AH172" s="129"/>
      <c r="AI172" s="129"/>
      <c r="AJ172" s="129"/>
      <c r="AK172" s="129"/>
      <c r="AM172" s="131"/>
    </row>
    <row r="173" spans="1:39" s="128" customFormat="1" ht="12.75" x14ac:dyDescent="0.2">
      <c r="A173" s="123" t="s">
        <v>520</v>
      </c>
      <c r="B173" s="122">
        <v>42639</v>
      </c>
      <c r="C173" s="122">
        <v>2751</v>
      </c>
      <c r="D173" s="122">
        <v>-240</v>
      </c>
      <c r="E173" s="122">
        <v>0</v>
      </c>
      <c r="F173" s="122">
        <v>0</v>
      </c>
      <c r="G173" s="122">
        <v>-34.215869360297603</v>
      </c>
      <c r="H173" s="122"/>
      <c r="I173" s="122">
        <v>2476.7841306396999</v>
      </c>
      <c r="J173" s="122">
        <v>105607599</v>
      </c>
      <c r="K173" s="56"/>
      <c r="L173" s="122"/>
      <c r="M173" s="124"/>
      <c r="N173" s="124"/>
      <c r="O173" s="124"/>
      <c r="P173" s="124"/>
      <c r="Q173" s="124"/>
      <c r="R173" s="124"/>
      <c r="S173" s="124"/>
      <c r="T173" s="125"/>
      <c r="U173" s="126"/>
      <c r="V173" s="125"/>
      <c r="W173" s="127"/>
      <c r="X173" s="127"/>
      <c r="Y173" s="127"/>
      <c r="AA173" s="129"/>
      <c r="AB173" s="129"/>
      <c r="AC173" s="129"/>
      <c r="AD173" s="130"/>
      <c r="AE173" s="129"/>
      <c r="AF173" s="129"/>
      <c r="AG173" s="129"/>
      <c r="AH173" s="129"/>
      <c r="AI173" s="129"/>
      <c r="AJ173" s="129"/>
      <c r="AK173" s="129"/>
      <c r="AM173" s="131"/>
    </row>
    <row r="174" spans="1:39" s="128" customFormat="1" ht="12.75" x14ac:dyDescent="0.2">
      <c r="A174" s="123" t="s">
        <v>521</v>
      </c>
      <c r="B174" s="122">
        <v>40107</v>
      </c>
      <c r="C174" s="122">
        <v>2662</v>
      </c>
      <c r="D174" s="122">
        <v>1020</v>
      </c>
      <c r="E174" s="122">
        <v>0</v>
      </c>
      <c r="F174" s="122">
        <v>0</v>
      </c>
      <c r="G174" s="122">
        <v>-34.215869360297603</v>
      </c>
      <c r="H174" s="122"/>
      <c r="I174" s="122">
        <v>3647.7841306396999</v>
      </c>
      <c r="J174" s="122">
        <v>146301678</v>
      </c>
      <c r="K174" s="56"/>
      <c r="L174" s="122"/>
      <c r="M174" s="124"/>
      <c r="N174" s="124"/>
      <c r="O174" s="124"/>
      <c r="P174" s="124"/>
      <c r="Q174" s="124"/>
      <c r="R174" s="124"/>
      <c r="S174" s="124"/>
      <c r="T174" s="125"/>
      <c r="U174" s="126"/>
      <c r="V174" s="125"/>
      <c r="W174" s="127"/>
      <c r="X174" s="127"/>
      <c r="Y174" s="127"/>
      <c r="AA174" s="129"/>
      <c r="AB174" s="129"/>
      <c r="AC174" s="129"/>
      <c r="AD174" s="130"/>
      <c r="AE174" s="129"/>
      <c r="AF174" s="129"/>
      <c r="AG174" s="129"/>
      <c r="AH174" s="129"/>
      <c r="AI174" s="129"/>
      <c r="AJ174" s="129"/>
      <c r="AK174" s="129"/>
      <c r="AM174" s="131"/>
    </row>
    <row r="175" spans="1:39" s="128" customFormat="1" ht="12.75" x14ac:dyDescent="0.2">
      <c r="A175" s="123" t="s">
        <v>522</v>
      </c>
      <c r="B175" s="122">
        <v>38923</v>
      </c>
      <c r="C175" s="122">
        <v>7848</v>
      </c>
      <c r="D175" s="122">
        <v>-1364</v>
      </c>
      <c r="E175" s="122">
        <v>0</v>
      </c>
      <c r="F175" s="122">
        <v>0</v>
      </c>
      <c r="G175" s="122">
        <v>-34.215869360297603</v>
      </c>
      <c r="H175" s="122"/>
      <c r="I175" s="122">
        <v>6449.7841306397004</v>
      </c>
      <c r="J175" s="122">
        <v>251044948</v>
      </c>
      <c r="K175" s="56"/>
      <c r="L175" s="122"/>
      <c r="M175" s="124"/>
      <c r="N175" s="124"/>
      <c r="O175" s="124"/>
      <c r="P175" s="124"/>
      <c r="Q175" s="124"/>
      <c r="R175" s="124"/>
      <c r="S175" s="124"/>
      <c r="T175" s="125"/>
      <c r="U175" s="126"/>
      <c r="V175" s="125"/>
      <c r="W175" s="127"/>
      <c r="X175" s="127"/>
      <c r="Y175" s="127"/>
      <c r="AA175" s="129"/>
      <c r="AB175" s="129"/>
      <c r="AC175" s="129"/>
      <c r="AD175" s="130"/>
      <c r="AE175" s="129"/>
      <c r="AF175" s="129"/>
      <c r="AG175" s="129"/>
      <c r="AH175" s="129"/>
      <c r="AI175" s="129"/>
      <c r="AJ175" s="129"/>
      <c r="AK175" s="129"/>
      <c r="AM175" s="131"/>
    </row>
    <row r="176" spans="1:39" s="128" customFormat="1" ht="12.75" x14ac:dyDescent="0.2">
      <c r="A176" s="123" t="s">
        <v>523</v>
      </c>
      <c r="B176" s="122">
        <v>13111</v>
      </c>
      <c r="C176" s="122">
        <v>10055</v>
      </c>
      <c r="D176" s="122">
        <v>-568</v>
      </c>
      <c r="E176" s="122">
        <v>0</v>
      </c>
      <c r="F176" s="122">
        <v>0</v>
      </c>
      <c r="G176" s="122">
        <v>-34.215869360297603</v>
      </c>
      <c r="H176" s="122"/>
      <c r="I176" s="122">
        <v>9452.7841306397004</v>
      </c>
      <c r="J176" s="122">
        <v>123935453</v>
      </c>
      <c r="K176" s="56"/>
      <c r="L176" s="122"/>
      <c r="M176" s="124"/>
      <c r="N176" s="124"/>
      <c r="O176" s="124"/>
      <c r="P176" s="124"/>
      <c r="Q176" s="124"/>
      <c r="R176" s="124"/>
      <c r="S176" s="124"/>
      <c r="T176" s="125"/>
      <c r="U176" s="126"/>
      <c r="V176" s="125"/>
      <c r="W176" s="127"/>
      <c r="X176" s="127"/>
      <c r="Y176" s="127"/>
      <c r="AA176" s="129"/>
      <c r="AB176" s="129"/>
      <c r="AC176" s="129"/>
      <c r="AD176" s="130"/>
      <c r="AE176" s="129"/>
      <c r="AF176" s="129"/>
      <c r="AG176" s="129"/>
      <c r="AH176" s="129"/>
      <c r="AI176" s="129"/>
      <c r="AJ176" s="129"/>
      <c r="AK176" s="129"/>
      <c r="AM176" s="131"/>
    </row>
    <row r="177" spans="1:39" s="128" customFormat="1" ht="12.75" x14ac:dyDescent="0.2">
      <c r="A177" s="123" t="s">
        <v>524</v>
      </c>
      <c r="B177" s="122">
        <v>14438</v>
      </c>
      <c r="C177" s="122">
        <v>7466</v>
      </c>
      <c r="D177" s="122">
        <v>-45</v>
      </c>
      <c r="E177" s="122">
        <v>0</v>
      </c>
      <c r="F177" s="122">
        <v>0</v>
      </c>
      <c r="G177" s="122">
        <v>-34.215869360297603</v>
      </c>
      <c r="H177" s="122"/>
      <c r="I177" s="122">
        <v>7386.7841306397004</v>
      </c>
      <c r="J177" s="122">
        <v>106650389</v>
      </c>
      <c r="K177" s="56"/>
      <c r="L177" s="122"/>
      <c r="M177" s="124"/>
      <c r="N177" s="124"/>
      <c r="O177" s="124"/>
      <c r="P177" s="124"/>
      <c r="Q177" s="124"/>
      <c r="R177" s="124"/>
      <c r="S177" s="124"/>
      <c r="T177" s="125"/>
      <c r="U177" s="126"/>
      <c r="V177" s="125"/>
      <c r="W177" s="127"/>
      <c r="X177" s="127"/>
      <c r="Y177" s="127"/>
      <c r="AA177" s="129"/>
      <c r="AB177" s="129"/>
      <c r="AC177" s="129"/>
      <c r="AD177" s="130"/>
      <c r="AE177" s="129"/>
      <c r="AF177" s="129"/>
      <c r="AG177" s="129"/>
      <c r="AH177" s="129"/>
      <c r="AI177" s="129"/>
      <c r="AJ177" s="129"/>
      <c r="AK177" s="129"/>
      <c r="AM177" s="131"/>
    </row>
    <row r="178" spans="1:39" s="128" customFormat="1" ht="12.75" x14ac:dyDescent="0.2">
      <c r="A178" s="123" t="s">
        <v>525</v>
      </c>
      <c r="B178" s="122">
        <v>24027</v>
      </c>
      <c r="C178" s="122">
        <v>9967</v>
      </c>
      <c r="D178" s="122">
        <v>-1387</v>
      </c>
      <c r="E178" s="122">
        <v>0</v>
      </c>
      <c r="F178" s="122">
        <v>0</v>
      </c>
      <c r="G178" s="122">
        <v>-34.215869360297603</v>
      </c>
      <c r="H178" s="122"/>
      <c r="I178" s="122">
        <v>8545.7841306397004</v>
      </c>
      <c r="J178" s="122">
        <v>205329555</v>
      </c>
      <c r="K178" s="56"/>
      <c r="L178" s="122"/>
      <c r="M178" s="124"/>
      <c r="N178" s="124"/>
      <c r="O178" s="124"/>
      <c r="P178" s="124"/>
      <c r="Q178" s="124"/>
      <c r="R178" s="124"/>
      <c r="S178" s="124"/>
      <c r="T178" s="125"/>
      <c r="U178" s="126"/>
      <c r="V178" s="125"/>
      <c r="W178" s="127"/>
      <c r="X178" s="127"/>
      <c r="Y178" s="127"/>
      <c r="AA178" s="129"/>
      <c r="AB178" s="129"/>
      <c r="AC178" s="129"/>
      <c r="AD178" s="130"/>
      <c r="AE178" s="129"/>
      <c r="AF178" s="129"/>
      <c r="AG178" s="129"/>
      <c r="AH178" s="129"/>
      <c r="AI178" s="129"/>
      <c r="AJ178" s="129"/>
      <c r="AK178" s="129"/>
      <c r="AM178" s="131"/>
    </row>
    <row r="179" spans="1:39" s="128" customFormat="1" ht="12.75" x14ac:dyDescent="0.2">
      <c r="A179" s="123" t="s">
        <v>526</v>
      </c>
      <c r="B179" s="122">
        <v>33872</v>
      </c>
      <c r="C179" s="122">
        <v>9714</v>
      </c>
      <c r="D179" s="122">
        <v>953</v>
      </c>
      <c r="E179" s="122">
        <v>0</v>
      </c>
      <c r="F179" s="122">
        <v>0</v>
      </c>
      <c r="G179" s="122">
        <v>-34.215869360297603</v>
      </c>
      <c r="H179" s="122"/>
      <c r="I179" s="122">
        <v>10632.7841306397</v>
      </c>
      <c r="J179" s="122">
        <v>360153664</v>
      </c>
      <c r="K179" s="56"/>
      <c r="L179" s="122"/>
      <c r="M179" s="124"/>
      <c r="N179" s="124"/>
      <c r="O179" s="124"/>
      <c r="P179" s="124"/>
      <c r="Q179" s="124"/>
      <c r="R179" s="124"/>
      <c r="S179" s="124"/>
      <c r="T179" s="125"/>
      <c r="U179" s="126"/>
      <c r="V179" s="125"/>
      <c r="W179" s="127"/>
      <c r="X179" s="127"/>
      <c r="Y179" s="127"/>
      <c r="AA179" s="129"/>
      <c r="AB179" s="129"/>
      <c r="AC179" s="129"/>
      <c r="AD179" s="130"/>
      <c r="AE179" s="129"/>
      <c r="AF179" s="129"/>
      <c r="AG179" s="129"/>
      <c r="AH179" s="129"/>
      <c r="AI179" s="129"/>
      <c r="AJ179" s="129"/>
      <c r="AK179" s="129"/>
      <c r="AM179" s="131"/>
    </row>
    <row r="180" spans="1:39" s="128" customFormat="1" ht="12.75" x14ac:dyDescent="0.2">
      <c r="A180" s="123" t="s">
        <v>527</v>
      </c>
      <c r="B180" s="122">
        <v>9147</v>
      </c>
      <c r="C180" s="122">
        <v>15606</v>
      </c>
      <c r="D180" s="122">
        <v>1876</v>
      </c>
      <c r="E180" s="122">
        <v>0</v>
      </c>
      <c r="F180" s="122">
        <v>0</v>
      </c>
      <c r="G180" s="122">
        <v>-34.215869360297603</v>
      </c>
      <c r="H180" s="122"/>
      <c r="I180" s="122">
        <v>17447.784130639699</v>
      </c>
      <c r="J180" s="122">
        <v>159594881</v>
      </c>
      <c r="K180" s="56"/>
      <c r="L180" s="122"/>
      <c r="M180" s="124"/>
      <c r="N180" s="124"/>
      <c r="O180" s="124"/>
      <c r="P180" s="124"/>
      <c r="Q180" s="124"/>
      <c r="R180" s="124"/>
      <c r="S180" s="124"/>
      <c r="T180" s="125"/>
      <c r="U180" s="126"/>
      <c r="V180" s="125"/>
      <c r="W180" s="127"/>
      <c r="X180" s="127"/>
      <c r="Y180" s="127"/>
      <c r="AA180" s="129"/>
      <c r="AB180" s="129"/>
      <c r="AC180" s="129"/>
      <c r="AD180" s="130"/>
      <c r="AE180" s="129"/>
      <c r="AF180" s="129"/>
      <c r="AG180" s="129"/>
      <c r="AH180" s="129"/>
      <c r="AI180" s="129"/>
      <c r="AJ180" s="129"/>
      <c r="AK180" s="129"/>
      <c r="AM180" s="131"/>
    </row>
    <row r="181" spans="1:39" s="128" customFormat="1" ht="12.75" x14ac:dyDescent="0.2">
      <c r="A181" s="123" t="s">
        <v>528</v>
      </c>
      <c r="B181" s="122">
        <v>10204</v>
      </c>
      <c r="C181" s="122">
        <v>12058</v>
      </c>
      <c r="D181" s="122">
        <v>963</v>
      </c>
      <c r="E181" s="122">
        <v>0</v>
      </c>
      <c r="F181" s="122">
        <v>0</v>
      </c>
      <c r="G181" s="122">
        <v>-34.215869360297603</v>
      </c>
      <c r="H181" s="122"/>
      <c r="I181" s="122">
        <v>12986.7841306397</v>
      </c>
      <c r="J181" s="122">
        <v>132517145</v>
      </c>
      <c r="K181" s="56"/>
      <c r="L181" s="122"/>
      <c r="M181" s="124"/>
      <c r="N181" s="124"/>
      <c r="O181" s="124"/>
      <c r="P181" s="124"/>
      <c r="Q181" s="124"/>
      <c r="R181" s="124"/>
      <c r="S181" s="124"/>
      <c r="T181" s="125"/>
      <c r="U181" s="126"/>
      <c r="V181" s="125"/>
      <c r="W181" s="127"/>
      <c r="X181" s="127"/>
      <c r="Y181" s="127"/>
      <c r="AA181" s="129"/>
      <c r="AB181" s="129"/>
      <c r="AC181" s="129"/>
      <c r="AD181" s="130"/>
      <c r="AE181" s="129"/>
      <c r="AF181" s="129"/>
      <c r="AG181" s="129"/>
      <c r="AH181" s="129"/>
      <c r="AI181" s="129"/>
      <c r="AJ181" s="129"/>
      <c r="AK181" s="129"/>
      <c r="AM181" s="131"/>
    </row>
    <row r="182" spans="1:39" s="128" customFormat="1" ht="12.75" x14ac:dyDescent="0.2">
      <c r="A182" s="123" t="s">
        <v>529</v>
      </c>
      <c r="B182" s="122">
        <v>63263</v>
      </c>
      <c r="C182" s="122">
        <v>1693</v>
      </c>
      <c r="D182" s="122">
        <v>-93</v>
      </c>
      <c r="E182" s="122">
        <v>0</v>
      </c>
      <c r="F182" s="122">
        <v>0</v>
      </c>
      <c r="G182" s="122">
        <v>-34.215869360297603</v>
      </c>
      <c r="H182" s="122"/>
      <c r="I182" s="122">
        <v>1565.7841306396999</v>
      </c>
      <c r="J182" s="122">
        <v>99056201</v>
      </c>
      <c r="K182" s="56"/>
      <c r="L182" s="122"/>
      <c r="M182" s="124"/>
      <c r="N182" s="124"/>
      <c r="O182" s="124"/>
      <c r="P182" s="124"/>
      <c r="Q182" s="124"/>
      <c r="R182" s="124"/>
      <c r="S182" s="124"/>
      <c r="T182" s="125"/>
      <c r="U182" s="126"/>
      <c r="V182" s="125"/>
      <c r="W182" s="127"/>
      <c r="X182" s="127"/>
      <c r="Y182" s="127"/>
      <c r="AA182" s="129"/>
      <c r="AB182" s="129"/>
      <c r="AC182" s="129"/>
      <c r="AD182" s="130"/>
      <c r="AE182" s="129"/>
      <c r="AF182" s="129"/>
      <c r="AG182" s="129"/>
      <c r="AH182" s="129"/>
      <c r="AI182" s="129"/>
      <c r="AJ182" s="129"/>
      <c r="AK182" s="129"/>
      <c r="AM182" s="131"/>
    </row>
    <row r="183" spans="1:39" s="128" customFormat="1" ht="12.75" x14ac:dyDescent="0.2">
      <c r="A183" s="123" t="s">
        <v>530</v>
      </c>
      <c r="B183" s="122">
        <v>15011</v>
      </c>
      <c r="C183" s="122">
        <v>6586</v>
      </c>
      <c r="D183" s="122">
        <v>-1444</v>
      </c>
      <c r="E183" s="122">
        <v>0</v>
      </c>
      <c r="F183" s="122">
        <v>0</v>
      </c>
      <c r="G183" s="122">
        <v>-34.215869360297603</v>
      </c>
      <c r="H183" s="122"/>
      <c r="I183" s="122">
        <v>5107.7841306397004</v>
      </c>
      <c r="J183" s="122">
        <v>76672948</v>
      </c>
      <c r="K183" s="56"/>
      <c r="L183" s="122"/>
      <c r="M183" s="124"/>
      <c r="N183" s="124"/>
      <c r="O183" s="124"/>
      <c r="P183" s="124"/>
      <c r="Q183" s="124"/>
      <c r="R183" s="124"/>
      <c r="S183" s="124"/>
      <c r="T183" s="125"/>
      <c r="U183" s="126"/>
      <c r="V183" s="125"/>
      <c r="W183" s="127"/>
      <c r="X183" s="127"/>
      <c r="Y183" s="127"/>
      <c r="AA183" s="129"/>
      <c r="AB183" s="129"/>
      <c r="AC183" s="129"/>
      <c r="AD183" s="130"/>
      <c r="AE183" s="129"/>
      <c r="AF183" s="129"/>
      <c r="AG183" s="129"/>
      <c r="AH183" s="129"/>
      <c r="AI183" s="129"/>
      <c r="AJ183" s="129"/>
      <c r="AK183" s="129"/>
      <c r="AM183" s="131"/>
    </row>
    <row r="184" spans="1:39" s="128" customFormat="1" ht="12.75" x14ac:dyDescent="0.2">
      <c r="A184" s="123" t="s">
        <v>531</v>
      </c>
      <c r="B184" s="122">
        <v>36919</v>
      </c>
      <c r="C184" s="122">
        <v>2154</v>
      </c>
      <c r="D184" s="122">
        <v>1058</v>
      </c>
      <c r="E184" s="122">
        <v>0</v>
      </c>
      <c r="F184" s="122">
        <v>140</v>
      </c>
      <c r="G184" s="122">
        <v>-34.215869360297603</v>
      </c>
      <c r="H184" s="122"/>
      <c r="I184" s="122">
        <v>3317.7841306396999</v>
      </c>
      <c r="J184" s="122">
        <v>122489272</v>
      </c>
      <c r="K184" s="56"/>
      <c r="L184" s="122"/>
      <c r="M184" s="124"/>
      <c r="N184" s="124"/>
      <c r="O184" s="124"/>
      <c r="P184" s="124"/>
      <c r="Q184" s="124"/>
      <c r="R184" s="124"/>
      <c r="S184" s="124"/>
      <c r="T184" s="125"/>
      <c r="U184" s="126"/>
      <c r="V184" s="125"/>
      <c r="W184" s="127"/>
      <c r="X184" s="127"/>
      <c r="Y184" s="127"/>
      <c r="AA184" s="129"/>
      <c r="AB184" s="129"/>
      <c r="AC184" s="129"/>
      <c r="AD184" s="130"/>
      <c r="AE184" s="129"/>
      <c r="AF184" s="129"/>
      <c r="AG184" s="129"/>
      <c r="AH184" s="129"/>
      <c r="AI184" s="129"/>
      <c r="AJ184" s="129"/>
      <c r="AK184" s="129"/>
      <c r="AM184" s="131"/>
    </row>
    <row r="185" spans="1:39" s="128" customFormat="1" ht="12.75" x14ac:dyDescent="0.2">
      <c r="A185" s="123" t="s">
        <v>532</v>
      </c>
      <c r="B185" s="122">
        <v>18709</v>
      </c>
      <c r="C185" s="122">
        <v>9591</v>
      </c>
      <c r="D185" s="122">
        <v>-169</v>
      </c>
      <c r="E185" s="122">
        <v>0</v>
      </c>
      <c r="F185" s="122">
        <v>0</v>
      </c>
      <c r="G185" s="122">
        <v>-34.215869360297603</v>
      </c>
      <c r="H185" s="122"/>
      <c r="I185" s="122">
        <v>9387.7841306397004</v>
      </c>
      <c r="J185" s="122">
        <v>175636053</v>
      </c>
      <c r="K185" s="56"/>
      <c r="L185" s="122"/>
      <c r="M185" s="124"/>
      <c r="N185" s="124"/>
      <c r="O185" s="124"/>
      <c r="P185" s="124"/>
      <c r="Q185" s="124"/>
      <c r="R185" s="124"/>
      <c r="S185" s="124"/>
      <c r="T185" s="125"/>
      <c r="U185" s="126"/>
      <c r="V185" s="125"/>
      <c r="W185" s="127"/>
      <c r="X185" s="127"/>
      <c r="Y185" s="127"/>
      <c r="AA185" s="129"/>
      <c r="AB185" s="129"/>
      <c r="AC185" s="129"/>
      <c r="AD185" s="130"/>
      <c r="AE185" s="129"/>
      <c r="AF185" s="129"/>
      <c r="AG185" s="129"/>
      <c r="AH185" s="129"/>
      <c r="AI185" s="129"/>
      <c r="AJ185" s="129"/>
      <c r="AK185" s="129"/>
      <c r="AM185" s="131"/>
    </row>
    <row r="186" spans="1:39" s="128" customFormat="1" ht="12.75" x14ac:dyDescent="0.2">
      <c r="A186" s="123" t="s">
        <v>533</v>
      </c>
      <c r="B186" s="122">
        <v>53539</v>
      </c>
      <c r="C186" s="122">
        <v>6437</v>
      </c>
      <c r="D186" s="122">
        <v>-3198</v>
      </c>
      <c r="E186" s="122">
        <v>0</v>
      </c>
      <c r="F186" s="122">
        <v>0</v>
      </c>
      <c r="G186" s="122">
        <v>-34.215869360297603</v>
      </c>
      <c r="H186" s="122"/>
      <c r="I186" s="122">
        <v>3204.7841306396999</v>
      </c>
      <c r="J186" s="122">
        <v>171580938</v>
      </c>
      <c r="K186" s="56"/>
      <c r="L186" s="122"/>
      <c r="M186" s="124"/>
      <c r="N186" s="124"/>
      <c r="O186" s="124"/>
      <c r="P186" s="124"/>
      <c r="Q186" s="124"/>
      <c r="R186" s="124"/>
      <c r="S186" s="124"/>
      <c r="T186" s="125"/>
      <c r="U186" s="126"/>
      <c r="V186" s="125"/>
      <c r="W186" s="127"/>
      <c r="X186" s="127"/>
      <c r="Y186" s="127"/>
      <c r="AA186" s="129"/>
      <c r="AB186" s="129"/>
      <c r="AC186" s="129"/>
      <c r="AD186" s="130"/>
      <c r="AE186" s="129"/>
      <c r="AF186" s="129"/>
      <c r="AG186" s="129"/>
      <c r="AH186" s="129"/>
      <c r="AI186" s="129"/>
      <c r="AJ186" s="129"/>
      <c r="AK186" s="129"/>
      <c r="AM186" s="131"/>
    </row>
    <row r="187" spans="1:39" s="128" customFormat="1" ht="12.75" x14ac:dyDescent="0.2">
      <c r="A187" s="123" t="s">
        <v>534</v>
      </c>
      <c r="B187" s="122">
        <v>8976</v>
      </c>
      <c r="C187" s="122">
        <v>5568</v>
      </c>
      <c r="D187" s="122">
        <v>-520</v>
      </c>
      <c r="E187" s="122">
        <v>0</v>
      </c>
      <c r="F187" s="122">
        <v>0</v>
      </c>
      <c r="G187" s="122">
        <v>-34.215869360297603</v>
      </c>
      <c r="H187" s="122"/>
      <c r="I187" s="122">
        <v>5013.7841306397004</v>
      </c>
      <c r="J187" s="122">
        <v>45003726</v>
      </c>
      <c r="K187" s="56"/>
      <c r="L187" s="122"/>
      <c r="M187" s="124"/>
      <c r="N187" s="124"/>
      <c r="O187" s="124"/>
      <c r="P187" s="124"/>
      <c r="Q187" s="124"/>
      <c r="R187" s="124"/>
      <c r="S187" s="124"/>
      <c r="T187" s="125"/>
      <c r="U187" s="126"/>
      <c r="V187" s="125"/>
      <c r="W187" s="127"/>
      <c r="X187" s="127"/>
      <c r="Y187" s="127"/>
      <c r="AA187" s="129"/>
      <c r="AB187" s="129"/>
      <c r="AC187" s="129"/>
      <c r="AD187" s="130"/>
      <c r="AE187" s="129"/>
      <c r="AF187" s="129"/>
      <c r="AG187" s="129"/>
      <c r="AH187" s="129"/>
      <c r="AI187" s="129"/>
      <c r="AJ187" s="129"/>
      <c r="AK187" s="129"/>
      <c r="AM187" s="131"/>
    </row>
    <row r="188" spans="1:39" s="128" customFormat="1" ht="12.75" x14ac:dyDescent="0.2">
      <c r="A188" s="123" t="s">
        <v>535</v>
      </c>
      <c r="B188" s="122">
        <v>25458</v>
      </c>
      <c r="C188" s="122">
        <v>3028</v>
      </c>
      <c r="D188" s="122">
        <v>60</v>
      </c>
      <c r="E188" s="122">
        <v>0</v>
      </c>
      <c r="F188" s="122">
        <v>0</v>
      </c>
      <c r="G188" s="122">
        <v>-34.215869360297603</v>
      </c>
      <c r="H188" s="122"/>
      <c r="I188" s="122">
        <v>3053.7841306396999</v>
      </c>
      <c r="J188" s="122">
        <v>77743236</v>
      </c>
      <c r="K188" s="56"/>
      <c r="L188" s="122"/>
      <c r="M188" s="124"/>
      <c r="N188" s="124"/>
      <c r="O188" s="124"/>
      <c r="P188" s="124"/>
      <c r="Q188" s="124"/>
      <c r="R188" s="124"/>
      <c r="S188" s="124"/>
      <c r="T188" s="125"/>
      <c r="U188" s="126"/>
      <c r="V188" s="125"/>
      <c r="W188" s="127"/>
      <c r="X188" s="127"/>
      <c r="Y188" s="127"/>
      <c r="AA188" s="129"/>
      <c r="AB188" s="129"/>
      <c r="AC188" s="129"/>
      <c r="AD188" s="130"/>
      <c r="AE188" s="129"/>
      <c r="AF188" s="129"/>
      <c r="AG188" s="129"/>
      <c r="AH188" s="129"/>
      <c r="AI188" s="129"/>
      <c r="AJ188" s="129"/>
      <c r="AK188" s="129"/>
      <c r="AM188" s="131"/>
    </row>
    <row r="189" spans="1:39" s="128" customFormat="1" ht="12.75" x14ac:dyDescent="0.2">
      <c r="A189" s="123" t="s">
        <v>536</v>
      </c>
      <c r="B189" s="122">
        <v>12837</v>
      </c>
      <c r="C189" s="122">
        <v>13034</v>
      </c>
      <c r="D189" s="122">
        <v>-1799</v>
      </c>
      <c r="E189" s="122">
        <v>783</v>
      </c>
      <c r="F189" s="122">
        <v>0</v>
      </c>
      <c r="G189" s="122">
        <v>-34.215869360297603</v>
      </c>
      <c r="H189" s="122"/>
      <c r="I189" s="122">
        <v>11983.7841306397</v>
      </c>
      <c r="J189" s="122">
        <v>153835837</v>
      </c>
      <c r="K189" s="56"/>
      <c r="L189" s="122"/>
      <c r="M189" s="124"/>
      <c r="N189" s="124"/>
      <c r="O189" s="124"/>
      <c r="P189" s="124"/>
      <c r="Q189" s="124"/>
      <c r="R189" s="124"/>
      <c r="S189" s="124"/>
      <c r="T189" s="125"/>
      <c r="U189" s="126"/>
      <c r="V189" s="125"/>
      <c r="W189" s="127"/>
      <c r="X189" s="127"/>
      <c r="Y189" s="127"/>
      <c r="AA189" s="129"/>
      <c r="AB189" s="129"/>
      <c r="AC189" s="129"/>
      <c r="AD189" s="130"/>
      <c r="AE189" s="129"/>
      <c r="AF189" s="129"/>
      <c r="AG189" s="129"/>
      <c r="AH189" s="129"/>
      <c r="AI189" s="129"/>
      <c r="AJ189" s="129"/>
      <c r="AK189" s="129"/>
      <c r="AM189" s="131"/>
    </row>
    <row r="190" spans="1:39" s="128" customFormat="1" ht="12.75" x14ac:dyDescent="0.2">
      <c r="A190" s="123" t="s">
        <v>537</v>
      </c>
      <c r="B190" s="122">
        <v>10472</v>
      </c>
      <c r="C190" s="122">
        <v>12052</v>
      </c>
      <c r="D190" s="122">
        <v>1038</v>
      </c>
      <c r="E190" s="122">
        <v>0</v>
      </c>
      <c r="F190" s="122">
        <v>0</v>
      </c>
      <c r="G190" s="122">
        <v>-34.215869360297603</v>
      </c>
      <c r="H190" s="122"/>
      <c r="I190" s="122">
        <v>13055.7841306397</v>
      </c>
      <c r="J190" s="122">
        <v>136720171</v>
      </c>
      <c r="K190" s="56"/>
      <c r="L190" s="122"/>
      <c r="M190" s="124"/>
      <c r="N190" s="124"/>
      <c r="O190" s="124"/>
      <c r="P190" s="124"/>
      <c r="Q190" s="124"/>
      <c r="R190" s="124"/>
      <c r="S190" s="124"/>
      <c r="T190" s="125"/>
      <c r="U190" s="126"/>
      <c r="V190" s="125"/>
      <c r="W190" s="127"/>
      <c r="X190" s="127"/>
      <c r="Y190" s="127"/>
      <c r="AA190" s="129"/>
      <c r="AB190" s="129"/>
      <c r="AC190" s="129"/>
      <c r="AD190" s="130"/>
      <c r="AE190" s="129"/>
      <c r="AF190" s="129"/>
      <c r="AG190" s="129"/>
      <c r="AH190" s="129"/>
      <c r="AI190" s="129"/>
      <c r="AJ190" s="129"/>
      <c r="AK190" s="129"/>
      <c r="AM190" s="131"/>
    </row>
    <row r="191" spans="1:39" s="128" customFormat="1" ht="12.75" x14ac:dyDescent="0.2">
      <c r="A191" s="123" t="s">
        <v>538</v>
      </c>
      <c r="B191" s="122">
        <v>12454</v>
      </c>
      <c r="C191" s="122">
        <v>10999</v>
      </c>
      <c r="D191" s="122">
        <v>-1028</v>
      </c>
      <c r="E191" s="122">
        <v>0</v>
      </c>
      <c r="F191" s="122">
        <v>0</v>
      </c>
      <c r="G191" s="122">
        <v>-34.215869360297603</v>
      </c>
      <c r="H191" s="122"/>
      <c r="I191" s="122">
        <v>9936.7841306397004</v>
      </c>
      <c r="J191" s="122">
        <v>123752710</v>
      </c>
      <c r="K191" s="56"/>
      <c r="L191" s="122"/>
      <c r="M191" s="124"/>
      <c r="N191" s="124"/>
      <c r="O191" s="124"/>
      <c r="P191" s="124"/>
      <c r="Q191" s="124"/>
      <c r="R191" s="124"/>
      <c r="S191" s="124"/>
      <c r="T191" s="125"/>
      <c r="U191" s="126"/>
      <c r="V191" s="125"/>
      <c r="W191" s="127"/>
      <c r="X191" s="127"/>
      <c r="Y191" s="127"/>
      <c r="AA191" s="129"/>
      <c r="AB191" s="129"/>
      <c r="AC191" s="129"/>
      <c r="AD191" s="130"/>
      <c r="AE191" s="129"/>
      <c r="AF191" s="129"/>
      <c r="AG191" s="129"/>
      <c r="AH191" s="129"/>
      <c r="AI191" s="129"/>
      <c r="AJ191" s="129"/>
      <c r="AK191" s="129"/>
      <c r="AM191" s="131"/>
    </row>
    <row r="192" spans="1:39" s="128" customFormat="1" ht="12.75" x14ac:dyDescent="0.2">
      <c r="A192" s="123" t="s">
        <v>539</v>
      </c>
      <c r="B192" s="122">
        <v>10955</v>
      </c>
      <c r="C192" s="122">
        <v>12514</v>
      </c>
      <c r="D192" s="122">
        <v>-9</v>
      </c>
      <c r="E192" s="122">
        <v>0</v>
      </c>
      <c r="F192" s="122">
        <v>0</v>
      </c>
      <c r="G192" s="122">
        <v>-34.215869360297603</v>
      </c>
      <c r="H192" s="122"/>
      <c r="I192" s="122">
        <v>12470.7841306397</v>
      </c>
      <c r="J192" s="122">
        <v>136617440</v>
      </c>
      <c r="K192" s="56"/>
      <c r="L192" s="122"/>
      <c r="M192" s="124"/>
      <c r="N192" s="124"/>
      <c r="O192" s="124"/>
      <c r="P192" s="124"/>
      <c r="Q192" s="124"/>
      <c r="R192" s="124"/>
      <c r="S192" s="124"/>
      <c r="T192" s="125"/>
      <c r="U192" s="126"/>
      <c r="V192" s="125"/>
      <c r="W192" s="127"/>
      <c r="X192" s="127"/>
      <c r="Y192" s="127"/>
      <c r="AA192" s="129"/>
      <c r="AB192" s="129"/>
      <c r="AC192" s="129"/>
      <c r="AD192" s="130"/>
      <c r="AE192" s="129"/>
      <c r="AF192" s="129"/>
      <c r="AG192" s="129"/>
      <c r="AH192" s="129"/>
      <c r="AI192" s="129"/>
      <c r="AJ192" s="129"/>
      <c r="AK192" s="129"/>
      <c r="AM192" s="131"/>
    </row>
    <row r="193" spans="1:39" s="128" customFormat="1" ht="12.75" x14ac:dyDescent="0.2">
      <c r="A193" s="123" t="s">
        <v>540</v>
      </c>
      <c r="B193" s="122">
        <v>12678</v>
      </c>
      <c r="C193" s="122">
        <v>11356</v>
      </c>
      <c r="D193" s="122">
        <v>-987</v>
      </c>
      <c r="E193" s="122">
        <v>0</v>
      </c>
      <c r="F193" s="122">
        <v>0</v>
      </c>
      <c r="G193" s="122">
        <v>-34.215869360297603</v>
      </c>
      <c r="H193" s="122"/>
      <c r="I193" s="122">
        <v>10334.7841306397</v>
      </c>
      <c r="J193" s="122">
        <v>131024393</v>
      </c>
      <c r="K193" s="56"/>
      <c r="L193" s="122"/>
      <c r="M193" s="124"/>
      <c r="N193" s="124"/>
      <c r="O193" s="124"/>
      <c r="P193" s="124"/>
      <c r="Q193" s="124"/>
      <c r="R193" s="124"/>
      <c r="S193" s="124"/>
      <c r="T193" s="125"/>
      <c r="U193" s="126"/>
      <c r="V193" s="125"/>
      <c r="W193" s="127"/>
      <c r="X193" s="127"/>
      <c r="Y193" s="127"/>
      <c r="AA193" s="129"/>
      <c r="AB193" s="129"/>
      <c r="AC193" s="129"/>
      <c r="AD193" s="130"/>
      <c r="AE193" s="129"/>
      <c r="AF193" s="129"/>
      <c r="AG193" s="129"/>
      <c r="AH193" s="129"/>
      <c r="AI193" s="129"/>
      <c r="AJ193" s="129"/>
      <c r="AK193" s="129"/>
      <c r="AM193" s="131"/>
    </row>
    <row r="194" spans="1:39" s="128" customFormat="1" ht="12.75" x14ac:dyDescent="0.2">
      <c r="A194" s="123" t="s">
        <v>541</v>
      </c>
      <c r="B194" s="122">
        <v>15303</v>
      </c>
      <c r="C194" s="122">
        <v>2518</v>
      </c>
      <c r="D194" s="122">
        <v>-2303</v>
      </c>
      <c r="E194" s="122">
        <v>0</v>
      </c>
      <c r="F194" s="122">
        <v>0</v>
      </c>
      <c r="G194" s="122">
        <v>-34.215869360297603</v>
      </c>
      <c r="H194" s="122"/>
      <c r="I194" s="122">
        <v>180.784130639702</v>
      </c>
      <c r="J194" s="122">
        <v>2766540</v>
      </c>
      <c r="K194" s="56"/>
      <c r="L194" s="122"/>
      <c r="M194" s="124"/>
      <c r="N194" s="124"/>
      <c r="O194" s="124"/>
      <c r="P194" s="124"/>
      <c r="Q194" s="124"/>
      <c r="R194" s="124"/>
      <c r="S194" s="124"/>
      <c r="T194" s="125"/>
      <c r="U194" s="126"/>
      <c r="V194" s="125"/>
      <c r="W194" s="127"/>
      <c r="X194" s="127"/>
      <c r="Y194" s="127"/>
      <c r="AA194" s="129"/>
      <c r="AB194" s="129"/>
      <c r="AC194" s="129"/>
      <c r="AD194" s="130"/>
      <c r="AE194" s="129"/>
      <c r="AF194" s="129"/>
      <c r="AG194" s="129"/>
      <c r="AH194" s="129"/>
      <c r="AI194" s="129"/>
      <c r="AJ194" s="129"/>
      <c r="AK194" s="129"/>
      <c r="AM194" s="131"/>
    </row>
    <row r="195" spans="1:39" s="128" customFormat="1" ht="12.75" x14ac:dyDescent="0.2">
      <c r="A195" s="123" t="s">
        <v>542</v>
      </c>
      <c r="B195" s="122">
        <v>11620</v>
      </c>
      <c r="C195" s="122">
        <v>9596</v>
      </c>
      <c r="D195" s="122">
        <v>1687</v>
      </c>
      <c r="E195" s="122">
        <v>0</v>
      </c>
      <c r="F195" s="122">
        <v>0</v>
      </c>
      <c r="G195" s="122">
        <v>-34.215869360297603</v>
      </c>
      <c r="H195" s="122"/>
      <c r="I195" s="122">
        <v>11248.7841306397</v>
      </c>
      <c r="J195" s="122">
        <v>130710872</v>
      </c>
      <c r="K195" s="56"/>
      <c r="L195" s="122"/>
      <c r="M195" s="124"/>
      <c r="N195" s="124"/>
      <c r="O195" s="124"/>
      <c r="P195" s="124"/>
      <c r="Q195" s="124"/>
      <c r="R195" s="124"/>
      <c r="S195" s="124"/>
      <c r="T195" s="125"/>
      <c r="U195" s="126"/>
      <c r="V195" s="125"/>
      <c r="W195" s="127"/>
      <c r="X195" s="127"/>
      <c r="Y195" s="127"/>
      <c r="AA195" s="129"/>
      <c r="AB195" s="129"/>
      <c r="AC195" s="129"/>
      <c r="AD195" s="130"/>
      <c r="AE195" s="129"/>
      <c r="AF195" s="129"/>
      <c r="AG195" s="129"/>
      <c r="AH195" s="129"/>
      <c r="AI195" s="129"/>
      <c r="AJ195" s="129"/>
      <c r="AK195" s="129"/>
      <c r="AM195" s="131"/>
    </row>
    <row r="196" spans="1:39" s="128" customFormat="1" ht="12.75" x14ac:dyDescent="0.2">
      <c r="A196" s="123" t="s">
        <v>543</v>
      </c>
      <c r="B196" s="122">
        <v>57082</v>
      </c>
      <c r="C196" s="122">
        <v>9633</v>
      </c>
      <c r="D196" s="122">
        <v>1276</v>
      </c>
      <c r="E196" s="122">
        <v>0</v>
      </c>
      <c r="F196" s="122">
        <v>0</v>
      </c>
      <c r="G196" s="122">
        <v>-34.215869360297603</v>
      </c>
      <c r="H196" s="122"/>
      <c r="I196" s="122">
        <v>10874.7841306397</v>
      </c>
      <c r="J196" s="122">
        <v>620754428</v>
      </c>
      <c r="K196" s="56"/>
      <c r="L196" s="122"/>
      <c r="M196" s="124"/>
      <c r="N196" s="124"/>
      <c r="O196" s="124"/>
      <c r="P196" s="124"/>
      <c r="Q196" s="124"/>
      <c r="R196" s="124"/>
      <c r="S196" s="124"/>
      <c r="T196" s="125"/>
      <c r="U196" s="126"/>
      <c r="V196" s="125"/>
      <c r="W196" s="127"/>
      <c r="X196" s="127"/>
      <c r="Y196" s="127"/>
      <c r="AA196" s="129"/>
      <c r="AB196" s="129"/>
      <c r="AC196" s="129"/>
      <c r="AD196" s="130"/>
      <c r="AE196" s="129"/>
      <c r="AF196" s="129"/>
      <c r="AG196" s="129"/>
      <c r="AH196" s="129"/>
      <c r="AI196" s="129"/>
      <c r="AJ196" s="129"/>
      <c r="AK196" s="129"/>
      <c r="AM196" s="131"/>
    </row>
    <row r="197" spans="1:39" s="128" customFormat="1" ht="12.75" x14ac:dyDescent="0.2">
      <c r="A197" s="123" t="s">
        <v>544</v>
      </c>
      <c r="B197" s="122">
        <v>9249</v>
      </c>
      <c r="C197" s="122">
        <v>13558</v>
      </c>
      <c r="D197" s="122">
        <v>-114</v>
      </c>
      <c r="E197" s="122">
        <v>0</v>
      </c>
      <c r="F197" s="122">
        <v>0</v>
      </c>
      <c r="G197" s="122">
        <v>-34.215869360297603</v>
      </c>
      <c r="H197" s="122"/>
      <c r="I197" s="122">
        <v>13409.7841306397</v>
      </c>
      <c r="J197" s="122">
        <v>124027093</v>
      </c>
      <c r="K197" s="56"/>
      <c r="L197" s="122"/>
      <c r="M197" s="124"/>
      <c r="N197" s="124"/>
      <c r="O197" s="124"/>
      <c r="P197" s="124"/>
      <c r="Q197" s="124"/>
      <c r="R197" s="124"/>
      <c r="S197" s="124"/>
      <c r="T197" s="125"/>
      <c r="U197" s="126"/>
      <c r="V197" s="125"/>
      <c r="W197" s="127"/>
      <c r="X197" s="127"/>
      <c r="Y197" s="127"/>
      <c r="AA197" s="129"/>
      <c r="AB197" s="129"/>
      <c r="AC197" s="129"/>
      <c r="AD197" s="130"/>
      <c r="AE197" s="129"/>
      <c r="AF197" s="129"/>
      <c r="AG197" s="129"/>
      <c r="AH197" s="129"/>
      <c r="AI197" s="129"/>
      <c r="AJ197" s="129"/>
      <c r="AK197" s="129"/>
      <c r="AM197" s="131"/>
    </row>
    <row r="198" spans="1:39" s="128" customFormat="1" ht="12.75" x14ac:dyDescent="0.2">
      <c r="A198" s="123" t="s">
        <v>545</v>
      </c>
      <c r="B198" s="122">
        <v>54071</v>
      </c>
      <c r="C198" s="122">
        <v>9276</v>
      </c>
      <c r="D198" s="122">
        <v>207</v>
      </c>
      <c r="E198" s="122">
        <v>0</v>
      </c>
      <c r="F198" s="122">
        <v>0</v>
      </c>
      <c r="G198" s="122">
        <v>-34.215869360297603</v>
      </c>
      <c r="H198" s="122"/>
      <c r="I198" s="122">
        <v>9448.7841306397004</v>
      </c>
      <c r="J198" s="122">
        <v>510905207</v>
      </c>
      <c r="K198" s="56"/>
      <c r="L198" s="122"/>
      <c r="M198" s="124"/>
      <c r="N198" s="124"/>
      <c r="O198" s="124"/>
      <c r="P198" s="124"/>
      <c r="Q198" s="124"/>
      <c r="R198" s="124"/>
      <c r="S198" s="124"/>
      <c r="T198" s="125"/>
      <c r="U198" s="126"/>
      <c r="V198" s="125"/>
      <c r="W198" s="127"/>
      <c r="X198" s="127"/>
      <c r="Y198" s="127"/>
      <c r="AA198" s="129"/>
      <c r="AB198" s="129"/>
      <c r="AC198" s="129"/>
      <c r="AD198" s="130"/>
      <c r="AE198" s="129"/>
      <c r="AF198" s="129"/>
      <c r="AG198" s="129"/>
      <c r="AH198" s="129"/>
      <c r="AI198" s="129"/>
      <c r="AJ198" s="129"/>
      <c r="AK198" s="129"/>
      <c r="AM198" s="131"/>
    </row>
    <row r="199" spans="1:39" s="128" customFormat="1" ht="12.75" x14ac:dyDescent="0.2">
      <c r="A199" s="123" t="s">
        <v>546</v>
      </c>
      <c r="B199" s="122">
        <v>23419</v>
      </c>
      <c r="C199" s="122">
        <v>9386</v>
      </c>
      <c r="D199" s="122">
        <v>653</v>
      </c>
      <c r="E199" s="122">
        <v>0</v>
      </c>
      <c r="F199" s="122">
        <v>0</v>
      </c>
      <c r="G199" s="122">
        <v>-34.215869360297603</v>
      </c>
      <c r="H199" s="122"/>
      <c r="I199" s="122">
        <v>10004.7841306397</v>
      </c>
      <c r="J199" s="122">
        <v>234302040</v>
      </c>
      <c r="K199" s="56"/>
      <c r="L199" s="122"/>
      <c r="M199" s="124"/>
      <c r="N199" s="124"/>
      <c r="O199" s="124"/>
      <c r="P199" s="124"/>
      <c r="Q199" s="124"/>
      <c r="R199" s="124"/>
      <c r="S199" s="124"/>
      <c r="T199" s="125"/>
      <c r="U199" s="126"/>
      <c r="V199" s="125"/>
      <c r="W199" s="127"/>
      <c r="X199" s="127"/>
      <c r="Y199" s="127"/>
      <c r="AA199" s="129"/>
      <c r="AB199" s="129"/>
      <c r="AC199" s="129"/>
      <c r="AD199" s="130"/>
      <c r="AE199" s="129"/>
      <c r="AF199" s="129"/>
      <c r="AG199" s="129"/>
      <c r="AH199" s="129"/>
      <c r="AI199" s="129"/>
      <c r="AJ199" s="129"/>
      <c r="AK199" s="129"/>
      <c r="AM199" s="131"/>
    </row>
    <row r="200" spans="1:39" s="128" customFormat="1" ht="12.75" x14ac:dyDescent="0.2">
      <c r="A200" s="123" t="s">
        <v>547</v>
      </c>
      <c r="B200" s="122">
        <v>15633</v>
      </c>
      <c r="C200" s="122">
        <v>11316</v>
      </c>
      <c r="D200" s="122">
        <v>196</v>
      </c>
      <c r="E200" s="122">
        <v>0</v>
      </c>
      <c r="F200" s="122">
        <v>0</v>
      </c>
      <c r="G200" s="122">
        <v>-34.215869360297603</v>
      </c>
      <c r="H200" s="122"/>
      <c r="I200" s="122">
        <v>11477.7841306397</v>
      </c>
      <c r="J200" s="122">
        <v>179432199</v>
      </c>
      <c r="K200" s="56"/>
      <c r="L200" s="122"/>
      <c r="M200" s="124"/>
      <c r="N200" s="124"/>
      <c r="O200" s="124"/>
      <c r="P200" s="124"/>
      <c r="Q200" s="124"/>
      <c r="R200" s="124"/>
      <c r="S200" s="124"/>
      <c r="T200" s="125"/>
      <c r="U200" s="126"/>
      <c r="V200" s="125"/>
      <c r="W200" s="127"/>
      <c r="X200" s="127"/>
      <c r="Y200" s="127"/>
      <c r="AA200" s="129"/>
      <c r="AB200" s="129"/>
      <c r="AC200" s="129"/>
      <c r="AD200" s="130"/>
      <c r="AE200" s="129"/>
      <c r="AF200" s="129"/>
      <c r="AG200" s="129"/>
      <c r="AH200" s="129"/>
      <c r="AI200" s="129"/>
      <c r="AJ200" s="129"/>
      <c r="AK200" s="129"/>
      <c r="AM200" s="131"/>
    </row>
    <row r="201" spans="1:39" s="128" customFormat="1" ht="12.75" x14ac:dyDescent="0.2">
      <c r="A201" s="123" t="s">
        <v>548</v>
      </c>
      <c r="B201" s="122">
        <v>11158</v>
      </c>
      <c r="C201" s="122">
        <v>10313</v>
      </c>
      <c r="D201" s="122">
        <v>-650</v>
      </c>
      <c r="E201" s="122">
        <v>0</v>
      </c>
      <c r="F201" s="122">
        <v>0</v>
      </c>
      <c r="G201" s="122">
        <v>-34.215869360297603</v>
      </c>
      <c r="H201" s="122"/>
      <c r="I201" s="122">
        <v>9628.7841306397004</v>
      </c>
      <c r="J201" s="122">
        <v>107437973</v>
      </c>
      <c r="K201" s="56"/>
      <c r="L201" s="122"/>
      <c r="M201" s="124"/>
      <c r="N201" s="124"/>
      <c r="O201" s="124"/>
      <c r="P201" s="124"/>
      <c r="Q201" s="124"/>
      <c r="R201" s="124"/>
      <c r="S201" s="124"/>
      <c r="T201" s="125"/>
      <c r="U201" s="126"/>
      <c r="V201" s="125"/>
      <c r="W201" s="127"/>
      <c r="X201" s="127"/>
      <c r="Y201" s="127"/>
      <c r="AA201" s="129"/>
      <c r="AB201" s="129"/>
      <c r="AC201" s="129"/>
      <c r="AD201" s="130"/>
      <c r="AE201" s="129"/>
      <c r="AF201" s="129"/>
      <c r="AG201" s="129"/>
      <c r="AH201" s="129"/>
      <c r="AI201" s="129"/>
      <c r="AJ201" s="129"/>
      <c r="AK201" s="129"/>
      <c r="AM201" s="131"/>
    </row>
    <row r="202" spans="1:39" s="128" customFormat="1" ht="12.75" x14ac:dyDescent="0.2">
      <c r="A202" s="123" t="s">
        <v>549</v>
      </c>
      <c r="B202" s="122">
        <v>38258</v>
      </c>
      <c r="C202" s="122">
        <v>10118</v>
      </c>
      <c r="D202" s="122">
        <v>513</v>
      </c>
      <c r="E202" s="122">
        <v>0</v>
      </c>
      <c r="F202" s="122">
        <v>0</v>
      </c>
      <c r="G202" s="122">
        <v>-34.215869360297603</v>
      </c>
      <c r="H202" s="122"/>
      <c r="I202" s="122">
        <v>10596.7841306397</v>
      </c>
      <c r="J202" s="122">
        <v>405411767</v>
      </c>
      <c r="K202" s="56"/>
      <c r="L202" s="122"/>
      <c r="M202" s="124"/>
      <c r="N202" s="124"/>
      <c r="O202" s="124"/>
      <c r="P202" s="124"/>
      <c r="Q202" s="124"/>
      <c r="R202" s="124"/>
      <c r="S202" s="124"/>
      <c r="T202" s="125"/>
      <c r="U202" s="126"/>
      <c r="V202" s="125"/>
      <c r="W202" s="127"/>
      <c r="X202" s="127"/>
      <c r="Y202" s="127"/>
      <c r="AA202" s="129"/>
      <c r="AB202" s="129"/>
      <c r="AC202" s="129"/>
      <c r="AD202" s="130"/>
      <c r="AE202" s="129"/>
      <c r="AF202" s="129"/>
      <c r="AG202" s="129"/>
      <c r="AH202" s="129"/>
      <c r="AI202" s="129"/>
      <c r="AJ202" s="129"/>
      <c r="AK202" s="129"/>
      <c r="AM202" s="131"/>
    </row>
    <row r="203" spans="1:39" s="128" customFormat="1" ht="12.75" x14ac:dyDescent="0.2">
      <c r="A203" s="123" t="s">
        <v>550</v>
      </c>
      <c r="B203" s="122">
        <v>12563</v>
      </c>
      <c r="C203" s="122">
        <v>13467</v>
      </c>
      <c r="D203" s="122">
        <v>1972</v>
      </c>
      <c r="E203" s="122">
        <v>0</v>
      </c>
      <c r="F203" s="122">
        <v>0</v>
      </c>
      <c r="G203" s="122">
        <v>-34.215869360297603</v>
      </c>
      <c r="H203" s="122"/>
      <c r="I203" s="122">
        <v>15404.7841306397</v>
      </c>
      <c r="J203" s="122">
        <v>193530303</v>
      </c>
      <c r="K203" s="56"/>
      <c r="L203" s="122"/>
      <c r="M203" s="124"/>
      <c r="N203" s="124"/>
      <c r="O203" s="124"/>
      <c r="P203" s="124"/>
      <c r="Q203" s="124"/>
      <c r="R203" s="124"/>
      <c r="S203" s="124"/>
      <c r="T203" s="125"/>
      <c r="U203" s="126"/>
      <c r="V203" s="125"/>
      <c r="W203" s="127"/>
      <c r="X203" s="127"/>
      <c r="Y203" s="127"/>
      <c r="AA203" s="129"/>
      <c r="AB203" s="129"/>
      <c r="AC203" s="129"/>
      <c r="AD203" s="130"/>
      <c r="AE203" s="129"/>
      <c r="AF203" s="129"/>
      <c r="AG203" s="129"/>
      <c r="AH203" s="129"/>
      <c r="AI203" s="129"/>
      <c r="AJ203" s="129"/>
      <c r="AK203" s="129"/>
      <c r="AM203" s="131"/>
    </row>
    <row r="204" spans="1:39" s="128" customFormat="1" ht="12.75" x14ac:dyDescent="0.2">
      <c r="A204" s="123" t="s">
        <v>551</v>
      </c>
      <c r="B204" s="122">
        <v>12681</v>
      </c>
      <c r="C204" s="122">
        <v>2725</v>
      </c>
      <c r="D204" s="122">
        <v>718</v>
      </c>
      <c r="E204" s="122">
        <v>0</v>
      </c>
      <c r="F204" s="122">
        <v>0</v>
      </c>
      <c r="G204" s="122">
        <v>-34.215869360297603</v>
      </c>
      <c r="H204" s="122"/>
      <c r="I204" s="122">
        <v>3408.7841306396999</v>
      </c>
      <c r="J204" s="122">
        <v>43226792</v>
      </c>
      <c r="K204" s="56"/>
      <c r="L204" s="122"/>
      <c r="M204" s="124"/>
      <c r="N204" s="124"/>
      <c r="O204" s="124"/>
      <c r="P204" s="124"/>
      <c r="Q204" s="124"/>
      <c r="R204" s="124"/>
      <c r="S204" s="124"/>
      <c r="T204" s="125"/>
      <c r="U204" s="126"/>
      <c r="V204" s="125"/>
      <c r="W204" s="127"/>
      <c r="X204" s="127"/>
      <c r="Y204" s="127"/>
      <c r="AA204" s="129"/>
      <c r="AB204" s="129"/>
      <c r="AC204" s="129"/>
      <c r="AD204" s="130"/>
      <c r="AE204" s="129"/>
      <c r="AF204" s="129"/>
      <c r="AG204" s="129"/>
      <c r="AH204" s="129"/>
      <c r="AI204" s="129"/>
      <c r="AJ204" s="129"/>
      <c r="AK204" s="129"/>
      <c r="AM204" s="131"/>
    </row>
    <row r="205" spans="1:39" s="128" customFormat="1" ht="18.75" customHeight="1" x14ac:dyDescent="0.2">
      <c r="A205" s="18" t="s">
        <v>552</v>
      </c>
      <c r="B205" s="19"/>
      <c r="C205" s="19"/>
      <c r="D205" s="19"/>
      <c r="E205" s="19"/>
      <c r="F205" s="19"/>
      <c r="G205" s="19"/>
      <c r="H205" s="19"/>
      <c r="I205" s="122"/>
      <c r="J205" s="122"/>
      <c r="K205" s="56"/>
      <c r="L205" s="122"/>
      <c r="M205" s="124"/>
      <c r="N205" s="124"/>
      <c r="O205" s="124"/>
      <c r="P205" s="124"/>
      <c r="Q205" s="124"/>
      <c r="R205" s="124"/>
      <c r="S205" s="124"/>
      <c r="T205" s="125"/>
      <c r="U205" s="126"/>
      <c r="V205" s="125"/>
      <c r="W205" s="127"/>
      <c r="X205" s="127"/>
      <c r="Y205" s="127"/>
      <c r="AA205" s="129"/>
      <c r="AB205" s="129"/>
      <c r="AC205" s="129"/>
      <c r="AD205" s="130"/>
      <c r="AE205" s="129"/>
      <c r="AF205" s="129"/>
      <c r="AG205" s="129"/>
      <c r="AH205" s="129"/>
      <c r="AI205" s="129"/>
      <c r="AJ205" s="129"/>
      <c r="AK205" s="129"/>
      <c r="AM205" s="131"/>
    </row>
    <row r="206" spans="1:39" s="128" customFormat="1" ht="12.75" x14ac:dyDescent="0.2">
      <c r="A206" s="123" t="s">
        <v>553</v>
      </c>
      <c r="B206" s="122">
        <v>25814</v>
      </c>
      <c r="C206" s="122">
        <v>11912</v>
      </c>
      <c r="D206" s="122">
        <v>544</v>
      </c>
      <c r="E206" s="122">
        <v>0</v>
      </c>
      <c r="F206" s="122">
        <v>0</v>
      </c>
      <c r="G206" s="122">
        <v>-34.215869360297603</v>
      </c>
      <c r="H206" s="122"/>
      <c r="I206" s="122">
        <v>12421.7841306397</v>
      </c>
      <c r="J206" s="122">
        <v>320655936</v>
      </c>
      <c r="K206" s="56"/>
      <c r="L206" s="122"/>
      <c r="M206" s="124"/>
      <c r="N206" s="124"/>
      <c r="O206" s="124"/>
      <c r="P206" s="124"/>
      <c r="Q206" s="124"/>
      <c r="R206" s="124"/>
      <c r="S206" s="124"/>
      <c r="T206" s="125"/>
      <c r="U206" s="126"/>
      <c r="V206" s="125"/>
      <c r="W206" s="127"/>
      <c r="X206" s="127"/>
      <c r="Y206" s="127"/>
      <c r="AA206" s="129"/>
      <c r="AB206" s="129"/>
      <c r="AC206" s="129"/>
      <c r="AD206" s="130"/>
      <c r="AE206" s="129"/>
      <c r="AF206" s="129"/>
      <c r="AG206" s="129"/>
      <c r="AH206" s="129"/>
      <c r="AI206" s="129"/>
      <c r="AJ206" s="129"/>
      <c r="AK206" s="129"/>
      <c r="AM206" s="131"/>
    </row>
    <row r="207" spans="1:39" s="128" customFormat="1" ht="12.75" x14ac:dyDescent="0.2">
      <c r="A207" s="123" t="s">
        <v>554</v>
      </c>
      <c r="B207" s="122">
        <v>8517</v>
      </c>
      <c r="C207" s="122">
        <v>17366</v>
      </c>
      <c r="D207" s="122">
        <v>433</v>
      </c>
      <c r="E207" s="122">
        <v>294</v>
      </c>
      <c r="F207" s="122">
        <v>0</v>
      </c>
      <c r="G207" s="122">
        <v>-34.215869360297603</v>
      </c>
      <c r="H207" s="122"/>
      <c r="I207" s="122">
        <v>18058.784130639699</v>
      </c>
      <c r="J207" s="122">
        <v>153806664</v>
      </c>
      <c r="K207" s="56"/>
      <c r="L207" s="122"/>
      <c r="M207" s="124"/>
      <c r="N207" s="124"/>
      <c r="O207" s="124"/>
      <c r="P207" s="124"/>
      <c r="Q207" s="124"/>
      <c r="R207" s="124"/>
      <c r="S207" s="124"/>
      <c r="T207" s="125"/>
      <c r="U207" s="126"/>
      <c r="V207" s="125"/>
      <c r="W207" s="127"/>
      <c r="X207" s="127"/>
      <c r="Y207" s="127"/>
      <c r="AA207" s="129"/>
      <c r="AB207" s="129"/>
      <c r="AC207" s="129"/>
      <c r="AD207" s="130"/>
      <c r="AE207" s="129"/>
      <c r="AF207" s="129"/>
      <c r="AG207" s="129"/>
      <c r="AH207" s="129"/>
      <c r="AI207" s="129"/>
      <c r="AJ207" s="129"/>
      <c r="AK207" s="129"/>
      <c r="AM207" s="131"/>
    </row>
    <row r="208" spans="1:39" s="128" customFormat="1" ht="12.75" x14ac:dyDescent="0.2">
      <c r="A208" s="123" t="s">
        <v>555</v>
      </c>
      <c r="B208" s="122">
        <v>10584</v>
      </c>
      <c r="C208" s="122">
        <v>14655</v>
      </c>
      <c r="D208" s="122">
        <v>4689</v>
      </c>
      <c r="E208" s="122">
        <v>0</v>
      </c>
      <c r="F208" s="122">
        <v>0</v>
      </c>
      <c r="G208" s="122">
        <v>-34.215869360297603</v>
      </c>
      <c r="H208" s="122"/>
      <c r="I208" s="122">
        <v>19309.784130639699</v>
      </c>
      <c r="J208" s="122">
        <v>204374755</v>
      </c>
      <c r="K208" s="56"/>
      <c r="L208" s="122"/>
      <c r="M208" s="124"/>
      <c r="N208" s="124"/>
      <c r="O208" s="124"/>
      <c r="P208" s="124"/>
      <c r="Q208" s="124"/>
      <c r="R208" s="124"/>
      <c r="S208" s="124"/>
      <c r="T208" s="125"/>
      <c r="U208" s="126"/>
      <c r="V208" s="125"/>
      <c r="W208" s="127"/>
      <c r="X208" s="127"/>
      <c r="Y208" s="127"/>
      <c r="AA208" s="129"/>
      <c r="AB208" s="129"/>
      <c r="AC208" s="129"/>
      <c r="AD208" s="130"/>
      <c r="AE208" s="129"/>
      <c r="AF208" s="129"/>
      <c r="AG208" s="129"/>
      <c r="AH208" s="129"/>
      <c r="AI208" s="129"/>
      <c r="AJ208" s="129"/>
      <c r="AK208" s="129"/>
      <c r="AM208" s="131"/>
    </row>
    <row r="209" spans="1:39" s="128" customFormat="1" ht="12.75" x14ac:dyDescent="0.2">
      <c r="A209" s="123" t="s">
        <v>556</v>
      </c>
      <c r="B209" s="122">
        <v>11378</v>
      </c>
      <c r="C209" s="122">
        <v>12475</v>
      </c>
      <c r="D209" s="122">
        <v>-342</v>
      </c>
      <c r="E209" s="122">
        <v>0</v>
      </c>
      <c r="F209" s="122">
        <v>0</v>
      </c>
      <c r="G209" s="122">
        <v>-34.215869360297603</v>
      </c>
      <c r="H209" s="122"/>
      <c r="I209" s="122">
        <v>12098.7841306397</v>
      </c>
      <c r="J209" s="122">
        <v>137659966</v>
      </c>
      <c r="K209" s="56"/>
      <c r="L209" s="122"/>
      <c r="M209" s="124"/>
      <c r="N209" s="124"/>
      <c r="O209" s="124"/>
      <c r="P209" s="124"/>
      <c r="Q209" s="124"/>
      <c r="R209" s="124"/>
      <c r="S209" s="124"/>
      <c r="T209" s="125"/>
      <c r="U209" s="126"/>
      <c r="V209" s="125"/>
      <c r="W209" s="127"/>
      <c r="X209" s="127"/>
      <c r="Y209" s="127"/>
      <c r="AA209" s="129"/>
      <c r="AB209" s="129"/>
      <c r="AC209" s="129"/>
      <c r="AD209" s="130"/>
      <c r="AE209" s="129"/>
      <c r="AF209" s="129"/>
      <c r="AG209" s="129"/>
      <c r="AH209" s="129"/>
      <c r="AI209" s="129"/>
      <c r="AJ209" s="129"/>
      <c r="AK209" s="129"/>
      <c r="AM209" s="131"/>
    </row>
    <row r="210" spans="1:39" s="128" customFormat="1" ht="12.75" x14ac:dyDescent="0.2">
      <c r="A210" s="123" t="s">
        <v>557</v>
      </c>
      <c r="B210" s="122">
        <v>8951</v>
      </c>
      <c r="C210" s="122">
        <v>11494</v>
      </c>
      <c r="D210" s="122">
        <v>-685</v>
      </c>
      <c r="E210" s="122">
        <v>0</v>
      </c>
      <c r="F210" s="122">
        <v>0</v>
      </c>
      <c r="G210" s="122">
        <v>-34.215869360297603</v>
      </c>
      <c r="H210" s="122"/>
      <c r="I210" s="122">
        <v>10774.7841306397</v>
      </c>
      <c r="J210" s="122">
        <v>96445093</v>
      </c>
      <c r="K210" s="56"/>
      <c r="L210" s="122"/>
      <c r="M210" s="124"/>
      <c r="N210" s="124"/>
      <c r="O210" s="124"/>
      <c r="P210" s="124"/>
      <c r="Q210" s="124"/>
      <c r="R210" s="124"/>
      <c r="S210" s="124"/>
      <c r="T210" s="125"/>
      <c r="U210" s="126"/>
      <c r="V210" s="125"/>
      <c r="W210" s="127"/>
      <c r="X210" s="127"/>
      <c r="Y210" s="127"/>
      <c r="AA210" s="129"/>
      <c r="AB210" s="129"/>
      <c r="AC210" s="129"/>
      <c r="AD210" s="130"/>
      <c r="AE210" s="129"/>
      <c r="AF210" s="129"/>
      <c r="AG210" s="129"/>
      <c r="AH210" s="129"/>
      <c r="AI210" s="129"/>
      <c r="AJ210" s="129"/>
      <c r="AK210" s="129"/>
      <c r="AM210" s="131"/>
    </row>
    <row r="211" spans="1:39" s="128" customFormat="1" ht="12.75" x14ac:dyDescent="0.2">
      <c r="A211" s="123" t="s">
        <v>558</v>
      </c>
      <c r="B211" s="122">
        <v>11817</v>
      </c>
      <c r="C211" s="122">
        <v>11791</v>
      </c>
      <c r="D211" s="122">
        <v>1755</v>
      </c>
      <c r="E211" s="122">
        <v>263</v>
      </c>
      <c r="F211" s="122">
        <v>0</v>
      </c>
      <c r="G211" s="122">
        <v>-34.215869360297603</v>
      </c>
      <c r="H211" s="122"/>
      <c r="I211" s="122">
        <v>13774.7841306397</v>
      </c>
      <c r="J211" s="122">
        <v>162776624</v>
      </c>
      <c r="K211" s="56"/>
      <c r="L211" s="122"/>
      <c r="M211" s="124"/>
      <c r="N211" s="124"/>
      <c r="O211" s="124"/>
      <c r="P211" s="124"/>
      <c r="Q211" s="124"/>
      <c r="R211" s="124"/>
      <c r="S211" s="124"/>
      <c r="T211" s="125"/>
      <c r="U211" s="126"/>
      <c r="V211" s="125"/>
      <c r="W211" s="127"/>
      <c r="X211" s="127"/>
      <c r="Y211" s="127"/>
      <c r="AA211" s="129"/>
      <c r="AB211" s="129"/>
      <c r="AC211" s="129"/>
      <c r="AD211" s="130"/>
      <c r="AE211" s="129"/>
      <c r="AF211" s="129"/>
      <c r="AG211" s="129"/>
      <c r="AH211" s="129"/>
      <c r="AI211" s="129"/>
      <c r="AJ211" s="129"/>
      <c r="AK211" s="129"/>
      <c r="AM211" s="131"/>
    </row>
    <row r="212" spans="1:39" s="128" customFormat="1" ht="12.75" x14ac:dyDescent="0.2">
      <c r="A212" s="123" t="s">
        <v>559</v>
      </c>
      <c r="B212" s="122">
        <v>15344</v>
      </c>
      <c r="C212" s="122">
        <v>3814</v>
      </c>
      <c r="D212" s="122">
        <v>-1384</v>
      </c>
      <c r="E212" s="122">
        <v>0</v>
      </c>
      <c r="F212" s="122">
        <v>0</v>
      </c>
      <c r="G212" s="122">
        <v>-34.215869360297603</v>
      </c>
      <c r="H212" s="122"/>
      <c r="I212" s="122">
        <v>2395.7841306396999</v>
      </c>
      <c r="J212" s="122">
        <v>36760912</v>
      </c>
      <c r="K212" s="56"/>
      <c r="L212" s="122"/>
      <c r="M212" s="124"/>
      <c r="N212" s="124"/>
      <c r="O212" s="124"/>
      <c r="P212" s="124"/>
      <c r="Q212" s="124"/>
      <c r="R212" s="124"/>
      <c r="S212" s="124"/>
      <c r="T212" s="125"/>
      <c r="U212" s="126"/>
      <c r="V212" s="125"/>
      <c r="W212" s="127"/>
      <c r="X212" s="127"/>
      <c r="Y212" s="127"/>
      <c r="AA212" s="129"/>
      <c r="AB212" s="129"/>
      <c r="AC212" s="129"/>
      <c r="AD212" s="130"/>
      <c r="AE212" s="129"/>
      <c r="AF212" s="129"/>
      <c r="AG212" s="129"/>
      <c r="AH212" s="129"/>
      <c r="AI212" s="129"/>
      <c r="AJ212" s="129"/>
      <c r="AK212" s="129"/>
      <c r="AM212" s="131"/>
    </row>
    <row r="213" spans="1:39" s="128" customFormat="1" ht="12.75" x14ac:dyDescent="0.2">
      <c r="A213" s="123" t="s">
        <v>560</v>
      </c>
      <c r="B213" s="122">
        <v>89204</v>
      </c>
      <c r="C213" s="122">
        <v>7804</v>
      </c>
      <c r="D213" s="122">
        <v>-2371</v>
      </c>
      <c r="E213" s="122">
        <v>0</v>
      </c>
      <c r="F213" s="122">
        <v>0</v>
      </c>
      <c r="G213" s="122">
        <v>-34.215869360297603</v>
      </c>
      <c r="H213" s="122"/>
      <c r="I213" s="122">
        <v>5398.7841306397004</v>
      </c>
      <c r="J213" s="122">
        <v>481593140</v>
      </c>
      <c r="K213" s="56"/>
      <c r="L213" s="122"/>
      <c r="M213" s="124"/>
      <c r="N213" s="124"/>
      <c r="O213" s="124"/>
      <c r="P213" s="124"/>
      <c r="Q213" s="124"/>
      <c r="R213" s="124"/>
      <c r="S213" s="124"/>
      <c r="T213" s="125"/>
      <c r="U213" s="126"/>
      <c r="V213" s="125"/>
      <c r="W213" s="127"/>
      <c r="X213" s="127"/>
      <c r="Y213" s="127"/>
      <c r="AA213" s="129"/>
      <c r="AB213" s="129"/>
      <c r="AC213" s="129"/>
      <c r="AD213" s="130"/>
      <c r="AE213" s="129"/>
      <c r="AF213" s="129"/>
      <c r="AG213" s="129"/>
      <c r="AH213" s="129"/>
      <c r="AI213" s="129"/>
      <c r="AJ213" s="129"/>
      <c r="AK213" s="129"/>
      <c r="AM213" s="131"/>
    </row>
    <row r="214" spans="1:39" s="128" customFormat="1" ht="12.75" x14ac:dyDescent="0.2">
      <c r="A214" s="123" t="s">
        <v>561</v>
      </c>
      <c r="B214" s="122">
        <v>11808</v>
      </c>
      <c r="C214" s="122">
        <v>11177</v>
      </c>
      <c r="D214" s="122">
        <v>108</v>
      </c>
      <c r="E214" s="122">
        <v>0</v>
      </c>
      <c r="F214" s="122">
        <v>0</v>
      </c>
      <c r="G214" s="122">
        <v>-34.215869360297603</v>
      </c>
      <c r="H214" s="122"/>
      <c r="I214" s="122">
        <v>11250.7841306397</v>
      </c>
      <c r="J214" s="122">
        <v>132849259</v>
      </c>
      <c r="K214" s="56"/>
      <c r="L214" s="122"/>
      <c r="M214" s="124"/>
      <c r="N214" s="124"/>
      <c r="O214" s="124"/>
      <c r="P214" s="124"/>
      <c r="Q214" s="124"/>
      <c r="R214" s="124"/>
      <c r="S214" s="124"/>
      <c r="T214" s="125"/>
      <c r="U214" s="126"/>
      <c r="V214" s="125"/>
      <c r="W214" s="127"/>
      <c r="X214" s="127"/>
      <c r="Y214" s="127"/>
      <c r="AA214" s="129"/>
      <c r="AB214" s="129"/>
      <c r="AC214" s="129"/>
      <c r="AD214" s="130"/>
      <c r="AE214" s="129"/>
      <c r="AF214" s="129"/>
      <c r="AG214" s="129"/>
      <c r="AH214" s="129"/>
      <c r="AI214" s="129"/>
      <c r="AJ214" s="129"/>
      <c r="AK214" s="129"/>
      <c r="AM214" s="131"/>
    </row>
    <row r="215" spans="1:39" s="128" customFormat="1" ht="12.75" x14ac:dyDescent="0.2">
      <c r="A215" s="123" t="s">
        <v>562</v>
      </c>
      <c r="B215" s="122">
        <v>24232</v>
      </c>
      <c r="C215" s="122">
        <v>12262</v>
      </c>
      <c r="D215" s="122">
        <v>-239</v>
      </c>
      <c r="E215" s="122">
        <v>0</v>
      </c>
      <c r="F215" s="122">
        <v>0</v>
      </c>
      <c r="G215" s="122">
        <v>-34.215869360297603</v>
      </c>
      <c r="H215" s="122"/>
      <c r="I215" s="122">
        <v>11988.7841306397</v>
      </c>
      <c r="J215" s="122">
        <v>290512217</v>
      </c>
      <c r="K215" s="56"/>
      <c r="L215" s="122"/>
      <c r="M215" s="124"/>
      <c r="N215" s="124"/>
      <c r="O215" s="124"/>
      <c r="P215" s="124"/>
      <c r="Q215" s="124"/>
      <c r="R215" s="124"/>
      <c r="S215" s="124"/>
      <c r="T215" s="125"/>
      <c r="U215" s="126"/>
      <c r="V215" s="125"/>
      <c r="W215" s="127"/>
      <c r="X215" s="127"/>
      <c r="Y215" s="127"/>
      <c r="AA215" s="129"/>
      <c r="AB215" s="129"/>
      <c r="AC215" s="129"/>
      <c r="AD215" s="130"/>
      <c r="AE215" s="129"/>
      <c r="AF215" s="129"/>
      <c r="AG215" s="129"/>
      <c r="AH215" s="129"/>
      <c r="AI215" s="129"/>
      <c r="AJ215" s="129"/>
      <c r="AK215" s="129"/>
      <c r="AM215" s="131"/>
    </row>
    <row r="216" spans="1:39" s="128" customFormat="1" ht="12.75" x14ac:dyDescent="0.2">
      <c r="A216" s="123" t="s">
        <v>563</v>
      </c>
      <c r="B216" s="122">
        <v>3659</v>
      </c>
      <c r="C216" s="122">
        <v>14375</v>
      </c>
      <c r="D216" s="122">
        <v>2298</v>
      </c>
      <c r="E216" s="122">
        <v>316</v>
      </c>
      <c r="F216" s="122">
        <v>0</v>
      </c>
      <c r="G216" s="122">
        <v>-34.215869360297603</v>
      </c>
      <c r="H216" s="122"/>
      <c r="I216" s="122">
        <v>16954.784130639699</v>
      </c>
      <c r="J216" s="122">
        <v>62037555</v>
      </c>
      <c r="K216" s="56"/>
      <c r="L216" s="122"/>
      <c r="M216" s="124"/>
      <c r="N216" s="124"/>
      <c r="O216" s="124"/>
      <c r="P216" s="124"/>
      <c r="Q216" s="124"/>
      <c r="R216" s="124"/>
      <c r="S216" s="124"/>
      <c r="T216" s="125"/>
      <c r="U216" s="126"/>
      <c r="V216" s="125"/>
      <c r="W216" s="127"/>
      <c r="X216" s="127"/>
      <c r="Y216" s="127"/>
      <c r="AA216" s="129"/>
      <c r="AB216" s="129"/>
      <c r="AC216" s="129"/>
      <c r="AD216" s="130"/>
      <c r="AE216" s="129"/>
      <c r="AF216" s="129"/>
      <c r="AG216" s="129"/>
      <c r="AH216" s="129"/>
      <c r="AI216" s="129"/>
      <c r="AJ216" s="129"/>
      <c r="AK216" s="129"/>
      <c r="AM216" s="131"/>
    </row>
    <row r="217" spans="1:39" s="128" customFormat="1" ht="12.75" x14ac:dyDescent="0.2">
      <c r="A217" s="123" t="s">
        <v>564</v>
      </c>
      <c r="B217" s="122">
        <v>4031</v>
      </c>
      <c r="C217" s="122">
        <v>11584</v>
      </c>
      <c r="D217" s="122">
        <v>2043</v>
      </c>
      <c r="E217" s="122">
        <v>0</v>
      </c>
      <c r="F217" s="122">
        <v>0</v>
      </c>
      <c r="G217" s="122">
        <v>-34.215869360297603</v>
      </c>
      <c r="H217" s="122"/>
      <c r="I217" s="122">
        <v>13592.7841306397</v>
      </c>
      <c r="J217" s="122">
        <v>54792513</v>
      </c>
      <c r="K217" s="56"/>
      <c r="L217" s="122"/>
      <c r="M217" s="124"/>
      <c r="N217" s="124"/>
      <c r="O217" s="124"/>
      <c r="P217" s="124"/>
      <c r="Q217" s="124"/>
      <c r="R217" s="124"/>
      <c r="S217" s="124"/>
      <c r="T217" s="125"/>
      <c r="U217" s="126"/>
      <c r="V217" s="125"/>
      <c r="W217" s="127"/>
      <c r="X217" s="127"/>
      <c r="Y217" s="127"/>
      <c r="AA217" s="129"/>
      <c r="AB217" s="129"/>
      <c r="AC217" s="129"/>
      <c r="AD217" s="130"/>
      <c r="AE217" s="129"/>
      <c r="AF217" s="129"/>
      <c r="AG217" s="129"/>
      <c r="AH217" s="129"/>
      <c r="AI217" s="129"/>
      <c r="AJ217" s="129"/>
      <c r="AK217" s="129"/>
      <c r="AM217" s="131"/>
    </row>
    <row r="218" spans="1:39" s="128" customFormat="1" ht="12.75" x14ac:dyDescent="0.2">
      <c r="A218" s="123" t="s">
        <v>565</v>
      </c>
      <c r="B218" s="122">
        <v>13221</v>
      </c>
      <c r="C218" s="122">
        <v>13192</v>
      </c>
      <c r="D218" s="122">
        <v>144</v>
      </c>
      <c r="E218" s="122">
        <v>0</v>
      </c>
      <c r="F218" s="122">
        <v>0</v>
      </c>
      <c r="G218" s="122">
        <v>-34.215869360297603</v>
      </c>
      <c r="H218" s="122"/>
      <c r="I218" s="122">
        <v>13301.7841306397</v>
      </c>
      <c r="J218" s="122">
        <v>175862888</v>
      </c>
      <c r="K218" s="56"/>
      <c r="L218" s="122"/>
      <c r="M218" s="124"/>
      <c r="N218" s="124"/>
      <c r="O218" s="124"/>
      <c r="P218" s="124"/>
      <c r="Q218" s="124"/>
      <c r="R218" s="124"/>
      <c r="S218" s="124"/>
      <c r="T218" s="125"/>
      <c r="U218" s="126"/>
      <c r="V218" s="125"/>
      <c r="W218" s="127"/>
      <c r="X218" s="127"/>
      <c r="Y218" s="127"/>
      <c r="AA218" s="129"/>
      <c r="AB218" s="129"/>
      <c r="AC218" s="129"/>
      <c r="AD218" s="130"/>
      <c r="AE218" s="129"/>
      <c r="AF218" s="129"/>
      <c r="AG218" s="129"/>
      <c r="AH218" s="129"/>
      <c r="AI218" s="129"/>
      <c r="AJ218" s="129"/>
      <c r="AK218" s="129"/>
      <c r="AM218" s="131"/>
    </row>
    <row r="219" spans="1:39" s="128" customFormat="1" ht="12.75" x14ac:dyDescent="0.2">
      <c r="A219" s="123" t="s">
        <v>566</v>
      </c>
      <c r="B219" s="122">
        <v>15343</v>
      </c>
      <c r="C219" s="122">
        <v>13824</v>
      </c>
      <c r="D219" s="122">
        <v>1206</v>
      </c>
      <c r="E219" s="122">
        <v>0</v>
      </c>
      <c r="F219" s="122">
        <v>0</v>
      </c>
      <c r="G219" s="122">
        <v>-34.215869360297603</v>
      </c>
      <c r="H219" s="122"/>
      <c r="I219" s="122">
        <v>14995.7841306397</v>
      </c>
      <c r="J219" s="122">
        <v>230080316</v>
      </c>
      <c r="K219" s="56"/>
      <c r="L219" s="122"/>
      <c r="M219" s="124"/>
      <c r="N219" s="124"/>
      <c r="O219" s="124"/>
      <c r="P219" s="124"/>
      <c r="Q219" s="124"/>
      <c r="R219" s="124"/>
      <c r="S219" s="124"/>
      <c r="T219" s="125"/>
      <c r="U219" s="126"/>
      <c r="V219" s="125"/>
      <c r="W219" s="127"/>
      <c r="X219" s="127"/>
      <c r="Y219" s="127"/>
      <c r="AA219" s="129"/>
      <c r="AB219" s="129"/>
      <c r="AC219" s="129"/>
      <c r="AD219" s="130"/>
      <c r="AE219" s="129"/>
      <c r="AF219" s="129"/>
      <c r="AG219" s="129"/>
      <c r="AH219" s="129"/>
      <c r="AI219" s="129"/>
      <c r="AJ219" s="129"/>
      <c r="AK219" s="129"/>
      <c r="AM219" s="131"/>
    </row>
    <row r="220" spans="1:39" s="128" customFormat="1" ht="12.75" x14ac:dyDescent="0.2">
      <c r="A220" s="123" t="s">
        <v>567</v>
      </c>
      <c r="B220" s="122">
        <v>11915</v>
      </c>
      <c r="C220" s="122">
        <v>13017</v>
      </c>
      <c r="D220" s="122">
        <v>3719</v>
      </c>
      <c r="E220" s="122">
        <v>13</v>
      </c>
      <c r="F220" s="122">
        <v>0</v>
      </c>
      <c r="G220" s="122">
        <v>-34.215869360297603</v>
      </c>
      <c r="H220" s="122"/>
      <c r="I220" s="122">
        <v>16714.784130639699</v>
      </c>
      <c r="J220" s="122">
        <v>199156653</v>
      </c>
      <c r="K220" s="56"/>
      <c r="L220" s="122"/>
      <c r="M220" s="124"/>
      <c r="N220" s="124"/>
      <c r="O220" s="124"/>
      <c r="P220" s="124"/>
      <c r="Q220" s="124"/>
      <c r="R220" s="124"/>
      <c r="S220" s="124"/>
      <c r="T220" s="125"/>
      <c r="U220" s="126"/>
      <c r="V220" s="125"/>
      <c r="W220" s="127"/>
      <c r="X220" s="127"/>
      <c r="Y220" s="127"/>
      <c r="AA220" s="129"/>
      <c r="AB220" s="129"/>
      <c r="AC220" s="129"/>
      <c r="AD220" s="130"/>
      <c r="AE220" s="129"/>
      <c r="AF220" s="129"/>
      <c r="AG220" s="129"/>
      <c r="AH220" s="129"/>
      <c r="AI220" s="129"/>
      <c r="AJ220" s="129"/>
      <c r="AK220" s="129"/>
      <c r="AM220" s="131"/>
    </row>
    <row r="221" spans="1:39" s="128" customFormat="1" ht="12.75" x14ac:dyDescent="0.2">
      <c r="A221" s="123" t="s">
        <v>568</v>
      </c>
      <c r="B221" s="122">
        <v>9850</v>
      </c>
      <c r="C221" s="122">
        <v>17994</v>
      </c>
      <c r="D221" s="122">
        <v>1547</v>
      </c>
      <c r="E221" s="122">
        <v>4</v>
      </c>
      <c r="F221" s="122">
        <v>0</v>
      </c>
      <c r="G221" s="122">
        <v>-34.215869360297603</v>
      </c>
      <c r="H221" s="122"/>
      <c r="I221" s="122">
        <v>19510.784130639699</v>
      </c>
      <c r="J221" s="122">
        <v>192181224</v>
      </c>
      <c r="K221" s="56"/>
      <c r="L221" s="122"/>
      <c r="M221" s="124"/>
      <c r="N221" s="124"/>
      <c r="O221" s="124"/>
      <c r="P221" s="124"/>
      <c r="Q221" s="124"/>
      <c r="R221" s="124"/>
      <c r="S221" s="124"/>
      <c r="T221" s="125"/>
      <c r="U221" s="126"/>
      <c r="V221" s="125"/>
      <c r="W221" s="127"/>
      <c r="X221" s="127"/>
      <c r="Y221" s="127"/>
      <c r="AA221" s="129"/>
      <c r="AB221" s="129"/>
      <c r="AC221" s="129"/>
      <c r="AD221" s="130"/>
      <c r="AE221" s="129"/>
      <c r="AF221" s="129"/>
      <c r="AG221" s="129"/>
      <c r="AH221" s="129"/>
      <c r="AI221" s="129"/>
      <c r="AJ221" s="129"/>
      <c r="AK221" s="129"/>
      <c r="AM221" s="131"/>
    </row>
    <row r="222" spans="1:39" s="128" customFormat="1" ht="18.75" customHeight="1" x14ac:dyDescent="0.2">
      <c r="A222" s="18" t="s">
        <v>569</v>
      </c>
      <c r="B222" s="19"/>
      <c r="C222" s="19"/>
      <c r="D222" s="19"/>
      <c r="E222" s="19"/>
      <c r="F222" s="19"/>
      <c r="G222" s="19"/>
      <c r="H222" s="19"/>
      <c r="I222" s="122"/>
      <c r="J222" s="122"/>
      <c r="K222" s="56"/>
      <c r="L222" s="122"/>
      <c r="M222" s="124"/>
      <c r="N222" s="124"/>
      <c r="O222" s="124"/>
      <c r="P222" s="124"/>
      <c r="Q222" s="124"/>
      <c r="R222" s="124"/>
      <c r="S222" s="124"/>
      <c r="T222" s="125"/>
      <c r="U222" s="126"/>
      <c r="V222" s="125"/>
      <c r="W222" s="127"/>
      <c r="X222" s="127"/>
      <c r="Y222" s="127"/>
      <c r="AA222" s="129"/>
      <c r="AB222" s="129"/>
      <c r="AC222" s="129"/>
      <c r="AD222" s="130"/>
      <c r="AE222" s="129"/>
      <c r="AF222" s="129"/>
      <c r="AG222" s="129"/>
      <c r="AH222" s="129"/>
      <c r="AI222" s="129"/>
      <c r="AJ222" s="129"/>
      <c r="AK222" s="129"/>
      <c r="AM222" s="131"/>
    </row>
    <row r="223" spans="1:39" s="128" customFormat="1" ht="12.75" x14ac:dyDescent="0.2">
      <c r="A223" s="123" t="s">
        <v>570</v>
      </c>
      <c r="B223" s="122">
        <v>11142</v>
      </c>
      <c r="C223" s="122">
        <v>8127</v>
      </c>
      <c r="D223" s="122">
        <v>-847</v>
      </c>
      <c r="E223" s="122">
        <v>0</v>
      </c>
      <c r="F223" s="122">
        <v>0</v>
      </c>
      <c r="G223" s="122">
        <v>-34.215869360297603</v>
      </c>
      <c r="H223" s="122"/>
      <c r="I223" s="122">
        <v>7245.7841306397004</v>
      </c>
      <c r="J223" s="122">
        <v>80732527</v>
      </c>
      <c r="K223" s="56"/>
      <c r="L223" s="122"/>
      <c r="M223" s="124"/>
      <c r="N223" s="124"/>
      <c r="O223" s="124"/>
      <c r="P223" s="124"/>
      <c r="Q223" s="124"/>
      <c r="R223" s="124"/>
      <c r="S223" s="124"/>
      <c r="T223" s="125"/>
      <c r="U223" s="126"/>
      <c r="V223" s="125"/>
      <c r="W223" s="127"/>
      <c r="X223" s="127"/>
      <c r="Y223" s="127"/>
      <c r="AA223" s="129"/>
      <c r="AB223" s="129"/>
      <c r="AC223" s="129"/>
      <c r="AD223" s="130"/>
      <c r="AE223" s="129"/>
      <c r="AF223" s="129"/>
      <c r="AG223" s="129"/>
      <c r="AH223" s="129"/>
      <c r="AI223" s="129"/>
      <c r="AJ223" s="129"/>
      <c r="AK223" s="129"/>
      <c r="AM223" s="131"/>
    </row>
    <row r="224" spans="1:39" s="128" customFormat="1" ht="12.75" x14ac:dyDescent="0.2">
      <c r="A224" s="123" t="s">
        <v>571</v>
      </c>
      <c r="B224" s="122">
        <v>9574</v>
      </c>
      <c r="C224" s="122">
        <v>10256</v>
      </c>
      <c r="D224" s="122">
        <v>633</v>
      </c>
      <c r="E224" s="122">
        <v>0</v>
      </c>
      <c r="F224" s="122">
        <v>0</v>
      </c>
      <c r="G224" s="122">
        <v>-34.215869360297603</v>
      </c>
      <c r="H224" s="122"/>
      <c r="I224" s="122">
        <v>10854.7841306397</v>
      </c>
      <c r="J224" s="122">
        <v>103923703</v>
      </c>
      <c r="K224" s="56"/>
      <c r="L224" s="122"/>
      <c r="M224" s="124"/>
      <c r="N224" s="124"/>
      <c r="O224" s="124"/>
      <c r="P224" s="124"/>
      <c r="Q224" s="124"/>
      <c r="R224" s="124"/>
      <c r="S224" s="124"/>
      <c r="T224" s="125"/>
      <c r="U224" s="126"/>
      <c r="V224" s="125"/>
      <c r="W224" s="127"/>
      <c r="X224" s="127"/>
      <c r="Y224" s="127"/>
      <c r="AA224" s="129"/>
      <c r="AB224" s="129"/>
      <c r="AC224" s="129"/>
      <c r="AD224" s="130"/>
      <c r="AE224" s="129"/>
      <c r="AF224" s="129"/>
      <c r="AG224" s="129"/>
      <c r="AH224" s="129"/>
      <c r="AI224" s="129"/>
      <c r="AJ224" s="129"/>
      <c r="AK224" s="129"/>
      <c r="AM224" s="131"/>
    </row>
    <row r="225" spans="1:39" s="128" customFormat="1" ht="12.75" x14ac:dyDescent="0.2">
      <c r="A225" s="123" t="s">
        <v>572</v>
      </c>
      <c r="B225" s="122">
        <v>15489</v>
      </c>
      <c r="C225" s="122">
        <v>10076</v>
      </c>
      <c r="D225" s="122">
        <v>-308</v>
      </c>
      <c r="E225" s="122">
        <v>0</v>
      </c>
      <c r="F225" s="122">
        <v>0</v>
      </c>
      <c r="G225" s="122">
        <v>-34.215869360297603</v>
      </c>
      <c r="H225" s="122"/>
      <c r="I225" s="122">
        <v>9733.7841306397004</v>
      </c>
      <c r="J225" s="122">
        <v>150766582</v>
      </c>
      <c r="K225" s="56"/>
      <c r="L225" s="122"/>
      <c r="M225" s="124"/>
      <c r="N225" s="124"/>
      <c r="O225" s="124"/>
      <c r="P225" s="124"/>
      <c r="Q225" s="124"/>
      <c r="R225" s="124"/>
      <c r="S225" s="124"/>
      <c r="T225" s="125"/>
      <c r="U225" s="126"/>
      <c r="V225" s="125"/>
      <c r="W225" s="127"/>
      <c r="X225" s="127"/>
      <c r="Y225" s="127"/>
      <c r="AA225" s="129"/>
      <c r="AB225" s="129"/>
      <c r="AC225" s="129"/>
      <c r="AD225" s="130"/>
      <c r="AE225" s="129"/>
      <c r="AF225" s="129"/>
      <c r="AG225" s="129"/>
      <c r="AH225" s="129"/>
      <c r="AI225" s="129"/>
      <c r="AJ225" s="129"/>
      <c r="AK225" s="129"/>
      <c r="AM225" s="131"/>
    </row>
    <row r="226" spans="1:39" s="128" customFormat="1" ht="12.75" x14ac:dyDescent="0.2">
      <c r="A226" s="123" t="s">
        <v>573</v>
      </c>
      <c r="B226" s="122">
        <v>7061</v>
      </c>
      <c r="C226" s="122">
        <v>12672</v>
      </c>
      <c r="D226" s="122">
        <v>2694</v>
      </c>
      <c r="E226" s="122">
        <v>477</v>
      </c>
      <c r="F226" s="122">
        <v>0</v>
      </c>
      <c r="G226" s="122">
        <v>-34.215869360297603</v>
      </c>
      <c r="H226" s="122"/>
      <c r="I226" s="122">
        <v>15808.7841306397</v>
      </c>
      <c r="J226" s="122">
        <v>111625825</v>
      </c>
      <c r="K226" s="56"/>
      <c r="L226" s="122"/>
      <c r="M226" s="124"/>
      <c r="N226" s="124"/>
      <c r="O226" s="124"/>
      <c r="P226" s="124"/>
      <c r="Q226" s="124"/>
      <c r="R226" s="124"/>
      <c r="S226" s="124"/>
      <c r="T226" s="125"/>
      <c r="U226" s="126"/>
      <c r="V226" s="125"/>
      <c r="W226" s="127"/>
      <c r="X226" s="127"/>
      <c r="Y226" s="127"/>
      <c r="AA226" s="129"/>
      <c r="AB226" s="129"/>
      <c r="AC226" s="129"/>
      <c r="AD226" s="130"/>
      <c r="AE226" s="129"/>
      <c r="AF226" s="129"/>
      <c r="AG226" s="129"/>
      <c r="AH226" s="129"/>
      <c r="AI226" s="129"/>
      <c r="AJ226" s="129"/>
      <c r="AK226" s="129"/>
      <c r="AM226" s="131"/>
    </row>
    <row r="227" spans="1:39" s="128" customFormat="1" ht="12.75" x14ac:dyDescent="0.2">
      <c r="A227" s="123" t="s">
        <v>574</v>
      </c>
      <c r="B227" s="122">
        <v>30235</v>
      </c>
      <c r="C227" s="122">
        <v>8240</v>
      </c>
      <c r="D227" s="122">
        <v>70</v>
      </c>
      <c r="E227" s="122">
        <v>0</v>
      </c>
      <c r="F227" s="122">
        <v>0</v>
      </c>
      <c r="G227" s="122">
        <v>-34.215869360297603</v>
      </c>
      <c r="H227" s="122"/>
      <c r="I227" s="122">
        <v>8275.7841306397004</v>
      </c>
      <c r="J227" s="122">
        <v>250218333</v>
      </c>
      <c r="K227" s="56"/>
      <c r="L227" s="122"/>
      <c r="M227" s="124"/>
      <c r="N227" s="124"/>
      <c r="O227" s="124"/>
      <c r="P227" s="124"/>
      <c r="Q227" s="124"/>
      <c r="R227" s="124"/>
      <c r="S227" s="124"/>
      <c r="T227" s="125"/>
      <c r="U227" s="126"/>
      <c r="V227" s="125"/>
      <c r="W227" s="127"/>
      <c r="X227" s="127"/>
      <c r="Y227" s="127"/>
      <c r="AA227" s="129"/>
      <c r="AB227" s="129"/>
      <c r="AC227" s="129"/>
      <c r="AD227" s="130"/>
      <c r="AE227" s="129"/>
      <c r="AF227" s="129"/>
      <c r="AG227" s="129"/>
      <c r="AH227" s="129"/>
      <c r="AI227" s="129"/>
      <c r="AJ227" s="129"/>
      <c r="AK227" s="129"/>
      <c r="AM227" s="131"/>
    </row>
    <row r="228" spans="1:39" s="128" customFormat="1" ht="12.75" x14ac:dyDescent="0.2">
      <c r="A228" s="123" t="s">
        <v>575</v>
      </c>
      <c r="B228" s="122">
        <v>21095</v>
      </c>
      <c r="C228" s="122">
        <v>9457</v>
      </c>
      <c r="D228" s="122">
        <v>881</v>
      </c>
      <c r="E228" s="122">
        <v>0</v>
      </c>
      <c r="F228" s="122">
        <v>0</v>
      </c>
      <c r="G228" s="122">
        <v>-34.215869360297603</v>
      </c>
      <c r="H228" s="122"/>
      <c r="I228" s="122">
        <v>10303.7841306397</v>
      </c>
      <c r="J228" s="122">
        <v>217358326</v>
      </c>
      <c r="K228" s="56"/>
      <c r="L228" s="122"/>
      <c r="M228" s="124"/>
      <c r="N228" s="124"/>
      <c r="O228" s="124"/>
      <c r="P228" s="124"/>
      <c r="Q228" s="124"/>
      <c r="R228" s="124"/>
      <c r="S228" s="124"/>
      <c r="T228" s="125"/>
      <c r="U228" s="126"/>
      <c r="V228" s="125"/>
      <c r="W228" s="127"/>
      <c r="X228" s="127"/>
      <c r="Y228" s="127"/>
      <c r="AA228" s="129"/>
      <c r="AB228" s="129"/>
      <c r="AC228" s="129"/>
      <c r="AD228" s="130"/>
      <c r="AE228" s="129"/>
      <c r="AF228" s="129"/>
      <c r="AG228" s="129"/>
      <c r="AH228" s="129"/>
      <c r="AI228" s="129"/>
      <c r="AJ228" s="129"/>
      <c r="AK228" s="129"/>
      <c r="AM228" s="131"/>
    </row>
    <row r="229" spans="1:39" s="128" customFormat="1" ht="12.75" x14ac:dyDescent="0.2">
      <c r="A229" s="123" t="s">
        <v>576</v>
      </c>
      <c r="B229" s="122">
        <v>5676</v>
      </c>
      <c r="C229" s="122">
        <v>10642</v>
      </c>
      <c r="D229" s="122">
        <v>1165</v>
      </c>
      <c r="E229" s="122">
        <v>0</v>
      </c>
      <c r="F229" s="122">
        <v>0</v>
      </c>
      <c r="G229" s="122">
        <v>-34.215869360297603</v>
      </c>
      <c r="H229" s="122"/>
      <c r="I229" s="122">
        <v>11772.7841306397</v>
      </c>
      <c r="J229" s="122">
        <v>66822323</v>
      </c>
      <c r="K229" s="56"/>
      <c r="L229" s="122"/>
      <c r="M229" s="124"/>
      <c r="N229" s="124"/>
      <c r="O229" s="124"/>
      <c r="P229" s="124"/>
      <c r="Q229" s="124"/>
      <c r="R229" s="124"/>
      <c r="S229" s="124"/>
      <c r="T229" s="125"/>
      <c r="U229" s="126"/>
      <c r="V229" s="125"/>
      <c r="W229" s="127"/>
      <c r="X229" s="127"/>
      <c r="Y229" s="127"/>
      <c r="AA229" s="129"/>
      <c r="AB229" s="129"/>
      <c r="AC229" s="129"/>
      <c r="AD229" s="130"/>
      <c r="AE229" s="129"/>
      <c r="AF229" s="129"/>
      <c r="AG229" s="129"/>
      <c r="AH229" s="129"/>
      <c r="AI229" s="129"/>
      <c r="AJ229" s="129"/>
      <c r="AK229" s="129"/>
      <c r="AM229" s="131"/>
    </row>
    <row r="230" spans="1:39" s="128" customFormat="1" ht="12.75" x14ac:dyDescent="0.2">
      <c r="A230" s="123" t="s">
        <v>577</v>
      </c>
      <c r="B230" s="122">
        <v>7506</v>
      </c>
      <c r="C230" s="122">
        <v>10177</v>
      </c>
      <c r="D230" s="122">
        <v>736</v>
      </c>
      <c r="E230" s="122">
        <v>0</v>
      </c>
      <c r="F230" s="122">
        <v>0</v>
      </c>
      <c r="G230" s="122">
        <v>-34.215869360297603</v>
      </c>
      <c r="H230" s="122"/>
      <c r="I230" s="122">
        <v>10878.7841306397</v>
      </c>
      <c r="J230" s="122">
        <v>81656154</v>
      </c>
      <c r="K230" s="56"/>
      <c r="L230" s="122"/>
      <c r="M230" s="124"/>
      <c r="N230" s="124"/>
      <c r="O230" s="124"/>
      <c r="P230" s="124"/>
      <c r="Q230" s="124"/>
      <c r="R230" s="124"/>
      <c r="S230" s="124"/>
      <c r="T230" s="125"/>
      <c r="U230" s="126"/>
      <c r="V230" s="125"/>
      <c r="W230" s="127"/>
      <c r="X230" s="127"/>
      <c r="Y230" s="127"/>
      <c r="AA230" s="129"/>
      <c r="AB230" s="129"/>
      <c r="AC230" s="129"/>
      <c r="AD230" s="130"/>
      <c r="AE230" s="129"/>
      <c r="AF230" s="129"/>
      <c r="AG230" s="129"/>
      <c r="AH230" s="129"/>
      <c r="AI230" s="129"/>
      <c r="AJ230" s="129"/>
      <c r="AK230" s="129"/>
      <c r="AM230" s="131"/>
    </row>
    <row r="231" spans="1:39" s="128" customFormat="1" ht="12.75" x14ac:dyDescent="0.2">
      <c r="A231" s="123" t="s">
        <v>578</v>
      </c>
      <c r="B231" s="122">
        <v>23518</v>
      </c>
      <c r="C231" s="122">
        <v>10021</v>
      </c>
      <c r="D231" s="122">
        <v>571</v>
      </c>
      <c r="E231" s="122">
        <v>0</v>
      </c>
      <c r="F231" s="122">
        <v>0</v>
      </c>
      <c r="G231" s="122">
        <v>-34.215869360297603</v>
      </c>
      <c r="H231" s="122"/>
      <c r="I231" s="122">
        <v>10557.7841306397</v>
      </c>
      <c r="J231" s="122">
        <v>248297967</v>
      </c>
      <c r="K231" s="56"/>
      <c r="L231" s="122"/>
      <c r="M231" s="124"/>
      <c r="N231" s="124"/>
      <c r="O231" s="124"/>
      <c r="P231" s="124"/>
      <c r="Q231" s="124"/>
      <c r="R231" s="124"/>
      <c r="S231" s="124"/>
      <c r="T231" s="125"/>
      <c r="U231" s="126"/>
      <c r="V231" s="125"/>
      <c r="W231" s="127"/>
      <c r="X231" s="127"/>
      <c r="Y231" s="127"/>
      <c r="AA231" s="129"/>
      <c r="AB231" s="129"/>
      <c r="AC231" s="129"/>
      <c r="AD231" s="130"/>
      <c r="AE231" s="129"/>
      <c r="AF231" s="129"/>
      <c r="AG231" s="129"/>
      <c r="AH231" s="129"/>
      <c r="AI231" s="129"/>
      <c r="AJ231" s="129"/>
      <c r="AK231" s="129"/>
      <c r="AM231" s="131"/>
    </row>
    <row r="232" spans="1:39" s="128" customFormat="1" ht="12.75" x14ac:dyDescent="0.2">
      <c r="A232" s="123" t="s">
        <v>579</v>
      </c>
      <c r="B232" s="122">
        <v>4933</v>
      </c>
      <c r="C232" s="122">
        <v>13369</v>
      </c>
      <c r="D232" s="122">
        <v>1078</v>
      </c>
      <c r="E232" s="122">
        <v>353</v>
      </c>
      <c r="F232" s="122">
        <v>0</v>
      </c>
      <c r="G232" s="122">
        <v>-34.215869360297603</v>
      </c>
      <c r="H232" s="122"/>
      <c r="I232" s="122">
        <v>14765.7841306397</v>
      </c>
      <c r="J232" s="122">
        <v>72839613</v>
      </c>
      <c r="K232" s="56"/>
      <c r="L232" s="122"/>
      <c r="M232" s="124"/>
      <c r="N232" s="124"/>
      <c r="O232" s="124"/>
      <c r="P232" s="124"/>
      <c r="Q232" s="124"/>
      <c r="R232" s="124"/>
      <c r="S232" s="124"/>
      <c r="T232" s="125"/>
      <c r="U232" s="126"/>
      <c r="V232" s="125"/>
      <c r="W232" s="127"/>
      <c r="X232" s="127"/>
      <c r="Y232" s="127"/>
      <c r="AA232" s="129"/>
      <c r="AB232" s="129"/>
      <c r="AC232" s="129"/>
      <c r="AD232" s="130"/>
      <c r="AE232" s="129"/>
      <c r="AF232" s="129"/>
      <c r="AG232" s="129"/>
      <c r="AH232" s="129"/>
      <c r="AI232" s="129"/>
      <c r="AJ232" s="129"/>
      <c r="AK232" s="129"/>
      <c r="AM232" s="131"/>
    </row>
    <row r="233" spans="1:39" s="128" customFormat="1" ht="12.75" x14ac:dyDescent="0.2">
      <c r="A233" s="123" t="s">
        <v>580</v>
      </c>
      <c r="B233" s="122">
        <v>10449</v>
      </c>
      <c r="C233" s="122">
        <v>8871</v>
      </c>
      <c r="D233" s="122">
        <v>285</v>
      </c>
      <c r="E233" s="122">
        <v>0</v>
      </c>
      <c r="F233" s="122">
        <v>0</v>
      </c>
      <c r="G233" s="122">
        <v>-34.215869360297603</v>
      </c>
      <c r="H233" s="122"/>
      <c r="I233" s="122">
        <v>9121.7841306397004</v>
      </c>
      <c r="J233" s="122">
        <v>95313522</v>
      </c>
      <c r="K233" s="56"/>
      <c r="L233" s="122"/>
      <c r="M233" s="124"/>
      <c r="N233" s="124"/>
      <c r="O233" s="124"/>
      <c r="P233" s="124"/>
      <c r="Q233" s="124"/>
      <c r="R233" s="124"/>
      <c r="S233" s="124"/>
      <c r="T233" s="125"/>
      <c r="U233" s="126"/>
      <c r="V233" s="125"/>
      <c r="W233" s="127"/>
      <c r="X233" s="127"/>
      <c r="Y233" s="127"/>
      <c r="AA233" s="129"/>
      <c r="AB233" s="129"/>
      <c r="AC233" s="129"/>
      <c r="AD233" s="130"/>
      <c r="AE233" s="129"/>
      <c r="AF233" s="129"/>
      <c r="AG233" s="129"/>
      <c r="AH233" s="129"/>
      <c r="AI233" s="129"/>
      <c r="AJ233" s="129"/>
      <c r="AK233" s="129"/>
      <c r="AM233" s="131"/>
    </row>
    <row r="234" spans="1:39" s="128" customFormat="1" ht="12.75" x14ac:dyDescent="0.2">
      <c r="A234" s="123" t="s">
        <v>569</v>
      </c>
      <c r="B234" s="122">
        <v>144212</v>
      </c>
      <c r="C234" s="122">
        <v>8558</v>
      </c>
      <c r="D234" s="122">
        <v>-522</v>
      </c>
      <c r="E234" s="122">
        <v>0</v>
      </c>
      <c r="F234" s="122">
        <v>0</v>
      </c>
      <c r="G234" s="122">
        <v>-34.215869360297603</v>
      </c>
      <c r="H234" s="122"/>
      <c r="I234" s="122">
        <v>8001.7841306397004</v>
      </c>
      <c r="J234" s="122">
        <v>1153953293</v>
      </c>
      <c r="K234" s="56"/>
      <c r="L234" s="122"/>
      <c r="M234" s="124"/>
      <c r="N234" s="124"/>
      <c r="O234" s="124"/>
      <c r="P234" s="124"/>
      <c r="Q234" s="124"/>
      <c r="R234" s="124"/>
      <c r="S234" s="124"/>
      <c r="T234" s="125"/>
      <c r="U234" s="126"/>
      <c r="V234" s="125"/>
      <c r="W234" s="127"/>
      <c r="X234" s="127"/>
      <c r="Y234" s="127"/>
      <c r="AA234" s="129"/>
      <c r="AB234" s="129"/>
      <c r="AC234" s="129"/>
      <c r="AD234" s="130"/>
      <c r="AE234" s="129"/>
      <c r="AF234" s="129"/>
      <c r="AG234" s="129"/>
      <c r="AH234" s="129"/>
      <c r="AI234" s="129"/>
      <c r="AJ234" s="129"/>
      <c r="AK234" s="129"/>
      <c r="AM234" s="131"/>
    </row>
    <row r="235" spans="1:39" s="128" customFormat="1" ht="18.75" customHeight="1" x14ac:dyDescent="0.2">
      <c r="A235" s="18" t="s">
        <v>581</v>
      </c>
      <c r="B235" s="19"/>
      <c r="C235" s="19"/>
      <c r="D235" s="19"/>
      <c r="E235" s="19"/>
      <c r="F235" s="19"/>
      <c r="G235" s="19"/>
      <c r="H235" s="19"/>
      <c r="I235" s="122"/>
      <c r="J235" s="122"/>
      <c r="K235" s="56"/>
      <c r="L235" s="122"/>
      <c r="M235" s="124"/>
      <c r="N235" s="124"/>
      <c r="O235" s="124"/>
      <c r="P235" s="124"/>
      <c r="Q235" s="124"/>
      <c r="R235" s="124"/>
      <c r="S235" s="124"/>
      <c r="T235" s="125"/>
      <c r="U235" s="126"/>
      <c r="V235" s="125"/>
      <c r="W235" s="127"/>
      <c r="X235" s="127"/>
      <c r="Y235" s="127"/>
      <c r="AA235" s="129"/>
      <c r="AB235" s="129"/>
      <c r="AC235" s="129"/>
      <c r="AD235" s="130"/>
      <c r="AE235" s="129"/>
      <c r="AF235" s="129"/>
      <c r="AG235" s="129"/>
      <c r="AH235" s="129"/>
      <c r="AI235" s="129"/>
      <c r="AJ235" s="129"/>
      <c r="AK235" s="129"/>
      <c r="AM235" s="131"/>
    </row>
    <row r="236" spans="1:39" s="128" customFormat="1" ht="12.75" x14ac:dyDescent="0.2">
      <c r="A236" s="123" t="s">
        <v>582</v>
      </c>
      <c r="B236" s="122">
        <v>13819</v>
      </c>
      <c r="C236" s="122">
        <v>11246</v>
      </c>
      <c r="D236" s="122">
        <v>-519</v>
      </c>
      <c r="E236" s="122">
        <v>0</v>
      </c>
      <c r="F236" s="122">
        <v>0</v>
      </c>
      <c r="G236" s="122">
        <v>-34.215869360297603</v>
      </c>
      <c r="H236" s="122"/>
      <c r="I236" s="122">
        <v>10692.7841306397</v>
      </c>
      <c r="J236" s="122">
        <v>147763584</v>
      </c>
      <c r="K236" s="56"/>
      <c r="L236" s="122"/>
      <c r="M236" s="124"/>
      <c r="N236" s="124"/>
      <c r="O236" s="124"/>
      <c r="P236" s="124"/>
      <c r="Q236" s="124"/>
      <c r="R236" s="124"/>
      <c r="S236" s="124"/>
      <c r="T236" s="125"/>
      <c r="U236" s="126"/>
      <c r="V236" s="125"/>
      <c r="W236" s="127"/>
      <c r="X236" s="127"/>
      <c r="Y236" s="127"/>
      <c r="AA236" s="129"/>
      <c r="AB236" s="129"/>
      <c r="AC236" s="129"/>
      <c r="AD236" s="130"/>
      <c r="AE236" s="129"/>
      <c r="AF236" s="129"/>
      <c r="AG236" s="129"/>
      <c r="AH236" s="129"/>
      <c r="AI236" s="129"/>
      <c r="AJ236" s="129"/>
      <c r="AK236" s="129"/>
      <c r="AM236" s="131"/>
    </row>
    <row r="237" spans="1:39" s="128" customFormat="1" ht="12.75" x14ac:dyDescent="0.2">
      <c r="A237" s="123" t="s">
        <v>583</v>
      </c>
      <c r="B237" s="122">
        <v>13255</v>
      </c>
      <c r="C237" s="122">
        <v>10058</v>
      </c>
      <c r="D237" s="122">
        <v>1479</v>
      </c>
      <c r="E237" s="122">
        <v>0</v>
      </c>
      <c r="F237" s="122">
        <v>408</v>
      </c>
      <c r="G237" s="122">
        <v>-34.215869360297603</v>
      </c>
      <c r="H237" s="122"/>
      <c r="I237" s="122">
        <v>11910.7841306397</v>
      </c>
      <c r="J237" s="122">
        <v>157877444</v>
      </c>
      <c r="K237" s="56"/>
      <c r="L237" s="122"/>
      <c r="M237" s="124"/>
      <c r="N237" s="124"/>
      <c r="O237" s="124"/>
      <c r="P237" s="124"/>
      <c r="Q237" s="124"/>
      <c r="R237" s="124"/>
      <c r="S237" s="124"/>
      <c r="T237" s="125"/>
      <c r="U237" s="126"/>
      <c r="V237" s="125"/>
      <c r="W237" s="127"/>
      <c r="X237" s="127"/>
      <c r="Y237" s="127"/>
      <c r="AA237" s="129"/>
      <c r="AB237" s="129"/>
      <c r="AC237" s="129"/>
      <c r="AD237" s="130"/>
      <c r="AE237" s="129"/>
      <c r="AF237" s="129"/>
      <c r="AG237" s="129"/>
      <c r="AH237" s="129"/>
      <c r="AI237" s="129"/>
      <c r="AJ237" s="129"/>
      <c r="AK237" s="129"/>
      <c r="AM237" s="131"/>
    </row>
    <row r="238" spans="1:39" s="128" customFormat="1" ht="12.75" x14ac:dyDescent="0.2">
      <c r="A238" s="123" t="s">
        <v>584</v>
      </c>
      <c r="B238" s="122">
        <v>15665</v>
      </c>
      <c r="C238" s="122">
        <v>10838</v>
      </c>
      <c r="D238" s="122">
        <v>-402</v>
      </c>
      <c r="E238" s="122">
        <v>80</v>
      </c>
      <c r="F238" s="122">
        <v>0</v>
      </c>
      <c r="G238" s="122">
        <v>-34.215869360297603</v>
      </c>
      <c r="H238" s="122"/>
      <c r="I238" s="122">
        <v>10481.7841306397</v>
      </c>
      <c r="J238" s="122">
        <v>164197148</v>
      </c>
      <c r="K238" s="56"/>
      <c r="L238" s="122"/>
      <c r="M238" s="124"/>
      <c r="N238" s="124"/>
      <c r="O238" s="124"/>
      <c r="P238" s="124"/>
      <c r="Q238" s="124"/>
      <c r="R238" s="124"/>
      <c r="S238" s="124"/>
      <c r="T238" s="125"/>
      <c r="U238" s="126"/>
      <c r="V238" s="125"/>
      <c r="W238" s="127"/>
      <c r="X238" s="127"/>
      <c r="Y238" s="127"/>
      <c r="AA238" s="129"/>
      <c r="AB238" s="129"/>
      <c r="AC238" s="129"/>
      <c r="AD238" s="130"/>
      <c r="AE238" s="129"/>
      <c r="AF238" s="129"/>
      <c r="AG238" s="129"/>
      <c r="AH238" s="129"/>
      <c r="AI238" s="129"/>
      <c r="AJ238" s="129"/>
      <c r="AK238" s="129"/>
      <c r="AM238" s="131"/>
    </row>
    <row r="239" spans="1:39" s="128" customFormat="1" ht="12.75" x14ac:dyDescent="0.2">
      <c r="A239" s="123" t="s">
        <v>585</v>
      </c>
      <c r="B239" s="122">
        <v>8340</v>
      </c>
      <c r="C239" s="122">
        <v>11050</v>
      </c>
      <c r="D239" s="122">
        <v>-1860</v>
      </c>
      <c r="E239" s="122">
        <v>0</v>
      </c>
      <c r="F239" s="122">
        <v>0</v>
      </c>
      <c r="G239" s="122">
        <v>-34.215869360297603</v>
      </c>
      <c r="H239" s="122"/>
      <c r="I239" s="122">
        <v>9155.7841306397004</v>
      </c>
      <c r="J239" s="122">
        <v>76359240</v>
      </c>
      <c r="K239" s="56"/>
      <c r="L239" s="122"/>
      <c r="M239" s="124"/>
      <c r="N239" s="124"/>
      <c r="O239" s="124"/>
      <c r="P239" s="124"/>
      <c r="Q239" s="124"/>
      <c r="R239" s="124"/>
      <c r="S239" s="124"/>
      <c r="T239" s="125"/>
      <c r="U239" s="126"/>
      <c r="V239" s="125"/>
      <c r="W239" s="127"/>
      <c r="X239" s="127"/>
      <c r="Y239" s="127"/>
      <c r="AA239" s="129"/>
      <c r="AB239" s="129"/>
      <c r="AC239" s="129"/>
      <c r="AD239" s="130"/>
      <c r="AE239" s="129"/>
      <c r="AF239" s="129"/>
      <c r="AG239" s="129"/>
      <c r="AH239" s="129"/>
      <c r="AI239" s="129"/>
      <c r="AJ239" s="129"/>
      <c r="AK239" s="129"/>
      <c r="AM239" s="131"/>
    </row>
    <row r="240" spans="1:39" s="128" customFormat="1" ht="12.75" x14ac:dyDescent="0.2">
      <c r="A240" s="123" t="s">
        <v>586</v>
      </c>
      <c r="B240" s="122">
        <v>25506</v>
      </c>
      <c r="C240" s="122">
        <v>9949</v>
      </c>
      <c r="D240" s="122">
        <v>217</v>
      </c>
      <c r="E240" s="122">
        <v>0</v>
      </c>
      <c r="F240" s="122">
        <v>0</v>
      </c>
      <c r="G240" s="122">
        <v>-34.215869360297603</v>
      </c>
      <c r="H240" s="122"/>
      <c r="I240" s="122">
        <v>10131.7841306397</v>
      </c>
      <c r="J240" s="122">
        <v>258421286</v>
      </c>
      <c r="K240" s="56"/>
      <c r="L240" s="122"/>
      <c r="M240" s="124"/>
      <c r="N240" s="124"/>
      <c r="O240" s="124"/>
      <c r="P240" s="124"/>
      <c r="Q240" s="124"/>
      <c r="R240" s="124"/>
      <c r="S240" s="124"/>
      <c r="T240" s="125"/>
      <c r="U240" s="126"/>
      <c r="V240" s="125"/>
      <c r="W240" s="127"/>
      <c r="X240" s="127"/>
      <c r="Y240" s="127"/>
      <c r="AA240" s="129"/>
      <c r="AB240" s="129"/>
      <c r="AC240" s="129"/>
      <c r="AD240" s="130"/>
      <c r="AE240" s="129"/>
      <c r="AF240" s="129"/>
      <c r="AG240" s="129"/>
      <c r="AH240" s="129"/>
      <c r="AI240" s="129"/>
      <c r="AJ240" s="129"/>
      <c r="AK240" s="129"/>
      <c r="AM240" s="131"/>
    </row>
    <row r="241" spans="1:39" s="128" customFormat="1" ht="12.75" x14ac:dyDescent="0.2">
      <c r="A241" s="123" t="s">
        <v>587</v>
      </c>
      <c r="B241" s="122">
        <v>5792</v>
      </c>
      <c r="C241" s="122">
        <v>11073</v>
      </c>
      <c r="D241" s="122">
        <v>1056</v>
      </c>
      <c r="E241" s="122">
        <v>0</v>
      </c>
      <c r="F241" s="122">
        <v>0</v>
      </c>
      <c r="G241" s="122">
        <v>-34.215869360297603</v>
      </c>
      <c r="H241" s="122"/>
      <c r="I241" s="122">
        <v>12094.7841306397</v>
      </c>
      <c r="J241" s="122">
        <v>70052990</v>
      </c>
      <c r="K241" s="56"/>
      <c r="L241" s="122"/>
      <c r="M241" s="124"/>
      <c r="N241" s="124"/>
      <c r="O241" s="124"/>
      <c r="P241" s="124"/>
      <c r="Q241" s="124"/>
      <c r="R241" s="124"/>
      <c r="S241" s="124"/>
      <c r="T241" s="125"/>
      <c r="U241" s="126"/>
      <c r="V241" s="125"/>
      <c r="W241" s="127"/>
      <c r="X241" s="127"/>
      <c r="Y241" s="127"/>
      <c r="AA241" s="129"/>
      <c r="AB241" s="129"/>
      <c r="AC241" s="129"/>
      <c r="AD241" s="130"/>
      <c r="AE241" s="129"/>
      <c r="AF241" s="129"/>
      <c r="AG241" s="129"/>
      <c r="AH241" s="129"/>
      <c r="AI241" s="129"/>
      <c r="AJ241" s="129"/>
      <c r="AK241" s="129"/>
      <c r="AM241" s="131"/>
    </row>
    <row r="242" spans="1:39" s="128" customFormat="1" ht="12.75" x14ac:dyDescent="0.2">
      <c r="A242" s="123" t="s">
        <v>588</v>
      </c>
      <c r="B242" s="122">
        <v>22036</v>
      </c>
      <c r="C242" s="122">
        <v>10931</v>
      </c>
      <c r="D242" s="122">
        <v>167</v>
      </c>
      <c r="E242" s="122">
        <v>0</v>
      </c>
      <c r="F242" s="122">
        <v>0</v>
      </c>
      <c r="G242" s="122">
        <v>-34.215869360297603</v>
      </c>
      <c r="H242" s="122"/>
      <c r="I242" s="122">
        <v>11063.7841306397</v>
      </c>
      <c r="J242" s="122">
        <v>243801547</v>
      </c>
      <c r="K242" s="56"/>
      <c r="L242" s="122"/>
      <c r="M242" s="124"/>
      <c r="N242" s="124"/>
      <c r="O242" s="124"/>
      <c r="P242" s="124"/>
      <c r="Q242" s="124"/>
      <c r="R242" s="124"/>
      <c r="S242" s="124"/>
      <c r="T242" s="125"/>
      <c r="U242" s="126"/>
      <c r="V242" s="125"/>
      <c r="W242" s="127"/>
      <c r="X242" s="127"/>
      <c r="Y242" s="127"/>
      <c r="AA242" s="129"/>
      <c r="AB242" s="129"/>
      <c r="AC242" s="129"/>
      <c r="AD242" s="130"/>
      <c r="AE242" s="129"/>
      <c r="AF242" s="129"/>
      <c r="AG242" s="129"/>
      <c r="AH242" s="129"/>
      <c r="AI242" s="129"/>
      <c r="AJ242" s="129"/>
      <c r="AK242" s="129"/>
      <c r="AM242" s="131"/>
    </row>
    <row r="243" spans="1:39" s="128" customFormat="1" ht="12.75" x14ac:dyDescent="0.2">
      <c r="A243" s="123" t="s">
        <v>589</v>
      </c>
      <c r="B243" s="122">
        <v>4478</v>
      </c>
      <c r="C243" s="122">
        <v>11494</v>
      </c>
      <c r="D243" s="122">
        <v>1287</v>
      </c>
      <c r="E243" s="122">
        <v>396</v>
      </c>
      <c r="F243" s="122">
        <v>0</v>
      </c>
      <c r="G243" s="122">
        <v>-34.215869360297603</v>
      </c>
      <c r="H243" s="122"/>
      <c r="I243" s="122">
        <v>13142.7841306397</v>
      </c>
      <c r="J243" s="122">
        <v>58853387</v>
      </c>
      <c r="K243" s="56"/>
      <c r="L243" s="122"/>
      <c r="M243" s="124"/>
      <c r="N243" s="124"/>
      <c r="O243" s="124"/>
      <c r="P243" s="124"/>
      <c r="Q243" s="124"/>
      <c r="R243" s="124"/>
      <c r="S243" s="124"/>
      <c r="T243" s="125"/>
      <c r="U243" s="126"/>
      <c r="V243" s="125"/>
      <c r="W243" s="127"/>
      <c r="X243" s="127"/>
      <c r="Y243" s="127"/>
      <c r="AA243" s="129"/>
      <c r="AB243" s="129"/>
      <c r="AC243" s="129"/>
      <c r="AD243" s="130"/>
      <c r="AE243" s="129"/>
      <c r="AF243" s="129"/>
      <c r="AG243" s="129"/>
      <c r="AH243" s="129"/>
      <c r="AI243" s="129"/>
      <c r="AJ243" s="129"/>
      <c r="AK243" s="129"/>
      <c r="AM243" s="131"/>
    </row>
    <row r="244" spans="1:39" s="128" customFormat="1" ht="12.75" x14ac:dyDescent="0.2">
      <c r="A244" s="123" t="s">
        <v>590</v>
      </c>
      <c r="B244" s="122">
        <v>9990</v>
      </c>
      <c r="C244" s="122">
        <v>10255</v>
      </c>
      <c r="D244" s="122">
        <v>-1215</v>
      </c>
      <c r="E244" s="122">
        <v>0</v>
      </c>
      <c r="F244" s="122">
        <v>0</v>
      </c>
      <c r="G244" s="122">
        <v>-34.215869360297603</v>
      </c>
      <c r="H244" s="122"/>
      <c r="I244" s="122">
        <v>9005.7841306397004</v>
      </c>
      <c r="J244" s="122">
        <v>89967783</v>
      </c>
      <c r="K244" s="56"/>
      <c r="L244" s="122"/>
      <c r="M244" s="124"/>
      <c r="N244" s="124"/>
      <c r="O244" s="124"/>
      <c r="P244" s="124"/>
      <c r="Q244" s="124"/>
      <c r="R244" s="124"/>
      <c r="S244" s="124"/>
      <c r="T244" s="125"/>
      <c r="U244" s="126"/>
      <c r="V244" s="125"/>
      <c r="W244" s="127"/>
      <c r="X244" s="127"/>
      <c r="Y244" s="127"/>
      <c r="AA244" s="129"/>
      <c r="AB244" s="129"/>
      <c r="AC244" s="129"/>
      <c r="AD244" s="130"/>
      <c r="AE244" s="129"/>
      <c r="AF244" s="129"/>
      <c r="AG244" s="129"/>
      <c r="AH244" s="129"/>
      <c r="AI244" s="129"/>
      <c r="AJ244" s="129"/>
      <c r="AK244" s="129"/>
      <c r="AM244" s="131"/>
    </row>
    <row r="245" spans="1:39" s="128" customFormat="1" ht="12.75" x14ac:dyDescent="0.2">
      <c r="A245" s="123" t="s">
        <v>591</v>
      </c>
      <c r="B245" s="122">
        <v>145275</v>
      </c>
      <c r="C245" s="122">
        <v>5603</v>
      </c>
      <c r="D245" s="122">
        <v>-210</v>
      </c>
      <c r="E245" s="122">
        <v>0</v>
      </c>
      <c r="F245" s="122">
        <v>0</v>
      </c>
      <c r="G245" s="122">
        <v>-34.215869360297603</v>
      </c>
      <c r="H245" s="122"/>
      <c r="I245" s="122">
        <v>5358.7841306397004</v>
      </c>
      <c r="J245" s="122">
        <v>778497365</v>
      </c>
      <c r="K245" s="56"/>
      <c r="L245" s="122"/>
      <c r="M245" s="124"/>
      <c r="N245" s="124"/>
      <c r="O245" s="124"/>
      <c r="P245" s="124"/>
      <c r="Q245" s="124"/>
      <c r="R245" s="124"/>
      <c r="S245" s="124"/>
      <c r="T245" s="125"/>
      <c r="U245" s="126"/>
      <c r="V245" s="125"/>
      <c r="W245" s="127"/>
      <c r="X245" s="127"/>
      <c r="Y245" s="127"/>
      <c r="AA245" s="129"/>
      <c r="AB245" s="129"/>
      <c r="AC245" s="129"/>
      <c r="AD245" s="130"/>
      <c r="AE245" s="129"/>
      <c r="AF245" s="129"/>
      <c r="AG245" s="129"/>
      <c r="AH245" s="129"/>
      <c r="AI245" s="129"/>
      <c r="AJ245" s="129"/>
      <c r="AK245" s="129"/>
      <c r="AM245" s="131"/>
    </row>
    <row r="246" spans="1:39" s="128" customFormat="1" ht="18.75" customHeight="1" x14ac:dyDescent="0.2">
      <c r="A246" s="18" t="s">
        <v>592</v>
      </c>
      <c r="B246" s="19"/>
      <c r="C246" s="19"/>
      <c r="D246" s="19"/>
      <c r="E246" s="19"/>
      <c r="F246" s="19"/>
      <c r="G246" s="19"/>
      <c r="H246" s="19"/>
      <c r="I246" s="122"/>
      <c r="J246" s="122"/>
      <c r="K246" s="56"/>
      <c r="L246" s="122"/>
      <c r="M246" s="124"/>
      <c r="N246" s="124"/>
      <c r="O246" s="124"/>
      <c r="P246" s="124"/>
      <c r="Q246" s="124"/>
      <c r="R246" s="124"/>
      <c r="S246" s="124"/>
      <c r="T246" s="125"/>
      <c r="U246" s="126"/>
      <c r="V246" s="125"/>
      <c r="W246" s="127"/>
      <c r="X246" s="127"/>
      <c r="Y246" s="127"/>
      <c r="AA246" s="129"/>
      <c r="AB246" s="129"/>
      <c r="AC246" s="129"/>
      <c r="AD246" s="130"/>
      <c r="AE246" s="129"/>
      <c r="AF246" s="129"/>
      <c r="AG246" s="129"/>
      <c r="AH246" s="129"/>
      <c r="AI246" s="129"/>
      <c r="AJ246" s="129"/>
      <c r="AK246" s="129"/>
      <c r="AM246" s="131"/>
    </row>
    <row r="247" spans="1:39" s="128" customFormat="1" ht="12.75" x14ac:dyDescent="0.2">
      <c r="A247" s="123" t="s">
        <v>593</v>
      </c>
      <c r="B247" s="122">
        <v>22639</v>
      </c>
      <c r="C247" s="122">
        <v>9787</v>
      </c>
      <c r="D247" s="122">
        <v>-469</v>
      </c>
      <c r="E247" s="122">
        <v>0</v>
      </c>
      <c r="F247" s="122">
        <v>0</v>
      </c>
      <c r="G247" s="122">
        <v>-34.215869360297603</v>
      </c>
      <c r="H247" s="122"/>
      <c r="I247" s="122">
        <v>9283.7841306397004</v>
      </c>
      <c r="J247" s="122">
        <v>210175589</v>
      </c>
      <c r="K247" s="56"/>
      <c r="L247" s="122"/>
      <c r="M247" s="124"/>
      <c r="N247" s="124"/>
      <c r="O247" s="124"/>
      <c r="P247" s="124"/>
      <c r="Q247" s="124"/>
      <c r="R247" s="124"/>
      <c r="S247" s="124"/>
      <c r="T247" s="125"/>
      <c r="U247" s="126"/>
      <c r="V247" s="125"/>
      <c r="W247" s="127"/>
      <c r="X247" s="127"/>
      <c r="Y247" s="127"/>
      <c r="AA247" s="129"/>
      <c r="AB247" s="129"/>
      <c r="AC247" s="129"/>
      <c r="AD247" s="130"/>
      <c r="AE247" s="129"/>
      <c r="AF247" s="129"/>
      <c r="AG247" s="129"/>
      <c r="AH247" s="129"/>
      <c r="AI247" s="129"/>
      <c r="AJ247" s="129"/>
      <c r="AK247" s="129"/>
      <c r="AM247" s="131"/>
    </row>
    <row r="248" spans="1:39" s="128" customFormat="1" ht="12.75" x14ac:dyDescent="0.2">
      <c r="A248" s="123" t="s">
        <v>594</v>
      </c>
      <c r="B248" s="122">
        <v>51015</v>
      </c>
      <c r="C248" s="122">
        <v>10420</v>
      </c>
      <c r="D248" s="122">
        <v>541</v>
      </c>
      <c r="E248" s="122">
        <v>0</v>
      </c>
      <c r="F248" s="122">
        <v>0</v>
      </c>
      <c r="G248" s="122">
        <v>-34.215869360297603</v>
      </c>
      <c r="H248" s="122"/>
      <c r="I248" s="122">
        <v>10926.7841306397</v>
      </c>
      <c r="J248" s="122">
        <v>557429892</v>
      </c>
      <c r="K248" s="56"/>
      <c r="L248" s="122"/>
      <c r="M248" s="124"/>
      <c r="N248" s="124"/>
      <c r="O248" s="124"/>
      <c r="P248" s="124"/>
      <c r="Q248" s="124"/>
      <c r="R248" s="124"/>
      <c r="S248" s="124"/>
      <c r="T248" s="125"/>
      <c r="U248" s="126"/>
      <c r="V248" s="125"/>
      <c r="W248" s="127"/>
      <c r="X248" s="127"/>
      <c r="Y248" s="127"/>
      <c r="AA248" s="129"/>
      <c r="AB248" s="129"/>
      <c r="AC248" s="129"/>
      <c r="AD248" s="130"/>
      <c r="AE248" s="129"/>
      <c r="AF248" s="129"/>
      <c r="AG248" s="129"/>
      <c r="AH248" s="129"/>
      <c r="AI248" s="129"/>
      <c r="AJ248" s="129"/>
      <c r="AK248" s="129"/>
      <c r="AM248" s="131"/>
    </row>
    <row r="249" spans="1:39" s="128" customFormat="1" ht="12.75" x14ac:dyDescent="0.2">
      <c r="A249" s="123" t="s">
        <v>595</v>
      </c>
      <c r="B249" s="122">
        <v>57060</v>
      </c>
      <c r="C249" s="122">
        <v>6233</v>
      </c>
      <c r="D249" s="122">
        <v>226</v>
      </c>
      <c r="E249" s="122">
        <v>0</v>
      </c>
      <c r="F249" s="122">
        <v>0</v>
      </c>
      <c r="G249" s="122">
        <v>-34.215869360297603</v>
      </c>
      <c r="H249" s="122"/>
      <c r="I249" s="122">
        <v>6424.7841306397004</v>
      </c>
      <c r="J249" s="122">
        <v>366598182</v>
      </c>
      <c r="K249" s="56"/>
      <c r="L249" s="122"/>
      <c r="M249" s="124"/>
      <c r="N249" s="124"/>
      <c r="O249" s="124"/>
      <c r="P249" s="124"/>
      <c r="Q249" s="124"/>
      <c r="R249" s="124"/>
      <c r="S249" s="124"/>
      <c r="T249" s="125"/>
      <c r="U249" s="126"/>
      <c r="V249" s="125"/>
      <c r="W249" s="127"/>
      <c r="X249" s="127"/>
      <c r="Y249" s="127"/>
      <c r="AA249" s="129"/>
      <c r="AB249" s="129"/>
      <c r="AC249" s="129"/>
      <c r="AD249" s="130"/>
      <c r="AE249" s="129"/>
      <c r="AF249" s="129"/>
      <c r="AG249" s="129"/>
      <c r="AH249" s="129"/>
      <c r="AI249" s="129"/>
      <c r="AJ249" s="129"/>
      <c r="AK249" s="129"/>
      <c r="AM249" s="131"/>
    </row>
    <row r="250" spans="1:39" s="128" customFormat="1" ht="12.75" x14ac:dyDescent="0.2">
      <c r="A250" s="123" t="s">
        <v>596</v>
      </c>
      <c r="B250" s="122">
        <v>10060</v>
      </c>
      <c r="C250" s="122">
        <v>9829</v>
      </c>
      <c r="D250" s="122">
        <v>-134</v>
      </c>
      <c r="E250" s="122">
        <v>0</v>
      </c>
      <c r="F250" s="122">
        <v>0</v>
      </c>
      <c r="G250" s="122">
        <v>-34.215869360297603</v>
      </c>
      <c r="H250" s="122"/>
      <c r="I250" s="122">
        <v>9660.7841306397004</v>
      </c>
      <c r="J250" s="122">
        <v>97187488</v>
      </c>
      <c r="K250" s="56"/>
      <c r="L250" s="122"/>
      <c r="M250" s="124"/>
      <c r="N250" s="124"/>
      <c r="O250" s="124"/>
      <c r="P250" s="124"/>
      <c r="Q250" s="124"/>
      <c r="R250" s="124"/>
      <c r="S250" s="124"/>
      <c r="T250" s="125"/>
      <c r="U250" s="126"/>
      <c r="V250" s="125"/>
      <c r="W250" s="127"/>
      <c r="X250" s="127"/>
      <c r="Y250" s="127"/>
      <c r="AA250" s="129"/>
      <c r="AB250" s="129"/>
      <c r="AC250" s="129"/>
      <c r="AD250" s="130"/>
      <c r="AE250" s="129"/>
      <c r="AF250" s="129"/>
      <c r="AG250" s="129"/>
      <c r="AH250" s="129"/>
      <c r="AI250" s="129"/>
      <c r="AJ250" s="129"/>
      <c r="AK250" s="129"/>
      <c r="AM250" s="131"/>
    </row>
    <row r="251" spans="1:39" s="128" customFormat="1" ht="12.75" x14ac:dyDescent="0.2">
      <c r="A251" s="123" t="s">
        <v>597</v>
      </c>
      <c r="B251" s="122">
        <v>15199</v>
      </c>
      <c r="C251" s="122">
        <v>10576</v>
      </c>
      <c r="D251" s="122">
        <v>-1</v>
      </c>
      <c r="E251" s="122">
        <v>0</v>
      </c>
      <c r="F251" s="122">
        <v>0</v>
      </c>
      <c r="G251" s="122">
        <v>-34.215869360297603</v>
      </c>
      <c r="H251" s="122"/>
      <c r="I251" s="122">
        <v>10540.7841306397</v>
      </c>
      <c r="J251" s="122">
        <v>160209378</v>
      </c>
      <c r="K251" s="56"/>
      <c r="L251" s="122"/>
      <c r="M251" s="124"/>
      <c r="N251" s="124"/>
      <c r="O251" s="124"/>
      <c r="P251" s="124"/>
      <c r="Q251" s="124"/>
      <c r="R251" s="124"/>
      <c r="S251" s="124"/>
      <c r="T251" s="125"/>
      <c r="U251" s="126"/>
      <c r="V251" s="125"/>
      <c r="W251" s="127"/>
      <c r="X251" s="127"/>
      <c r="Y251" s="127"/>
      <c r="AA251" s="129"/>
      <c r="AB251" s="129"/>
      <c r="AC251" s="129"/>
      <c r="AD251" s="130"/>
      <c r="AE251" s="129"/>
      <c r="AF251" s="129"/>
      <c r="AG251" s="129"/>
      <c r="AH251" s="129"/>
      <c r="AI251" s="129"/>
      <c r="AJ251" s="129"/>
      <c r="AK251" s="129"/>
      <c r="AM251" s="131"/>
    </row>
    <row r="252" spans="1:39" s="128" customFormat="1" ht="12.75" x14ac:dyDescent="0.2">
      <c r="A252" s="123" t="s">
        <v>598</v>
      </c>
      <c r="B252" s="122">
        <v>15299</v>
      </c>
      <c r="C252" s="122">
        <v>8549</v>
      </c>
      <c r="D252" s="122">
        <v>-1106</v>
      </c>
      <c r="E252" s="122">
        <v>0</v>
      </c>
      <c r="F252" s="122">
        <v>0</v>
      </c>
      <c r="G252" s="122">
        <v>-34.215869360297603</v>
      </c>
      <c r="H252" s="122"/>
      <c r="I252" s="122">
        <v>7408.7841306397004</v>
      </c>
      <c r="J252" s="122">
        <v>113346988</v>
      </c>
      <c r="K252" s="56"/>
      <c r="L252" s="122"/>
      <c r="M252" s="124"/>
      <c r="N252" s="124"/>
      <c r="O252" s="124"/>
      <c r="P252" s="124"/>
      <c r="Q252" s="124"/>
      <c r="R252" s="124"/>
      <c r="S252" s="124"/>
      <c r="T252" s="125"/>
      <c r="U252" s="126"/>
      <c r="V252" s="125"/>
      <c r="W252" s="127"/>
      <c r="X252" s="127"/>
      <c r="Y252" s="127"/>
      <c r="AA252" s="129"/>
      <c r="AB252" s="129"/>
      <c r="AC252" s="129"/>
      <c r="AD252" s="130"/>
      <c r="AE252" s="129"/>
      <c r="AF252" s="129"/>
      <c r="AG252" s="129"/>
      <c r="AH252" s="129"/>
      <c r="AI252" s="129"/>
      <c r="AJ252" s="129"/>
      <c r="AK252" s="129"/>
      <c r="AM252" s="131"/>
    </row>
    <row r="253" spans="1:39" s="128" customFormat="1" ht="12.75" x14ac:dyDescent="0.2">
      <c r="A253" s="123" t="s">
        <v>599</v>
      </c>
      <c r="B253" s="122">
        <v>26322</v>
      </c>
      <c r="C253" s="122">
        <v>8778</v>
      </c>
      <c r="D253" s="122">
        <v>2008</v>
      </c>
      <c r="E253" s="122">
        <v>153</v>
      </c>
      <c r="F253" s="122">
        <v>0</v>
      </c>
      <c r="G253" s="122">
        <v>-34.215869360297603</v>
      </c>
      <c r="H253" s="122"/>
      <c r="I253" s="122">
        <v>10904.7841306397</v>
      </c>
      <c r="J253" s="122">
        <v>287035728</v>
      </c>
      <c r="K253" s="56"/>
      <c r="L253" s="122"/>
      <c r="M253" s="124"/>
      <c r="N253" s="124"/>
      <c r="O253" s="124"/>
      <c r="P253" s="124"/>
      <c r="Q253" s="124"/>
      <c r="R253" s="124"/>
      <c r="S253" s="124"/>
      <c r="T253" s="125"/>
      <c r="U253" s="126"/>
      <c r="V253" s="125"/>
      <c r="W253" s="127"/>
      <c r="X253" s="127"/>
      <c r="Y253" s="127"/>
      <c r="AA253" s="129"/>
      <c r="AB253" s="129"/>
      <c r="AC253" s="129"/>
      <c r="AD253" s="130"/>
      <c r="AE253" s="129"/>
      <c r="AF253" s="129"/>
      <c r="AG253" s="129"/>
      <c r="AH253" s="129"/>
      <c r="AI253" s="129"/>
      <c r="AJ253" s="129"/>
      <c r="AK253" s="129"/>
      <c r="AM253" s="131"/>
    </row>
    <row r="254" spans="1:39" s="128" customFormat="1" ht="12.75" x14ac:dyDescent="0.2">
      <c r="A254" s="123" t="s">
        <v>600</v>
      </c>
      <c r="B254" s="122">
        <v>9972</v>
      </c>
      <c r="C254" s="122">
        <v>11338</v>
      </c>
      <c r="D254" s="122">
        <v>1131</v>
      </c>
      <c r="E254" s="122">
        <v>1182</v>
      </c>
      <c r="F254" s="122">
        <v>0</v>
      </c>
      <c r="G254" s="122">
        <v>-34.215869360297603</v>
      </c>
      <c r="H254" s="122"/>
      <c r="I254" s="122">
        <v>13616.7841306397</v>
      </c>
      <c r="J254" s="122">
        <v>135786571</v>
      </c>
      <c r="K254" s="56"/>
      <c r="L254" s="122"/>
      <c r="M254" s="124"/>
      <c r="N254" s="124"/>
      <c r="O254" s="124"/>
      <c r="P254" s="124"/>
      <c r="Q254" s="124"/>
      <c r="R254" s="124"/>
      <c r="S254" s="124"/>
      <c r="T254" s="125"/>
      <c r="U254" s="126"/>
      <c r="V254" s="125"/>
      <c r="W254" s="127"/>
      <c r="X254" s="127"/>
      <c r="Y254" s="127"/>
      <c r="AA254" s="129"/>
      <c r="AB254" s="129"/>
      <c r="AC254" s="129"/>
      <c r="AD254" s="130"/>
      <c r="AE254" s="129"/>
      <c r="AF254" s="129"/>
      <c r="AG254" s="129"/>
      <c r="AH254" s="129"/>
      <c r="AI254" s="129"/>
      <c r="AJ254" s="129"/>
      <c r="AK254" s="129"/>
      <c r="AM254" s="131"/>
    </row>
    <row r="255" spans="1:39" s="128" customFormat="1" ht="12.75" x14ac:dyDescent="0.2">
      <c r="A255" s="123" t="s">
        <v>601</v>
      </c>
      <c r="B255" s="122">
        <v>20057</v>
      </c>
      <c r="C255" s="122">
        <v>9144</v>
      </c>
      <c r="D255" s="122">
        <v>-390</v>
      </c>
      <c r="E255" s="122">
        <v>112</v>
      </c>
      <c r="F255" s="122">
        <v>0</v>
      </c>
      <c r="G255" s="122">
        <v>-34.215869360297603</v>
      </c>
      <c r="H255" s="122"/>
      <c r="I255" s="122">
        <v>8831.7841306397004</v>
      </c>
      <c r="J255" s="122">
        <v>177139094</v>
      </c>
      <c r="K255" s="56"/>
      <c r="L255" s="122"/>
      <c r="M255" s="124"/>
      <c r="N255" s="124"/>
      <c r="O255" s="124"/>
      <c r="P255" s="124"/>
      <c r="Q255" s="124"/>
      <c r="R255" s="124"/>
      <c r="S255" s="124"/>
      <c r="T255" s="125"/>
      <c r="U255" s="126"/>
      <c r="V255" s="125"/>
      <c r="W255" s="127"/>
      <c r="X255" s="127"/>
      <c r="Y255" s="127"/>
      <c r="AA255" s="129"/>
      <c r="AB255" s="129"/>
      <c r="AC255" s="129"/>
      <c r="AD255" s="130"/>
      <c r="AE255" s="129"/>
      <c r="AF255" s="129"/>
      <c r="AG255" s="129"/>
      <c r="AH255" s="129"/>
      <c r="AI255" s="129"/>
      <c r="AJ255" s="129"/>
      <c r="AK255" s="129"/>
      <c r="AM255" s="131"/>
    </row>
    <row r="256" spans="1:39" s="128" customFormat="1" ht="12.75" x14ac:dyDescent="0.2">
      <c r="A256" s="123" t="s">
        <v>602</v>
      </c>
      <c r="B256" s="122">
        <v>6746</v>
      </c>
      <c r="C256" s="122">
        <v>13369</v>
      </c>
      <c r="D256" s="122">
        <v>2326</v>
      </c>
      <c r="E256" s="122">
        <v>392</v>
      </c>
      <c r="F256" s="122">
        <v>0</v>
      </c>
      <c r="G256" s="122">
        <v>-34.215869360297603</v>
      </c>
      <c r="H256" s="122"/>
      <c r="I256" s="122">
        <v>16052.7841306397</v>
      </c>
      <c r="J256" s="122">
        <v>108292082</v>
      </c>
      <c r="K256" s="56"/>
      <c r="L256" s="122"/>
      <c r="M256" s="124"/>
      <c r="N256" s="124"/>
      <c r="O256" s="124"/>
      <c r="P256" s="124"/>
      <c r="Q256" s="124"/>
      <c r="R256" s="124"/>
      <c r="S256" s="124"/>
      <c r="T256" s="125"/>
      <c r="U256" s="126"/>
      <c r="V256" s="125"/>
      <c r="W256" s="127"/>
      <c r="X256" s="127"/>
      <c r="Y256" s="127"/>
      <c r="AA256" s="129"/>
      <c r="AB256" s="129"/>
      <c r="AC256" s="129"/>
      <c r="AD256" s="130"/>
      <c r="AE256" s="129"/>
      <c r="AF256" s="129"/>
      <c r="AG256" s="129"/>
      <c r="AH256" s="129"/>
      <c r="AI256" s="129"/>
      <c r="AJ256" s="129"/>
      <c r="AK256" s="129"/>
      <c r="AM256" s="131"/>
    </row>
    <row r="257" spans="1:39" s="128" customFormat="1" ht="12.75" x14ac:dyDescent="0.2">
      <c r="A257" s="123" t="s">
        <v>603</v>
      </c>
      <c r="B257" s="122">
        <v>10777</v>
      </c>
      <c r="C257" s="122">
        <v>11057</v>
      </c>
      <c r="D257" s="122">
        <v>2578</v>
      </c>
      <c r="E257" s="122">
        <v>0</v>
      </c>
      <c r="F257" s="122">
        <v>0</v>
      </c>
      <c r="G257" s="122">
        <v>-34.215869360297603</v>
      </c>
      <c r="H257" s="122"/>
      <c r="I257" s="122">
        <v>13600.7841306397</v>
      </c>
      <c r="J257" s="122">
        <v>146575651</v>
      </c>
      <c r="K257" s="56"/>
      <c r="L257" s="122"/>
      <c r="M257" s="124"/>
      <c r="N257" s="124"/>
      <c r="O257" s="124"/>
      <c r="P257" s="124"/>
      <c r="Q257" s="124"/>
      <c r="R257" s="124"/>
      <c r="S257" s="124"/>
      <c r="T257" s="125"/>
      <c r="U257" s="126"/>
      <c r="V257" s="125"/>
      <c r="W257" s="127"/>
      <c r="X257" s="127"/>
      <c r="Y257" s="127"/>
      <c r="AA257" s="129"/>
      <c r="AB257" s="129"/>
      <c r="AC257" s="129"/>
      <c r="AD257" s="130"/>
      <c r="AE257" s="129"/>
      <c r="AF257" s="129"/>
      <c r="AG257" s="129"/>
      <c r="AH257" s="129"/>
      <c r="AI257" s="129"/>
      <c r="AJ257" s="129"/>
      <c r="AK257" s="129"/>
      <c r="AM257" s="131"/>
    </row>
    <row r="258" spans="1:39" s="128" customFormat="1" ht="12.75" x14ac:dyDescent="0.2">
      <c r="A258" s="123" t="s">
        <v>604</v>
      </c>
      <c r="B258" s="122">
        <v>10763</v>
      </c>
      <c r="C258" s="122">
        <v>8311</v>
      </c>
      <c r="D258" s="122">
        <v>-1736</v>
      </c>
      <c r="E258" s="122">
        <v>277</v>
      </c>
      <c r="F258" s="122">
        <v>0</v>
      </c>
      <c r="G258" s="122">
        <v>-34.215869360297603</v>
      </c>
      <c r="H258" s="122"/>
      <c r="I258" s="122">
        <v>6817.7841306397004</v>
      </c>
      <c r="J258" s="122">
        <v>73379811</v>
      </c>
      <c r="K258" s="56"/>
      <c r="L258" s="122"/>
      <c r="M258" s="124"/>
      <c r="N258" s="124"/>
      <c r="O258" s="124"/>
      <c r="P258" s="124"/>
      <c r="Q258" s="124"/>
      <c r="R258" s="124"/>
      <c r="S258" s="124"/>
      <c r="T258" s="125"/>
      <c r="U258" s="126"/>
      <c r="V258" s="125"/>
      <c r="W258" s="127"/>
      <c r="X258" s="127"/>
      <c r="Y258" s="127"/>
      <c r="AA258" s="129"/>
      <c r="AB258" s="129"/>
      <c r="AC258" s="129"/>
      <c r="AD258" s="130"/>
      <c r="AE258" s="129"/>
      <c r="AF258" s="129"/>
      <c r="AG258" s="129"/>
      <c r="AH258" s="129"/>
      <c r="AI258" s="129"/>
      <c r="AJ258" s="129"/>
      <c r="AK258" s="129"/>
      <c r="AM258" s="131"/>
    </row>
    <row r="259" spans="1:39" s="128" customFormat="1" ht="12.75" x14ac:dyDescent="0.2">
      <c r="A259" s="123" t="s">
        <v>605</v>
      </c>
      <c r="B259" s="122">
        <v>11009</v>
      </c>
      <c r="C259" s="122">
        <v>8975</v>
      </c>
      <c r="D259" s="122">
        <v>-1807</v>
      </c>
      <c r="E259" s="122">
        <v>0</v>
      </c>
      <c r="F259" s="122">
        <v>0</v>
      </c>
      <c r="G259" s="122">
        <v>-34.215869360297603</v>
      </c>
      <c r="H259" s="122"/>
      <c r="I259" s="122">
        <v>7133.7841306397004</v>
      </c>
      <c r="J259" s="122">
        <v>78535829</v>
      </c>
      <c r="K259" s="56"/>
      <c r="L259" s="122"/>
      <c r="M259" s="124"/>
      <c r="N259" s="124"/>
      <c r="O259" s="124"/>
      <c r="P259" s="124"/>
      <c r="Q259" s="124"/>
      <c r="R259" s="124"/>
      <c r="S259" s="124"/>
      <c r="T259" s="125"/>
      <c r="U259" s="126"/>
      <c r="V259" s="125"/>
      <c r="W259" s="127"/>
      <c r="X259" s="127"/>
      <c r="Y259" s="127"/>
      <c r="AA259" s="129"/>
      <c r="AB259" s="129"/>
      <c r="AC259" s="129"/>
      <c r="AD259" s="130"/>
      <c r="AE259" s="129"/>
      <c r="AF259" s="129"/>
      <c r="AG259" s="129"/>
      <c r="AH259" s="129"/>
      <c r="AI259" s="129"/>
      <c r="AJ259" s="129"/>
      <c r="AK259" s="129"/>
      <c r="AM259" s="131"/>
    </row>
    <row r="260" spans="1:39" s="128" customFormat="1" ht="12.75" x14ac:dyDescent="0.2">
      <c r="A260" s="123" t="s">
        <v>606</v>
      </c>
      <c r="B260" s="122">
        <v>6704</v>
      </c>
      <c r="C260" s="122">
        <v>13695</v>
      </c>
      <c r="D260" s="122">
        <v>3823</v>
      </c>
      <c r="E260" s="122">
        <v>0</v>
      </c>
      <c r="F260" s="122">
        <v>0</v>
      </c>
      <c r="G260" s="122">
        <v>-34.215869360297603</v>
      </c>
      <c r="H260" s="122"/>
      <c r="I260" s="122">
        <v>17483.784130639699</v>
      </c>
      <c r="J260" s="122">
        <v>117211289</v>
      </c>
      <c r="K260" s="56"/>
      <c r="L260" s="122"/>
      <c r="M260" s="124"/>
      <c r="N260" s="124"/>
      <c r="O260" s="124"/>
      <c r="P260" s="124"/>
      <c r="Q260" s="124"/>
      <c r="R260" s="124"/>
      <c r="S260" s="124"/>
      <c r="T260" s="125"/>
      <c r="U260" s="126"/>
      <c r="V260" s="125"/>
      <c r="W260" s="127"/>
      <c r="X260" s="127"/>
      <c r="Y260" s="127"/>
      <c r="AA260" s="129"/>
      <c r="AB260" s="129"/>
      <c r="AC260" s="129"/>
      <c r="AD260" s="130"/>
      <c r="AE260" s="129"/>
      <c r="AF260" s="129"/>
      <c r="AG260" s="129"/>
      <c r="AH260" s="129"/>
      <c r="AI260" s="129"/>
      <c r="AJ260" s="129"/>
      <c r="AK260" s="129"/>
      <c r="AM260" s="131"/>
    </row>
    <row r="261" spans="1:39" s="128" customFormat="1" ht="12.75" x14ac:dyDescent="0.2">
      <c r="A261" s="123" t="s">
        <v>607</v>
      </c>
      <c r="B261" s="122">
        <v>7048</v>
      </c>
      <c r="C261" s="122">
        <v>13341</v>
      </c>
      <c r="D261" s="122">
        <v>4081</v>
      </c>
      <c r="E261" s="122">
        <v>2161</v>
      </c>
      <c r="F261" s="122">
        <v>0</v>
      </c>
      <c r="G261" s="122">
        <v>-34.215869360297603</v>
      </c>
      <c r="H261" s="122"/>
      <c r="I261" s="122">
        <v>19548.784130639699</v>
      </c>
      <c r="J261" s="122">
        <v>137779831</v>
      </c>
      <c r="K261" s="56"/>
      <c r="L261" s="122"/>
      <c r="M261" s="124"/>
      <c r="N261" s="124"/>
      <c r="O261" s="124"/>
      <c r="P261" s="124"/>
      <c r="Q261" s="124"/>
      <c r="R261" s="124"/>
      <c r="S261" s="124"/>
      <c r="T261" s="125"/>
      <c r="U261" s="126"/>
      <c r="V261" s="125"/>
      <c r="W261" s="127"/>
      <c r="X261" s="127"/>
      <c r="Y261" s="127"/>
      <c r="AA261" s="129"/>
      <c r="AB261" s="129"/>
      <c r="AC261" s="129"/>
      <c r="AD261" s="130"/>
      <c r="AE261" s="129"/>
      <c r="AF261" s="129"/>
      <c r="AG261" s="129"/>
      <c r="AH261" s="129"/>
      <c r="AI261" s="129"/>
      <c r="AJ261" s="129"/>
      <c r="AK261" s="129"/>
      <c r="AM261" s="131"/>
    </row>
    <row r="262" spans="1:39" s="128" customFormat="1" ht="18.75" customHeight="1" x14ac:dyDescent="0.2">
      <c r="A262" s="18" t="s">
        <v>608</v>
      </c>
      <c r="B262" s="19"/>
      <c r="C262" s="19"/>
      <c r="D262" s="19"/>
      <c r="E262" s="19"/>
      <c r="F262" s="19"/>
      <c r="G262" s="19"/>
      <c r="H262" s="19"/>
      <c r="I262" s="122"/>
      <c r="J262" s="122"/>
      <c r="K262" s="56"/>
      <c r="L262" s="122"/>
      <c r="M262" s="124"/>
      <c r="N262" s="124"/>
      <c r="O262" s="124"/>
      <c r="P262" s="124"/>
      <c r="Q262" s="124"/>
      <c r="R262" s="124"/>
      <c r="S262" s="124"/>
      <c r="T262" s="125"/>
      <c r="U262" s="126"/>
      <c r="V262" s="125"/>
      <c r="W262" s="127"/>
      <c r="X262" s="127"/>
      <c r="Y262" s="127"/>
      <c r="AA262" s="129"/>
      <c r="AB262" s="129"/>
      <c r="AC262" s="129"/>
      <c r="AD262" s="130"/>
      <c r="AE262" s="129"/>
      <c r="AF262" s="129"/>
      <c r="AG262" s="129"/>
      <c r="AH262" s="129"/>
      <c r="AI262" s="129"/>
      <c r="AJ262" s="129"/>
      <c r="AK262" s="129"/>
      <c r="AM262" s="131"/>
    </row>
    <row r="263" spans="1:39" s="128" customFormat="1" ht="12.75" x14ac:dyDescent="0.2">
      <c r="A263" s="123" t="s">
        <v>609</v>
      </c>
      <c r="B263" s="122">
        <v>26530</v>
      </c>
      <c r="C263" s="122">
        <v>11873</v>
      </c>
      <c r="D263" s="122">
        <v>989</v>
      </c>
      <c r="E263" s="122">
        <v>347</v>
      </c>
      <c r="F263" s="122">
        <v>0</v>
      </c>
      <c r="G263" s="122">
        <v>-34.215869360297603</v>
      </c>
      <c r="H263" s="122"/>
      <c r="I263" s="122">
        <v>13174.7841306397</v>
      </c>
      <c r="J263" s="122">
        <v>349527023</v>
      </c>
      <c r="K263" s="56"/>
      <c r="L263" s="122"/>
      <c r="M263" s="124"/>
      <c r="N263" s="124"/>
      <c r="O263" s="124"/>
      <c r="P263" s="124"/>
      <c r="Q263" s="124"/>
      <c r="R263" s="124"/>
      <c r="S263" s="124"/>
      <c r="T263" s="125"/>
      <c r="U263" s="126"/>
      <c r="V263" s="125"/>
      <c r="W263" s="127"/>
      <c r="X263" s="127"/>
      <c r="Y263" s="127"/>
      <c r="AA263" s="129"/>
      <c r="AB263" s="129"/>
      <c r="AC263" s="129"/>
      <c r="AD263" s="130"/>
      <c r="AE263" s="129"/>
      <c r="AF263" s="129"/>
      <c r="AG263" s="129"/>
      <c r="AH263" s="129"/>
      <c r="AI263" s="129"/>
      <c r="AJ263" s="129"/>
      <c r="AK263" s="129"/>
      <c r="AM263" s="131"/>
    </row>
    <row r="264" spans="1:39" s="128" customFormat="1" ht="12.75" x14ac:dyDescent="0.2">
      <c r="A264" s="123" t="s">
        <v>610</v>
      </c>
      <c r="B264" s="122">
        <v>99038</v>
      </c>
      <c r="C264" s="122">
        <v>7359</v>
      </c>
      <c r="D264" s="122">
        <v>-831</v>
      </c>
      <c r="E264" s="122">
        <v>0</v>
      </c>
      <c r="F264" s="122">
        <v>0</v>
      </c>
      <c r="G264" s="122">
        <v>-34.215869360297603</v>
      </c>
      <c r="H264" s="122"/>
      <c r="I264" s="122">
        <v>6493.7841306397004</v>
      </c>
      <c r="J264" s="122">
        <v>643131393</v>
      </c>
      <c r="K264" s="56"/>
      <c r="L264" s="122"/>
      <c r="M264" s="124"/>
      <c r="N264" s="124"/>
      <c r="O264" s="124"/>
      <c r="P264" s="124"/>
      <c r="Q264" s="124"/>
      <c r="R264" s="124"/>
      <c r="S264" s="124"/>
      <c r="T264" s="125"/>
      <c r="U264" s="126"/>
      <c r="V264" s="125"/>
      <c r="W264" s="127"/>
      <c r="X264" s="127"/>
      <c r="Y264" s="127"/>
      <c r="AA264" s="129"/>
      <c r="AB264" s="129"/>
      <c r="AC264" s="129"/>
      <c r="AD264" s="130"/>
      <c r="AE264" s="129"/>
      <c r="AF264" s="129"/>
      <c r="AG264" s="129"/>
      <c r="AH264" s="129"/>
      <c r="AI264" s="129"/>
      <c r="AJ264" s="129"/>
      <c r="AK264" s="129"/>
      <c r="AM264" s="131"/>
    </row>
    <row r="265" spans="1:39" s="128" customFormat="1" ht="12.75" x14ac:dyDescent="0.2">
      <c r="A265" s="123" t="s">
        <v>611</v>
      </c>
      <c r="B265" s="122">
        <v>9426</v>
      </c>
      <c r="C265" s="122">
        <v>7906</v>
      </c>
      <c r="D265" s="122">
        <v>3421</v>
      </c>
      <c r="E265" s="122">
        <v>0</v>
      </c>
      <c r="F265" s="122">
        <v>0</v>
      </c>
      <c r="G265" s="122">
        <v>-34.215869360297603</v>
      </c>
      <c r="H265" s="122"/>
      <c r="I265" s="122">
        <v>11292.7841306397</v>
      </c>
      <c r="J265" s="122">
        <v>106445783</v>
      </c>
      <c r="K265" s="56"/>
      <c r="L265" s="122"/>
      <c r="M265" s="124"/>
      <c r="N265" s="124"/>
      <c r="O265" s="124"/>
      <c r="P265" s="124"/>
      <c r="Q265" s="124"/>
      <c r="R265" s="124"/>
      <c r="S265" s="124"/>
      <c r="T265" s="125"/>
      <c r="U265" s="126"/>
      <c r="V265" s="125"/>
      <c r="W265" s="127"/>
      <c r="X265" s="127"/>
      <c r="Y265" s="127"/>
      <c r="AA265" s="129"/>
      <c r="AB265" s="129"/>
      <c r="AC265" s="129"/>
      <c r="AD265" s="130"/>
      <c r="AE265" s="129"/>
      <c r="AF265" s="129"/>
      <c r="AG265" s="129"/>
      <c r="AH265" s="129"/>
      <c r="AI265" s="129"/>
      <c r="AJ265" s="129"/>
      <c r="AK265" s="129"/>
      <c r="AM265" s="131"/>
    </row>
    <row r="266" spans="1:39" s="128" customFormat="1" ht="12.75" x14ac:dyDescent="0.2">
      <c r="A266" s="123" t="s">
        <v>612</v>
      </c>
      <c r="B266" s="122">
        <v>36925</v>
      </c>
      <c r="C266" s="122">
        <v>8811</v>
      </c>
      <c r="D266" s="122">
        <v>284</v>
      </c>
      <c r="E266" s="122">
        <v>0</v>
      </c>
      <c r="F266" s="122">
        <v>0</v>
      </c>
      <c r="G266" s="122">
        <v>-34.215869360297603</v>
      </c>
      <c r="H266" s="122"/>
      <c r="I266" s="122">
        <v>9060.7841306397004</v>
      </c>
      <c r="J266" s="122">
        <v>334569454</v>
      </c>
      <c r="K266" s="56"/>
      <c r="L266" s="122"/>
      <c r="M266" s="124"/>
      <c r="N266" s="124"/>
      <c r="O266" s="124"/>
      <c r="P266" s="124"/>
      <c r="Q266" s="124"/>
      <c r="R266" s="124"/>
      <c r="S266" s="124"/>
      <c r="T266" s="125"/>
      <c r="U266" s="126"/>
      <c r="V266" s="125"/>
      <c r="W266" s="127"/>
      <c r="X266" s="127"/>
      <c r="Y266" s="127"/>
      <c r="AA266" s="129"/>
      <c r="AB266" s="129"/>
      <c r="AC266" s="129"/>
      <c r="AD266" s="130"/>
      <c r="AE266" s="129"/>
      <c r="AF266" s="129"/>
      <c r="AG266" s="129"/>
      <c r="AH266" s="129"/>
      <c r="AI266" s="129"/>
      <c r="AJ266" s="129"/>
      <c r="AK266" s="129"/>
      <c r="AM266" s="131"/>
    </row>
    <row r="267" spans="1:39" s="128" customFormat="1" ht="12.75" x14ac:dyDescent="0.2">
      <c r="A267" s="123" t="s">
        <v>613</v>
      </c>
      <c r="B267" s="122">
        <v>18995</v>
      </c>
      <c r="C267" s="122">
        <v>12200</v>
      </c>
      <c r="D267" s="122">
        <v>2864</v>
      </c>
      <c r="E267" s="122">
        <v>462</v>
      </c>
      <c r="F267" s="122">
        <v>0</v>
      </c>
      <c r="G267" s="122">
        <v>-34.215869360297603</v>
      </c>
      <c r="H267" s="122"/>
      <c r="I267" s="122">
        <v>15491.7841306397</v>
      </c>
      <c r="J267" s="122">
        <v>294266440</v>
      </c>
      <c r="K267" s="56"/>
      <c r="L267" s="122"/>
      <c r="M267" s="124"/>
      <c r="N267" s="124"/>
      <c r="O267" s="124"/>
      <c r="P267" s="124"/>
      <c r="Q267" s="124"/>
      <c r="R267" s="124"/>
      <c r="S267" s="124"/>
      <c r="T267" s="125"/>
      <c r="U267" s="126"/>
      <c r="V267" s="125"/>
      <c r="W267" s="127"/>
      <c r="X267" s="127"/>
      <c r="Y267" s="127"/>
      <c r="AA267" s="129"/>
      <c r="AB267" s="129"/>
      <c r="AC267" s="129"/>
      <c r="AD267" s="130"/>
      <c r="AE267" s="129"/>
      <c r="AF267" s="129"/>
      <c r="AG267" s="129"/>
      <c r="AH267" s="129"/>
      <c r="AI267" s="129"/>
      <c r="AJ267" s="129"/>
      <c r="AK267" s="129"/>
      <c r="AM267" s="131"/>
    </row>
    <row r="268" spans="1:39" s="128" customFormat="1" ht="12.75" x14ac:dyDescent="0.2">
      <c r="A268" s="123" t="s">
        <v>614</v>
      </c>
      <c r="B268" s="122">
        <v>9491</v>
      </c>
      <c r="C268" s="122">
        <v>12472</v>
      </c>
      <c r="D268" s="122">
        <v>1694</v>
      </c>
      <c r="E268" s="122">
        <v>0</v>
      </c>
      <c r="F268" s="122">
        <v>0</v>
      </c>
      <c r="G268" s="122">
        <v>-34.215869360297603</v>
      </c>
      <c r="H268" s="122"/>
      <c r="I268" s="122">
        <v>14131.7841306397</v>
      </c>
      <c r="J268" s="122">
        <v>134124763</v>
      </c>
      <c r="K268" s="56"/>
      <c r="L268" s="122"/>
      <c r="M268" s="124"/>
      <c r="N268" s="124"/>
      <c r="O268" s="124"/>
      <c r="P268" s="124"/>
      <c r="Q268" s="124"/>
      <c r="R268" s="124"/>
      <c r="S268" s="124"/>
      <c r="T268" s="125"/>
      <c r="U268" s="126"/>
      <c r="V268" s="125"/>
      <c r="W268" s="127"/>
      <c r="X268" s="127"/>
      <c r="Y268" s="127"/>
      <c r="AA268" s="129"/>
      <c r="AB268" s="129"/>
      <c r="AC268" s="129"/>
      <c r="AD268" s="130"/>
      <c r="AE268" s="129"/>
      <c r="AF268" s="129"/>
      <c r="AG268" s="129"/>
      <c r="AH268" s="129"/>
      <c r="AI268" s="129"/>
      <c r="AJ268" s="129"/>
      <c r="AK268" s="129"/>
      <c r="AM268" s="131"/>
    </row>
    <row r="269" spans="1:39" s="128" customFormat="1" ht="12.75" x14ac:dyDescent="0.2">
      <c r="A269" s="123" t="s">
        <v>615</v>
      </c>
      <c r="B269" s="122">
        <v>5864</v>
      </c>
      <c r="C269" s="122">
        <v>10937</v>
      </c>
      <c r="D269" s="122">
        <v>1991</v>
      </c>
      <c r="E269" s="122">
        <v>0</v>
      </c>
      <c r="F269" s="122">
        <v>0</v>
      </c>
      <c r="G269" s="122">
        <v>-34.215869360297603</v>
      </c>
      <c r="H269" s="122"/>
      <c r="I269" s="122">
        <v>12893.7841306397</v>
      </c>
      <c r="J269" s="122">
        <v>75609150</v>
      </c>
      <c r="K269" s="56"/>
      <c r="L269" s="122"/>
      <c r="M269" s="124"/>
      <c r="N269" s="124"/>
      <c r="O269" s="124"/>
      <c r="P269" s="124"/>
      <c r="Q269" s="124"/>
      <c r="R269" s="124"/>
      <c r="S269" s="124"/>
      <c r="T269" s="125"/>
      <c r="U269" s="126"/>
      <c r="V269" s="125"/>
      <c r="W269" s="127"/>
      <c r="X269" s="127"/>
      <c r="Y269" s="127"/>
      <c r="AA269" s="129"/>
      <c r="AB269" s="129"/>
      <c r="AC269" s="129"/>
      <c r="AD269" s="130"/>
      <c r="AE269" s="129"/>
      <c r="AF269" s="129"/>
      <c r="AG269" s="129"/>
      <c r="AH269" s="129"/>
      <c r="AI269" s="129"/>
      <c r="AJ269" s="129"/>
      <c r="AK269" s="129"/>
      <c r="AM269" s="131"/>
    </row>
    <row r="270" spans="1:39" s="128" customFormat="1" ht="12.75" x14ac:dyDescent="0.2">
      <c r="A270" s="123" t="s">
        <v>616</v>
      </c>
      <c r="B270" s="122">
        <v>11477</v>
      </c>
      <c r="C270" s="122">
        <v>12381</v>
      </c>
      <c r="D270" s="122">
        <v>1220</v>
      </c>
      <c r="E270" s="122">
        <v>0</v>
      </c>
      <c r="F270" s="122">
        <v>0</v>
      </c>
      <c r="G270" s="122">
        <v>-34.215869360297603</v>
      </c>
      <c r="H270" s="122"/>
      <c r="I270" s="122">
        <v>13566.7841306397</v>
      </c>
      <c r="J270" s="122">
        <v>155705981</v>
      </c>
      <c r="K270" s="56"/>
      <c r="L270" s="122"/>
      <c r="M270" s="124"/>
      <c r="N270" s="124"/>
      <c r="O270" s="124"/>
      <c r="P270" s="124"/>
      <c r="Q270" s="124"/>
      <c r="R270" s="124"/>
      <c r="S270" s="124"/>
      <c r="T270" s="125"/>
      <c r="U270" s="126"/>
      <c r="V270" s="125"/>
      <c r="W270" s="127"/>
      <c r="X270" s="127"/>
      <c r="Y270" s="127"/>
      <c r="AA270" s="129"/>
      <c r="AB270" s="129"/>
      <c r="AC270" s="129"/>
      <c r="AD270" s="130"/>
      <c r="AE270" s="129"/>
      <c r="AF270" s="129"/>
      <c r="AG270" s="129"/>
      <c r="AH270" s="129"/>
      <c r="AI270" s="129"/>
      <c r="AJ270" s="129"/>
      <c r="AK270" s="129"/>
      <c r="AM270" s="131"/>
    </row>
    <row r="271" spans="1:39" s="128" customFormat="1" ht="12.75" x14ac:dyDescent="0.2">
      <c r="A271" s="123" t="s">
        <v>617</v>
      </c>
      <c r="B271" s="122">
        <v>38202</v>
      </c>
      <c r="C271" s="122">
        <v>8200</v>
      </c>
      <c r="D271" s="122">
        <v>43</v>
      </c>
      <c r="E271" s="122">
        <v>0</v>
      </c>
      <c r="F271" s="122">
        <v>0</v>
      </c>
      <c r="G271" s="122">
        <v>-34.215869360297603</v>
      </c>
      <c r="H271" s="122"/>
      <c r="I271" s="122">
        <v>8208.7841306397004</v>
      </c>
      <c r="J271" s="122">
        <v>313591971</v>
      </c>
      <c r="K271" s="56"/>
      <c r="L271" s="122"/>
      <c r="M271" s="124"/>
      <c r="N271" s="124"/>
      <c r="O271" s="124"/>
      <c r="P271" s="124"/>
      <c r="Q271" s="124"/>
      <c r="R271" s="124"/>
      <c r="S271" s="124"/>
      <c r="T271" s="125"/>
      <c r="U271" s="126"/>
      <c r="V271" s="125"/>
      <c r="W271" s="127"/>
      <c r="X271" s="127"/>
      <c r="Y271" s="127"/>
      <c r="AA271" s="129"/>
      <c r="AB271" s="129"/>
      <c r="AC271" s="129"/>
      <c r="AD271" s="130"/>
      <c r="AE271" s="129"/>
      <c r="AF271" s="129"/>
      <c r="AG271" s="129"/>
      <c r="AH271" s="129"/>
      <c r="AI271" s="129"/>
      <c r="AJ271" s="129"/>
      <c r="AK271" s="129"/>
      <c r="AM271" s="131"/>
    </row>
    <row r="272" spans="1:39" s="128" customFormat="1" ht="12.75" x14ac:dyDescent="0.2">
      <c r="A272" s="123" t="s">
        <v>618</v>
      </c>
      <c r="B272" s="122">
        <v>25730</v>
      </c>
      <c r="C272" s="122">
        <v>10836</v>
      </c>
      <c r="D272" s="122">
        <v>464</v>
      </c>
      <c r="E272" s="122">
        <v>0</v>
      </c>
      <c r="F272" s="122">
        <v>0</v>
      </c>
      <c r="G272" s="122">
        <v>-34.215869360297603</v>
      </c>
      <c r="H272" s="122"/>
      <c r="I272" s="122">
        <v>11265.7841306397</v>
      </c>
      <c r="J272" s="122">
        <v>289868626</v>
      </c>
      <c r="K272" s="56"/>
      <c r="L272" s="122"/>
      <c r="M272" s="124"/>
      <c r="N272" s="124"/>
      <c r="O272" s="124"/>
      <c r="P272" s="124"/>
      <c r="Q272" s="124"/>
      <c r="R272" s="124"/>
      <c r="S272" s="124"/>
      <c r="T272" s="125"/>
      <c r="U272" s="126"/>
      <c r="V272" s="125"/>
      <c r="W272" s="127"/>
      <c r="X272" s="127"/>
      <c r="Y272" s="127"/>
      <c r="AA272" s="129"/>
      <c r="AB272" s="129"/>
      <c r="AC272" s="129"/>
      <c r="AD272" s="130"/>
      <c r="AE272" s="129"/>
      <c r="AF272" s="129"/>
      <c r="AG272" s="129"/>
      <c r="AH272" s="129"/>
      <c r="AI272" s="129"/>
      <c r="AJ272" s="129"/>
      <c r="AK272" s="129"/>
      <c r="AM272" s="131"/>
    </row>
    <row r="273" spans="1:39" s="128" customFormat="1" ht="18.75" customHeight="1" x14ac:dyDescent="0.2">
      <c r="A273" s="18" t="s">
        <v>619</v>
      </c>
      <c r="B273" s="19"/>
      <c r="C273" s="19"/>
      <c r="D273" s="19"/>
      <c r="E273" s="19"/>
      <c r="F273" s="19"/>
      <c r="G273" s="19"/>
      <c r="H273" s="19"/>
      <c r="I273" s="122"/>
      <c r="J273" s="122"/>
      <c r="K273" s="56"/>
      <c r="L273" s="122"/>
      <c r="M273" s="124"/>
      <c r="N273" s="124"/>
      <c r="O273" s="124"/>
      <c r="P273" s="124"/>
      <c r="Q273" s="124"/>
      <c r="R273" s="124"/>
      <c r="S273" s="124"/>
      <c r="T273" s="125"/>
      <c r="U273" s="126"/>
      <c r="V273" s="125"/>
      <c r="W273" s="127"/>
      <c r="X273" s="127"/>
      <c r="Y273" s="127"/>
      <c r="AA273" s="129"/>
      <c r="AB273" s="129"/>
      <c r="AC273" s="129"/>
      <c r="AD273" s="130"/>
      <c r="AE273" s="129"/>
      <c r="AF273" s="129"/>
      <c r="AG273" s="129"/>
      <c r="AH273" s="129"/>
      <c r="AI273" s="129"/>
      <c r="AJ273" s="129"/>
      <c r="AK273" s="129"/>
      <c r="AM273" s="131"/>
    </row>
    <row r="274" spans="1:39" s="128" customFormat="1" ht="12.75" x14ac:dyDescent="0.2">
      <c r="A274" s="123" t="s">
        <v>620</v>
      </c>
      <c r="B274" s="122">
        <v>25008</v>
      </c>
      <c r="C274" s="122">
        <v>11213</v>
      </c>
      <c r="D274" s="122">
        <v>-287</v>
      </c>
      <c r="E274" s="122">
        <v>0</v>
      </c>
      <c r="F274" s="122">
        <v>0</v>
      </c>
      <c r="G274" s="122">
        <v>-34.215869360297603</v>
      </c>
      <c r="H274" s="122"/>
      <c r="I274" s="122">
        <v>10891.7841306397</v>
      </c>
      <c r="J274" s="122">
        <v>272381738</v>
      </c>
      <c r="K274" s="56"/>
      <c r="L274" s="122"/>
      <c r="M274" s="124"/>
      <c r="N274" s="124"/>
      <c r="O274" s="124"/>
      <c r="P274" s="124"/>
      <c r="Q274" s="124"/>
      <c r="R274" s="124"/>
      <c r="S274" s="124"/>
      <c r="T274" s="125"/>
      <c r="U274" s="126"/>
      <c r="V274" s="125"/>
      <c r="W274" s="127"/>
      <c r="X274" s="127"/>
      <c r="Y274" s="127"/>
      <c r="AA274" s="129"/>
      <c r="AB274" s="129"/>
      <c r="AC274" s="129"/>
      <c r="AD274" s="130"/>
      <c r="AE274" s="129"/>
      <c r="AF274" s="129"/>
      <c r="AG274" s="129"/>
      <c r="AH274" s="129"/>
      <c r="AI274" s="129"/>
      <c r="AJ274" s="129"/>
      <c r="AK274" s="129"/>
      <c r="AM274" s="131"/>
    </row>
    <row r="275" spans="1:39" s="128" customFormat="1" ht="12.75" x14ac:dyDescent="0.2">
      <c r="A275" s="123" t="s">
        <v>621</v>
      </c>
      <c r="B275" s="122">
        <v>18363</v>
      </c>
      <c r="C275" s="122">
        <v>11224</v>
      </c>
      <c r="D275" s="122">
        <v>1849</v>
      </c>
      <c r="E275" s="122">
        <v>107</v>
      </c>
      <c r="F275" s="122">
        <v>0</v>
      </c>
      <c r="G275" s="122">
        <v>-34.215869360297603</v>
      </c>
      <c r="H275" s="122"/>
      <c r="I275" s="122">
        <v>13145.7841306397</v>
      </c>
      <c r="J275" s="122">
        <v>241396034</v>
      </c>
      <c r="K275" s="56"/>
      <c r="L275" s="122"/>
      <c r="M275" s="124"/>
      <c r="N275" s="124"/>
      <c r="O275" s="124"/>
      <c r="P275" s="124"/>
      <c r="Q275" s="124"/>
      <c r="R275" s="124"/>
      <c r="S275" s="124"/>
      <c r="T275" s="125"/>
      <c r="U275" s="126"/>
      <c r="V275" s="125"/>
      <c r="W275" s="127"/>
      <c r="X275" s="127"/>
      <c r="Y275" s="127"/>
      <c r="AA275" s="129"/>
      <c r="AB275" s="129"/>
      <c r="AC275" s="129"/>
      <c r="AD275" s="130"/>
      <c r="AE275" s="129"/>
      <c r="AF275" s="129"/>
      <c r="AG275" s="129"/>
      <c r="AH275" s="129"/>
      <c r="AI275" s="129"/>
      <c r="AJ275" s="129"/>
      <c r="AK275" s="129"/>
      <c r="AM275" s="131"/>
    </row>
    <row r="276" spans="1:39" s="128" customFormat="1" ht="12.75" x14ac:dyDescent="0.2">
      <c r="A276" s="123" t="s">
        <v>622</v>
      </c>
      <c r="B276" s="122">
        <v>19786</v>
      </c>
      <c r="C276" s="122">
        <v>12425</v>
      </c>
      <c r="D276" s="122">
        <v>3249</v>
      </c>
      <c r="E276" s="122">
        <v>471</v>
      </c>
      <c r="F276" s="122">
        <v>0</v>
      </c>
      <c r="G276" s="122">
        <v>-34.215869360297603</v>
      </c>
      <c r="H276" s="122"/>
      <c r="I276" s="122">
        <v>16110.7841306397</v>
      </c>
      <c r="J276" s="122">
        <v>318767975</v>
      </c>
      <c r="K276" s="56"/>
      <c r="L276" s="122"/>
      <c r="M276" s="124"/>
      <c r="N276" s="124"/>
      <c r="O276" s="124"/>
      <c r="P276" s="124"/>
      <c r="Q276" s="124"/>
      <c r="R276" s="124"/>
      <c r="S276" s="124"/>
      <c r="T276" s="125"/>
      <c r="U276" s="126"/>
      <c r="V276" s="125"/>
      <c r="W276" s="127"/>
      <c r="X276" s="127"/>
      <c r="Y276" s="127"/>
      <c r="AA276" s="129"/>
      <c r="AB276" s="129"/>
      <c r="AC276" s="129"/>
      <c r="AD276" s="130"/>
      <c r="AE276" s="129"/>
      <c r="AF276" s="129"/>
      <c r="AG276" s="129"/>
      <c r="AH276" s="129"/>
      <c r="AI276" s="129"/>
      <c r="AJ276" s="129"/>
      <c r="AK276" s="129"/>
      <c r="AM276" s="131"/>
    </row>
    <row r="277" spans="1:39" s="128" customFormat="1" ht="12.75" x14ac:dyDescent="0.2">
      <c r="A277" s="123" t="s">
        <v>623</v>
      </c>
      <c r="B277" s="122">
        <v>97776</v>
      </c>
      <c r="C277" s="122">
        <v>5778</v>
      </c>
      <c r="D277" s="122">
        <v>-815</v>
      </c>
      <c r="E277" s="122">
        <v>0</v>
      </c>
      <c r="F277" s="122">
        <v>0</v>
      </c>
      <c r="G277" s="122">
        <v>-34.215869360297603</v>
      </c>
      <c r="H277" s="122"/>
      <c r="I277" s="122">
        <v>4928.7841306397004</v>
      </c>
      <c r="J277" s="122">
        <v>481916797</v>
      </c>
      <c r="K277" s="56"/>
      <c r="L277" s="122"/>
      <c r="M277" s="124"/>
      <c r="N277" s="124"/>
      <c r="O277" s="124"/>
      <c r="P277" s="124"/>
      <c r="Q277" s="124"/>
      <c r="R277" s="124"/>
      <c r="S277" s="124"/>
      <c r="T277" s="125"/>
      <c r="U277" s="126"/>
      <c r="V277" s="125"/>
      <c r="W277" s="127"/>
      <c r="X277" s="127"/>
      <c r="Y277" s="127"/>
      <c r="AA277" s="129"/>
      <c r="AB277" s="129"/>
      <c r="AC277" s="129"/>
      <c r="AD277" s="130"/>
      <c r="AE277" s="129"/>
      <c r="AF277" s="129"/>
      <c r="AG277" s="129"/>
      <c r="AH277" s="129"/>
      <c r="AI277" s="129"/>
      <c r="AJ277" s="129"/>
      <c r="AK277" s="129"/>
      <c r="AM277" s="131"/>
    </row>
    <row r="278" spans="1:39" s="128" customFormat="1" ht="12.75" x14ac:dyDescent="0.2">
      <c r="A278" s="123" t="s">
        <v>624</v>
      </c>
      <c r="B278" s="122">
        <v>18019</v>
      </c>
      <c r="C278" s="122">
        <v>9463</v>
      </c>
      <c r="D278" s="122">
        <v>34</v>
      </c>
      <c r="E278" s="122">
        <v>0</v>
      </c>
      <c r="F278" s="122">
        <v>0</v>
      </c>
      <c r="G278" s="122">
        <v>-34.215869360297603</v>
      </c>
      <c r="H278" s="122"/>
      <c r="I278" s="122">
        <v>9462.7841306397004</v>
      </c>
      <c r="J278" s="122">
        <v>170509907</v>
      </c>
      <c r="K278" s="56"/>
      <c r="L278" s="122"/>
      <c r="M278" s="124"/>
      <c r="N278" s="124"/>
      <c r="O278" s="124"/>
      <c r="P278" s="124"/>
      <c r="Q278" s="124"/>
      <c r="R278" s="124"/>
      <c r="S278" s="124"/>
      <c r="T278" s="125"/>
      <c r="U278" s="126"/>
      <c r="V278" s="125"/>
      <c r="W278" s="127"/>
      <c r="X278" s="127"/>
      <c r="Y278" s="127"/>
      <c r="AA278" s="129"/>
      <c r="AB278" s="129"/>
      <c r="AC278" s="129"/>
      <c r="AD278" s="130"/>
      <c r="AE278" s="129"/>
      <c r="AF278" s="129"/>
      <c r="AG278" s="129"/>
      <c r="AH278" s="129"/>
      <c r="AI278" s="129"/>
      <c r="AJ278" s="129"/>
      <c r="AK278" s="129"/>
      <c r="AM278" s="131"/>
    </row>
    <row r="279" spans="1:39" s="128" customFormat="1" ht="12.75" x14ac:dyDescent="0.2">
      <c r="A279" s="123" t="s">
        <v>625</v>
      </c>
      <c r="B279" s="122">
        <v>9495</v>
      </c>
      <c r="C279" s="122">
        <v>11142</v>
      </c>
      <c r="D279" s="122">
        <v>3878</v>
      </c>
      <c r="E279" s="122">
        <v>324</v>
      </c>
      <c r="F279" s="122">
        <v>0</v>
      </c>
      <c r="G279" s="122">
        <v>-34.215869360297603</v>
      </c>
      <c r="H279" s="122"/>
      <c r="I279" s="122">
        <v>15309.7841306397</v>
      </c>
      <c r="J279" s="122">
        <v>145366400</v>
      </c>
      <c r="K279" s="56"/>
      <c r="L279" s="122"/>
      <c r="M279" s="124"/>
      <c r="N279" s="124"/>
      <c r="O279" s="124"/>
      <c r="P279" s="124"/>
      <c r="Q279" s="124"/>
      <c r="R279" s="124"/>
      <c r="S279" s="124"/>
      <c r="T279" s="125"/>
      <c r="U279" s="126"/>
      <c r="V279" s="125"/>
      <c r="W279" s="127"/>
      <c r="X279" s="127"/>
      <c r="Y279" s="127"/>
      <c r="AA279" s="129"/>
      <c r="AB279" s="129"/>
      <c r="AC279" s="129"/>
      <c r="AD279" s="130"/>
      <c r="AE279" s="129"/>
      <c r="AF279" s="129"/>
      <c r="AG279" s="129"/>
      <c r="AH279" s="129"/>
      <c r="AI279" s="129"/>
      <c r="AJ279" s="129"/>
      <c r="AK279" s="129"/>
      <c r="AM279" s="131"/>
    </row>
    <row r="280" spans="1:39" s="128" customFormat="1" ht="12.75" x14ac:dyDescent="0.2">
      <c r="A280" s="123" t="s">
        <v>626</v>
      </c>
      <c r="B280" s="122">
        <v>55599</v>
      </c>
      <c r="C280" s="122">
        <v>7634</v>
      </c>
      <c r="D280" s="122">
        <v>674</v>
      </c>
      <c r="E280" s="122">
        <v>0</v>
      </c>
      <c r="F280" s="122">
        <v>0</v>
      </c>
      <c r="G280" s="122">
        <v>-34.215869360297603</v>
      </c>
      <c r="H280" s="122"/>
      <c r="I280" s="122">
        <v>8273.7841306397004</v>
      </c>
      <c r="J280" s="122">
        <v>460014124</v>
      </c>
      <c r="K280" s="56"/>
      <c r="L280" s="122"/>
      <c r="M280" s="124"/>
      <c r="N280" s="124"/>
      <c r="O280" s="124"/>
      <c r="P280" s="124"/>
      <c r="Q280" s="124"/>
      <c r="R280" s="124"/>
      <c r="S280" s="124"/>
      <c r="T280" s="125"/>
      <c r="U280" s="126"/>
      <c r="V280" s="125"/>
      <c r="W280" s="127"/>
      <c r="X280" s="127"/>
      <c r="Y280" s="127"/>
      <c r="AA280" s="129"/>
      <c r="AB280" s="129"/>
      <c r="AC280" s="129"/>
      <c r="AD280" s="130"/>
      <c r="AE280" s="129"/>
      <c r="AF280" s="129"/>
      <c r="AG280" s="129"/>
      <c r="AH280" s="129"/>
      <c r="AI280" s="129"/>
      <c r="AJ280" s="129"/>
      <c r="AK280" s="129"/>
      <c r="AM280" s="131"/>
    </row>
    <row r="281" spans="1:39" s="128" customFormat="1" ht="18.75" customHeight="1" x14ac:dyDescent="0.2">
      <c r="A281" s="18" t="s">
        <v>627</v>
      </c>
      <c r="B281" s="19"/>
      <c r="C281" s="19"/>
      <c r="D281" s="19"/>
      <c r="E281" s="19"/>
      <c r="F281" s="19"/>
      <c r="G281" s="19"/>
      <c r="H281" s="19"/>
      <c r="I281" s="122"/>
      <c r="J281" s="122"/>
      <c r="K281" s="56"/>
      <c r="L281" s="122"/>
      <c r="M281" s="124"/>
      <c r="N281" s="124"/>
      <c r="O281" s="124"/>
      <c r="P281" s="124"/>
      <c r="Q281" s="124"/>
      <c r="R281" s="124"/>
      <c r="S281" s="124"/>
      <c r="T281" s="125"/>
      <c r="U281" s="126"/>
      <c r="V281" s="125"/>
      <c r="W281" s="127"/>
      <c r="X281" s="127"/>
      <c r="Y281" s="127"/>
      <c r="AA281" s="129"/>
      <c r="AB281" s="129"/>
      <c r="AC281" s="129"/>
      <c r="AD281" s="130"/>
      <c r="AE281" s="129"/>
      <c r="AF281" s="129"/>
      <c r="AG281" s="129"/>
      <c r="AH281" s="129"/>
      <c r="AI281" s="129"/>
      <c r="AJ281" s="129"/>
      <c r="AK281" s="129"/>
      <c r="AM281" s="131"/>
    </row>
    <row r="282" spans="1:39" s="128" customFormat="1" ht="12.75" x14ac:dyDescent="0.2">
      <c r="A282" s="123" t="s">
        <v>628</v>
      </c>
      <c r="B282" s="122">
        <v>7041</v>
      </c>
      <c r="C282" s="122">
        <v>13442</v>
      </c>
      <c r="D282" s="122">
        <v>7166</v>
      </c>
      <c r="E282" s="122">
        <v>1389</v>
      </c>
      <c r="F282" s="122">
        <v>0</v>
      </c>
      <c r="G282" s="122">
        <v>-34.215869360297603</v>
      </c>
      <c r="H282" s="122"/>
      <c r="I282" s="122">
        <v>21962.784130639699</v>
      </c>
      <c r="J282" s="122">
        <v>154639963</v>
      </c>
      <c r="K282" s="56"/>
      <c r="L282" s="122"/>
      <c r="M282" s="124"/>
      <c r="N282" s="124"/>
      <c r="O282" s="124"/>
      <c r="P282" s="124"/>
      <c r="Q282" s="124"/>
      <c r="R282" s="124"/>
      <c r="S282" s="124"/>
      <c r="T282" s="125"/>
      <c r="U282" s="126"/>
      <c r="V282" s="125"/>
      <c r="W282" s="127"/>
      <c r="X282" s="127"/>
      <c r="Y282" s="127"/>
      <c r="AA282" s="129"/>
      <c r="AB282" s="129"/>
      <c r="AC282" s="129"/>
      <c r="AD282" s="130"/>
      <c r="AE282" s="129"/>
      <c r="AF282" s="129"/>
      <c r="AG282" s="129"/>
      <c r="AH282" s="129"/>
      <c r="AI282" s="129"/>
      <c r="AJ282" s="129"/>
      <c r="AK282" s="129"/>
      <c r="AM282" s="131"/>
    </row>
    <row r="283" spans="1:39" s="128" customFormat="1" ht="12.75" x14ac:dyDescent="0.2">
      <c r="A283" s="123" t="s">
        <v>629</v>
      </c>
      <c r="B283" s="122">
        <v>6463</v>
      </c>
      <c r="C283" s="122">
        <v>12764</v>
      </c>
      <c r="D283" s="122">
        <v>7708</v>
      </c>
      <c r="E283" s="122">
        <v>1318</v>
      </c>
      <c r="F283" s="122">
        <v>208</v>
      </c>
      <c r="G283" s="122">
        <v>-34.215869360297603</v>
      </c>
      <c r="H283" s="122"/>
      <c r="I283" s="122">
        <v>21963.784130639699</v>
      </c>
      <c r="J283" s="122">
        <v>141951937</v>
      </c>
      <c r="K283" s="56"/>
      <c r="L283" s="122"/>
      <c r="M283" s="124"/>
      <c r="N283" s="124"/>
      <c r="O283" s="124"/>
      <c r="P283" s="124"/>
      <c r="Q283" s="124"/>
      <c r="R283" s="124"/>
      <c r="S283" s="124"/>
      <c r="T283" s="125"/>
      <c r="U283" s="126"/>
      <c r="V283" s="125"/>
      <c r="W283" s="127"/>
      <c r="X283" s="127"/>
      <c r="Y283" s="127"/>
      <c r="AA283" s="129"/>
      <c r="AB283" s="129"/>
      <c r="AC283" s="129"/>
      <c r="AD283" s="130"/>
      <c r="AE283" s="129"/>
      <c r="AF283" s="129"/>
      <c r="AG283" s="129"/>
      <c r="AH283" s="129"/>
      <c r="AI283" s="129"/>
      <c r="AJ283" s="129"/>
      <c r="AK283" s="129"/>
      <c r="AM283" s="131"/>
    </row>
    <row r="284" spans="1:39" s="128" customFormat="1" ht="12.75" x14ac:dyDescent="0.2">
      <c r="A284" s="123" t="s">
        <v>630</v>
      </c>
      <c r="B284" s="122">
        <v>10237</v>
      </c>
      <c r="C284" s="122">
        <v>12468</v>
      </c>
      <c r="D284" s="122">
        <v>3831</v>
      </c>
      <c r="E284" s="122">
        <v>2104</v>
      </c>
      <c r="F284" s="122">
        <v>56</v>
      </c>
      <c r="G284" s="122">
        <v>-34.215869360297603</v>
      </c>
      <c r="H284" s="122"/>
      <c r="I284" s="122">
        <v>18424.784130639699</v>
      </c>
      <c r="J284" s="122">
        <v>188614515</v>
      </c>
      <c r="K284" s="56"/>
      <c r="L284" s="122"/>
      <c r="M284" s="124"/>
      <c r="N284" s="124"/>
      <c r="O284" s="124"/>
      <c r="P284" s="124"/>
      <c r="Q284" s="124"/>
      <c r="R284" s="124"/>
      <c r="S284" s="124"/>
      <c r="T284" s="125"/>
      <c r="U284" s="126"/>
      <c r="V284" s="125"/>
      <c r="W284" s="127"/>
      <c r="X284" s="127"/>
      <c r="Y284" s="127"/>
      <c r="AA284" s="129"/>
      <c r="AB284" s="129"/>
      <c r="AC284" s="129"/>
      <c r="AD284" s="130"/>
      <c r="AE284" s="129"/>
      <c r="AF284" s="129"/>
      <c r="AG284" s="129"/>
      <c r="AH284" s="129"/>
      <c r="AI284" s="129"/>
      <c r="AJ284" s="129"/>
      <c r="AK284" s="129"/>
      <c r="AM284" s="131"/>
    </row>
    <row r="285" spans="1:39" s="128" customFormat="1" ht="12.75" x14ac:dyDescent="0.2">
      <c r="A285" s="123" t="s">
        <v>631</v>
      </c>
      <c r="B285" s="122">
        <v>14776</v>
      </c>
      <c r="C285" s="122">
        <v>11379</v>
      </c>
      <c r="D285" s="122">
        <v>3552</v>
      </c>
      <c r="E285" s="122">
        <v>770</v>
      </c>
      <c r="F285" s="122">
        <v>0</v>
      </c>
      <c r="G285" s="122">
        <v>-34.215869360297603</v>
      </c>
      <c r="H285" s="122"/>
      <c r="I285" s="122">
        <v>15666.7841306397</v>
      </c>
      <c r="J285" s="122">
        <v>231492402</v>
      </c>
      <c r="K285" s="56"/>
      <c r="L285" s="122"/>
      <c r="M285" s="124"/>
      <c r="N285" s="124"/>
      <c r="O285" s="124"/>
      <c r="P285" s="124"/>
      <c r="Q285" s="124"/>
      <c r="R285" s="124"/>
      <c r="S285" s="124"/>
      <c r="T285" s="125"/>
      <c r="U285" s="126"/>
      <c r="V285" s="125"/>
      <c r="W285" s="127"/>
      <c r="X285" s="127"/>
      <c r="Y285" s="127"/>
      <c r="AA285" s="129"/>
      <c r="AB285" s="129"/>
      <c r="AC285" s="129"/>
      <c r="AD285" s="130"/>
      <c r="AE285" s="129"/>
      <c r="AF285" s="129"/>
      <c r="AG285" s="129"/>
      <c r="AH285" s="129"/>
      <c r="AI285" s="129"/>
      <c r="AJ285" s="129"/>
      <c r="AK285" s="129"/>
      <c r="AM285" s="131"/>
    </row>
    <row r="286" spans="1:39" s="128" customFormat="1" ht="12.75" x14ac:dyDescent="0.2">
      <c r="A286" s="123" t="s">
        <v>632</v>
      </c>
      <c r="B286" s="122">
        <v>5405</v>
      </c>
      <c r="C286" s="122">
        <v>12603</v>
      </c>
      <c r="D286" s="122">
        <v>8150</v>
      </c>
      <c r="E286" s="122">
        <v>284</v>
      </c>
      <c r="F286" s="122">
        <v>0</v>
      </c>
      <c r="G286" s="122">
        <v>-34.215869360297603</v>
      </c>
      <c r="H286" s="122"/>
      <c r="I286" s="122">
        <v>21002.784130639699</v>
      </c>
      <c r="J286" s="122">
        <v>113520048</v>
      </c>
      <c r="K286" s="56"/>
      <c r="L286" s="122"/>
      <c r="M286" s="124"/>
      <c r="N286" s="124"/>
      <c r="O286" s="124"/>
      <c r="P286" s="124"/>
      <c r="Q286" s="124"/>
      <c r="R286" s="124"/>
      <c r="S286" s="124"/>
      <c r="T286" s="125"/>
      <c r="U286" s="126"/>
      <c r="V286" s="125"/>
      <c r="W286" s="127"/>
      <c r="X286" s="127"/>
      <c r="Y286" s="127"/>
      <c r="AA286" s="129"/>
      <c r="AB286" s="129"/>
      <c r="AC286" s="129"/>
      <c r="AD286" s="130"/>
      <c r="AE286" s="129"/>
      <c r="AF286" s="129"/>
      <c r="AG286" s="129"/>
      <c r="AH286" s="129"/>
      <c r="AI286" s="129"/>
      <c r="AJ286" s="129"/>
      <c r="AK286" s="129"/>
      <c r="AM286" s="131"/>
    </row>
    <row r="287" spans="1:39" s="128" customFormat="1" ht="12.75" x14ac:dyDescent="0.2">
      <c r="A287" s="123" t="s">
        <v>633</v>
      </c>
      <c r="B287" s="122">
        <v>11708</v>
      </c>
      <c r="C287" s="122">
        <v>12855</v>
      </c>
      <c r="D287" s="122">
        <v>6495</v>
      </c>
      <c r="E287" s="122">
        <v>1765</v>
      </c>
      <c r="F287" s="122">
        <v>0</v>
      </c>
      <c r="G287" s="122">
        <v>-34.215869360297603</v>
      </c>
      <c r="H287" s="122"/>
      <c r="I287" s="122">
        <v>21080.784130639699</v>
      </c>
      <c r="J287" s="122">
        <v>246813821</v>
      </c>
      <c r="K287" s="56"/>
      <c r="L287" s="122"/>
      <c r="M287" s="124"/>
      <c r="N287" s="124"/>
      <c r="O287" s="124"/>
      <c r="P287" s="124"/>
      <c r="Q287" s="124"/>
      <c r="R287" s="124"/>
      <c r="S287" s="124"/>
      <c r="T287" s="125"/>
      <c r="U287" s="126"/>
      <c r="V287" s="125"/>
      <c r="W287" s="127"/>
      <c r="X287" s="127"/>
      <c r="Y287" s="127"/>
      <c r="AA287" s="129"/>
      <c r="AB287" s="129"/>
      <c r="AC287" s="129"/>
      <c r="AD287" s="130"/>
      <c r="AE287" s="129"/>
      <c r="AF287" s="129"/>
      <c r="AG287" s="129"/>
      <c r="AH287" s="129"/>
      <c r="AI287" s="129"/>
      <c r="AJ287" s="129"/>
      <c r="AK287" s="129"/>
      <c r="AM287" s="131"/>
    </row>
    <row r="288" spans="1:39" s="128" customFormat="1" ht="12.75" x14ac:dyDescent="0.2">
      <c r="A288" s="123" t="s">
        <v>634</v>
      </c>
      <c r="B288" s="122">
        <v>10578</v>
      </c>
      <c r="C288" s="122">
        <v>12654</v>
      </c>
      <c r="D288" s="122">
        <v>-383</v>
      </c>
      <c r="E288" s="122">
        <v>1512</v>
      </c>
      <c r="F288" s="122">
        <v>0</v>
      </c>
      <c r="G288" s="122">
        <v>-34.215869360297603</v>
      </c>
      <c r="H288" s="122"/>
      <c r="I288" s="122">
        <v>13748.7841306397</v>
      </c>
      <c r="J288" s="122">
        <v>145434639</v>
      </c>
      <c r="K288" s="56"/>
      <c r="L288" s="122"/>
      <c r="M288" s="124"/>
      <c r="N288" s="124"/>
      <c r="O288" s="124"/>
      <c r="P288" s="124"/>
      <c r="Q288" s="124"/>
      <c r="R288" s="124"/>
      <c r="S288" s="124"/>
      <c r="T288" s="125"/>
      <c r="U288" s="126"/>
      <c r="V288" s="125"/>
      <c r="W288" s="127"/>
      <c r="X288" s="127"/>
      <c r="Y288" s="127"/>
      <c r="AA288" s="129"/>
      <c r="AB288" s="129"/>
      <c r="AC288" s="129"/>
      <c r="AD288" s="130"/>
      <c r="AE288" s="129"/>
      <c r="AF288" s="129"/>
      <c r="AG288" s="129"/>
      <c r="AH288" s="129"/>
      <c r="AI288" s="129"/>
      <c r="AJ288" s="129"/>
      <c r="AK288" s="129"/>
      <c r="AM288" s="131"/>
    </row>
    <row r="289" spans="1:39" s="128" customFormat="1" ht="12.75" x14ac:dyDescent="0.2">
      <c r="A289" s="123" t="s">
        <v>635</v>
      </c>
      <c r="B289" s="122">
        <v>60961</v>
      </c>
      <c r="C289" s="122">
        <v>8665</v>
      </c>
      <c r="D289" s="122">
        <v>-1439</v>
      </c>
      <c r="E289" s="122">
        <v>341</v>
      </c>
      <c r="F289" s="122">
        <v>0</v>
      </c>
      <c r="G289" s="122">
        <v>-34.215869360297603</v>
      </c>
      <c r="H289" s="122"/>
      <c r="I289" s="122">
        <v>7532.7841306397004</v>
      </c>
      <c r="J289" s="122">
        <v>459206053</v>
      </c>
      <c r="K289" s="56"/>
      <c r="L289" s="122"/>
      <c r="M289" s="124"/>
      <c r="N289" s="124"/>
      <c r="O289" s="124"/>
      <c r="P289" s="124"/>
      <c r="Q289" s="124"/>
      <c r="R289" s="124"/>
      <c r="S289" s="124"/>
      <c r="T289" s="125"/>
      <c r="U289" s="126"/>
      <c r="V289" s="125"/>
      <c r="W289" s="127"/>
      <c r="X289" s="127"/>
      <c r="Y289" s="127"/>
      <c r="AA289" s="129"/>
      <c r="AB289" s="129"/>
      <c r="AC289" s="129"/>
      <c r="AD289" s="130"/>
      <c r="AE289" s="129"/>
      <c r="AF289" s="129"/>
      <c r="AG289" s="129"/>
      <c r="AH289" s="129"/>
      <c r="AI289" s="129"/>
      <c r="AJ289" s="129"/>
      <c r="AK289" s="129"/>
      <c r="AM289" s="131"/>
    </row>
    <row r="290" spans="1:39" s="128" customFormat="1" ht="18.75" customHeight="1" x14ac:dyDescent="0.2">
      <c r="A290" s="18" t="s">
        <v>636</v>
      </c>
      <c r="B290" s="19"/>
      <c r="C290" s="19"/>
      <c r="D290" s="19"/>
      <c r="E290" s="19"/>
      <c r="F290" s="19"/>
      <c r="G290" s="19"/>
      <c r="H290" s="19"/>
      <c r="I290" s="122"/>
      <c r="J290" s="122"/>
      <c r="K290" s="56"/>
      <c r="L290" s="122"/>
      <c r="M290" s="124"/>
      <c r="N290" s="124"/>
      <c r="O290" s="124"/>
      <c r="P290" s="124"/>
      <c r="Q290" s="124"/>
      <c r="R290" s="124"/>
      <c r="S290" s="124"/>
      <c r="T290" s="125"/>
      <c r="U290" s="126"/>
      <c r="V290" s="125"/>
      <c r="W290" s="127"/>
      <c r="X290" s="127"/>
      <c r="Y290" s="127"/>
      <c r="AA290" s="129"/>
      <c r="AB290" s="129"/>
      <c r="AC290" s="129"/>
      <c r="AD290" s="130"/>
      <c r="AE290" s="129"/>
      <c r="AF290" s="129"/>
      <c r="AG290" s="129"/>
      <c r="AH290" s="129"/>
      <c r="AI290" s="129"/>
      <c r="AJ290" s="129"/>
      <c r="AK290" s="129"/>
      <c r="AM290" s="131"/>
    </row>
    <row r="291" spans="1:39" s="128" customFormat="1" ht="12.75" x14ac:dyDescent="0.2">
      <c r="A291" s="123" t="s">
        <v>637</v>
      </c>
      <c r="B291" s="122">
        <v>2455</v>
      </c>
      <c r="C291" s="122">
        <v>16281</v>
      </c>
      <c r="D291" s="122">
        <v>10787</v>
      </c>
      <c r="E291" s="122">
        <v>432</v>
      </c>
      <c r="F291" s="122">
        <v>0</v>
      </c>
      <c r="G291" s="122">
        <v>-34.215869360297603</v>
      </c>
      <c r="H291" s="122"/>
      <c r="I291" s="122">
        <v>27465.784130639699</v>
      </c>
      <c r="J291" s="122">
        <v>67428500</v>
      </c>
      <c r="K291" s="56"/>
      <c r="L291" s="122"/>
      <c r="M291" s="124"/>
      <c r="N291" s="124"/>
      <c r="O291" s="124"/>
      <c r="P291" s="124"/>
      <c r="Q291" s="124"/>
      <c r="R291" s="124"/>
      <c r="S291" s="124"/>
      <c r="T291" s="125"/>
      <c r="U291" s="126"/>
      <c r="V291" s="125"/>
      <c r="W291" s="127"/>
      <c r="X291" s="127"/>
      <c r="Y291" s="127"/>
      <c r="AA291" s="129"/>
      <c r="AB291" s="129"/>
      <c r="AC291" s="129"/>
      <c r="AD291" s="130"/>
      <c r="AE291" s="129"/>
      <c r="AF291" s="129"/>
      <c r="AG291" s="129"/>
      <c r="AH291" s="129"/>
      <c r="AI291" s="129"/>
      <c r="AJ291" s="129"/>
      <c r="AK291" s="129"/>
      <c r="AM291" s="131"/>
    </row>
    <row r="292" spans="1:39" s="128" customFormat="1" ht="12.75" x14ac:dyDescent="0.2">
      <c r="A292" s="123" t="s">
        <v>638</v>
      </c>
      <c r="B292" s="122">
        <v>2745</v>
      </c>
      <c r="C292" s="122">
        <v>13838</v>
      </c>
      <c r="D292" s="122">
        <v>10092</v>
      </c>
      <c r="E292" s="122">
        <v>2165</v>
      </c>
      <c r="F292" s="122">
        <v>0</v>
      </c>
      <c r="G292" s="122">
        <v>-34.215869360297603</v>
      </c>
      <c r="H292" s="122"/>
      <c r="I292" s="122">
        <v>26060.784130639699</v>
      </c>
      <c r="J292" s="122">
        <v>71536852</v>
      </c>
      <c r="K292" s="56"/>
      <c r="L292" s="122"/>
      <c r="M292" s="124"/>
      <c r="N292" s="124"/>
      <c r="O292" s="124"/>
      <c r="P292" s="124"/>
      <c r="Q292" s="124"/>
      <c r="R292" s="124"/>
      <c r="S292" s="124"/>
      <c r="T292" s="125"/>
      <c r="U292" s="126"/>
      <c r="V292" s="125"/>
      <c r="W292" s="127"/>
      <c r="X292" s="127"/>
      <c r="Y292" s="127"/>
      <c r="AA292" s="129"/>
      <c r="AB292" s="129"/>
      <c r="AC292" s="129"/>
      <c r="AD292" s="130"/>
      <c r="AE292" s="129"/>
      <c r="AF292" s="129"/>
      <c r="AG292" s="129"/>
      <c r="AH292" s="129"/>
      <c r="AI292" s="129"/>
      <c r="AJ292" s="129"/>
      <c r="AK292" s="129"/>
      <c r="AM292" s="131"/>
    </row>
    <row r="293" spans="1:39" s="128" customFormat="1" ht="12.75" x14ac:dyDescent="0.2">
      <c r="A293" s="123" t="s">
        <v>639</v>
      </c>
      <c r="B293" s="122">
        <v>12177</v>
      </c>
      <c r="C293" s="122">
        <v>9612</v>
      </c>
      <c r="D293" s="122">
        <v>3012</v>
      </c>
      <c r="E293" s="122">
        <v>1792</v>
      </c>
      <c r="F293" s="122">
        <v>0</v>
      </c>
      <c r="G293" s="122">
        <v>-34.215869360297603</v>
      </c>
      <c r="H293" s="122"/>
      <c r="I293" s="122">
        <v>14381.7841306397</v>
      </c>
      <c r="J293" s="122">
        <v>175126985</v>
      </c>
      <c r="K293" s="56"/>
      <c r="L293" s="122"/>
      <c r="M293" s="124"/>
      <c r="N293" s="124"/>
      <c r="O293" s="124"/>
      <c r="P293" s="124"/>
      <c r="Q293" s="124"/>
      <c r="R293" s="124"/>
      <c r="S293" s="124"/>
      <c r="T293" s="125"/>
      <c r="U293" s="126"/>
      <c r="V293" s="125"/>
      <c r="W293" s="127"/>
      <c r="X293" s="127"/>
      <c r="Y293" s="127"/>
      <c r="AA293" s="129"/>
      <c r="AB293" s="129"/>
      <c r="AC293" s="129"/>
      <c r="AD293" s="130"/>
      <c r="AE293" s="129"/>
      <c r="AF293" s="129"/>
      <c r="AG293" s="129"/>
      <c r="AH293" s="129"/>
      <c r="AI293" s="129"/>
      <c r="AJ293" s="129"/>
      <c r="AK293" s="129"/>
      <c r="AM293" s="131"/>
    </row>
    <row r="294" spans="1:39" s="128" customFormat="1" ht="12.75" x14ac:dyDescent="0.2">
      <c r="A294" s="123" t="s">
        <v>640</v>
      </c>
      <c r="B294" s="122">
        <v>3118</v>
      </c>
      <c r="C294" s="122">
        <v>8821</v>
      </c>
      <c r="D294" s="122">
        <v>5788</v>
      </c>
      <c r="E294" s="122">
        <v>2023</v>
      </c>
      <c r="F294" s="122">
        <v>0</v>
      </c>
      <c r="G294" s="122">
        <v>-34.215869360297603</v>
      </c>
      <c r="H294" s="122"/>
      <c r="I294" s="122">
        <v>16597.784130639699</v>
      </c>
      <c r="J294" s="122">
        <v>51751891</v>
      </c>
      <c r="K294" s="56"/>
      <c r="L294" s="122"/>
      <c r="M294" s="124"/>
      <c r="N294" s="124"/>
      <c r="O294" s="124"/>
      <c r="P294" s="124"/>
      <c r="Q294" s="124"/>
      <c r="R294" s="124"/>
      <c r="S294" s="124"/>
      <c r="T294" s="125"/>
      <c r="U294" s="126"/>
      <c r="V294" s="125"/>
      <c r="W294" s="127"/>
      <c r="X294" s="127"/>
      <c r="Y294" s="127"/>
      <c r="AA294" s="129"/>
      <c r="AB294" s="129"/>
      <c r="AC294" s="129"/>
      <c r="AD294" s="130"/>
      <c r="AE294" s="129"/>
      <c r="AF294" s="129"/>
      <c r="AG294" s="129"/>
      <c r="AH294" s="129"/>
      <c r="AI294" s="129"/>
      <c r="AJ294" s="129"/>
      <c r="AK294" s="129"/>
      <c r="AM294" s="131"/>
    </row>
    <row r="295" spans="1:39" s="128" customFormat="1" ht="12.75" x14ac:dyDescent="0.2">
      <c r="A295" s="123" t="s">
        <v>641</v>
      </c>
      <c r="B295" s="122">
        <v>7071</v>
      </c>
      <c r="C295" s="122">
        <v>12312</v>
      </c>
      <c r="D295" s="122">
        <v>4356</v>
      </c>
      <c r="E295" s="122">
        <v>433</v>
      </c>
      <c r="F295" s="122">
        <v>0</v>
      </c>
      <c r="G295" s="122">
        <v>-34.215869360297603</v>
      </c>
      <c r="H295" s="122"/>
      <c r="I295" s="122">
        <v>17066.784130639699</v>
      </c>
      <c r="J295" s="122">
        <v>120679231</v>
      </c>
      <c r="K295" s="56"/>
      <c r="L295" s="122"/>
      <c r="M295" s="124"/>
      <c r="N295" s="124"/>
      <c r="O295" s="124"/>
      <c r="P295" s="124"/>
      <c r="Q295" s="124"/>
      <c r="R295" s="124"/>
      <c r="S295" s="124"/>
      <c r="T295" s="125"/>
      <c r="U295" s="126"/>
      <c r="V295" s="125"/>
      <c r="W295" s="127"/>
      <c r="X295" s="127"/>
      <c r="Y295" s="127"/>
      <c r="AA295" s="129"/>
      <c r="AB295" s="129"/>
      <c r="AC295" s="129"/>
      <c r="AD295" s="130"/>
      <c r="AE295" s="129"/>
      <c r="AF295" s="129"/>
      <c r="AG295" s="129"/>
      <c r="AH295" s="129"/>
      <c r="AI295" s="129"/>
      <c r="AJ295" s="129"/>
      <c r="AK295" s="129"/>
      <c r="AM295" s="131"/>
    </row>
    <row r="296" spans="1:39" s="128" customFormat="1" ht="12.75" x14ac:dyDescent="0.2">
      <c r="A296" s="123" t="s">
        <v>642</v>
      </c>
      <c r="B296" s="122">
        <v>4174</v>
      </c>
      <c r="C296" s="122">
        <v>12267</v>
      </c>
      <c r="D296" s="122">
        <v>6698</v>
      </c>
      <c r="E296" s="122">
        <v>1367</v>
      </c>
      <c r="F296" s="122">
        <v>0</v>
      </c>
      <c r="G296" s="122">
        <v>-34.215869360297603</v>
      </c>
      <c r="H296" s="122"/>
      <c r="I296" s="122">
        <v>20297.784130639699</v>
      </c>
      <c r="J296" s="122">
        <v>84722951</v>
      </c>
      <c r="K296" s="56"/>
      <c r="L296" s="122"/>
      <c r="M296" s="124"/>
      <c r="N296" s="124"/>
      <c r="O296" s="124"/>
      <c r="P296" s="124"/>
      <c r="Q296" s="124"/>
      <c r="R296" s="124"/>
      <c r="S296" s="124"/>
      <c r="T296" s="125"/>
      <c r="U296" s="132"/>
      <c r="V296" s="125"/>
      <c r="W296" s="127"/>
      <c r="X296" s="127"/>
      <c r="Y296" s="127"/>
      <c r="AA296" s="129"/>
      <c r="AB296" s="129"/>
      <c r="AC296" s="129"/>
      <c r="AD296" s="130"/>
      <c r="AE296" s="129"/>
      <c r="AF296" s="129"/>
      <c r="AG296" s="129"/>
      <c r="AH296" s="129"/>
      <c r="AI296" s="129"/>
      <c r="AJ296" s="129"/>
      <c r="AK296" s="129"/>
      <c r="AM296" s="131"/>
    </row>
    <row r="297" spans="1:39" s="128" customFormat="1" ht="12.75" x14ac:dyDescent="0.2">
      <c r="A297" s="123" t="s">
        <v>643</v>
      </c>
      <c r="B297" s="122">
        <v>6779</v>
      </c>
      <c r="C297" s="122">
        <v>11656</v>
      </c>
      <c r="D297" s="122">
        <v>3207</v>
      </c>
      <c r="E297" s="122">
        <v>382</v>
      </c>
      <c r="F297" s="122">
        <v>0</v>
      </c>
      <c r="G297" s="122">
        <v>-34.215869360297603</v>
      </c>
      <c r="H297" s="122"/>
      <c r="I297" s="122">
        <v>15210.7841306397</v>
      </c>
      <c r="J297" s="122">
        <v>103113906</v>
      </c>
      <c r="K297" s="56"/>
      <c r="L297" s="122"/>
      <c r="M297" s="124"/>
      <c r="N297" s="124"/>
      <c r="O297" s="124"/>
      <c r="P297" s="124"/>
      <c r="Q297" s="124"/>
      <c r="R297" s="124"/>
      <c r="S297" s="124"/>
      <c r="T297" s="125"/>
      <c r="U297" s="133"/>
      <c r="V297" s="125"/>
      <c r="W297" s="127"/>
      <c r="X297" s="127"/>
      <c r="Y297" s="127"/>
      <c r="AA297" s="129"/>
      <c r="AB297" s="129"/>
      <c r="AC297" s="129"/>
      <c r="AD297" s="130"/>
      <c r="AE297" s="129"/>
      <c r="AF297" s="129"/>
      <c r="AG297" s="129"/>
      <c r="AH297" s="129"/>
      <c r="AI297" s="129"/>
      <c r="AJ297" s="129"/>
      <c r="AK297" s="129"/>
      <c r="AM297" s="131"/>
    </row>
    <row r="298" spans="1:39" s="128" customFormat="1" ht="12.75" x14ac:dyDescent="0.2">
      <c r="A298" s="123" t="s">
        <v>644</v>
      </c>
      <c r="B298" s="122">
        <v>72042</v>
      </c>
      <c r="C298" s="122">
        <v>8243</v>
      </c>
      <c r="D298" s="122">
        <v>-147</v>
      </c>
      <c r="E298" s="122">
        <v>121</v>
      </c>
      <c r="F298" s="122">
        <v>0</v>
      </c>
      <c r="G298" s="122">
        <v>-34.215869360297603</v>
      </c>
      <c r="H298" s="122"/>
      <c r="I298" s="122">
        <v>8182.7841306397004</v>
      </c>
      <c r="J298" s="122">
        <v>589504134</v>
      </c>
      <c r="K298" s="56"/>
      <c r="L298" s="122"/>
      <c r="M298" s="124"/>
      <c r="N298" s="124"/>
      <c r="O298" s="124"/>
      <c r="P298" s="124"/>
      <c r="Q298" s="124"/>
      <c r="R298" s="124"/>
      <c r="S298" s="124"/>
      <c r="T298" s="125"/>
      <c r="U298" s="126"/>
      <c r="V298" s="125"/>
      <c r="W298" s="127"/>
      <c r="X298" s="127"/>
      <c r="Y298" s="127"/>
      <c r="AA298" s="129"/>
      <c r="AB298" s="129"/>
      <c r="AC298" s="129"/>
      <c r="AD298" s="130"/>
      <c r="AE298" s="129"/>
      <c r="AF298" s="129"/>
      <c r="AG298" s="129"/>
      <c r="AH298" s="129"/>
      <c r="AI298" s="129"/>
      <c r="AJ298" s="129"/>
      <c r="AK298" s="129"/>
      <c r="AM298" s="131"/>
    </row>
    <row r="299" spans="1:39" s="128" customFormat="1" ht="12.75" x14ac:dyDescent="0.2">
      <c r="A299" s="123" t="s">
        <v>645</v>
      </c>
      <c r="B299" s="122">
        <v>2503</v>
      </c>
      <c r="C299" s="122">
        <v>12627</v>
      </c>
      <c r="D299" s="122">
        <v>10739</v>
      </c>
      <c r="E299" s="122">
        <v>2236</v>
      </c>
      <c r="F299" s="122">
        <v>0</v>
      </c>
      <c r="G299" s="122">
        <v>-34.215869360297603</v>
      </c>
      <c r="H299" s="122"/>
      <c r="I299" s="122">
        <v>25567.784130639699</v>
      </c>
      <c r="J299" s="122">
        <v>63996164</v>
      </c>
      <c r="K299" s="56"/>
      <c r="L299" s="122"/>
      <c r="M299" s="124"/>
      <c r="N299" s="124"/>
      <c r="O299" s="124"/>
      <c r="P299" s="124"/>
      <c r="Q299" s="124"/>
      <c r="R299" s="124"/>
      <c r="S299" s="124"/>
      <c r="T299" s="125"/>
      <c r="U299" s="132"/>
      <c r="V299" s="125"/>
      <c r="W299" s="127"/>
      <c r="X299" s="127"/>
      <c r="Y299" s="127"/>
      <c r="AA299" s="129"/>
      <c r="AB299" s="129"/>
      <c r="AC299" s="129"/>
      <c r="AD299" s="130"/>
      <c r="AE299" s="129"/>
      <c r="AF299" s="129"/>
      <c r="AG299" s="129"/>
      <c r="AH299" s="129"/>
      <c r="AI299" s="129"/>
      <c r="AJ299" s="129"/>
      <c r="AK299" s="129"/>
      <c r="AM299" s="131"/>
    </row>
    <row r="300" spans="1:39" s="128" customFormat="1" ht="12.75" x14ac:dyDescent="0.2">
      <c r="A300" s="123" t="s">
        <v>646</v>
      </c>
      <c r="B300" s="122">
        <v>5933</v>
      </c>
      <c r="C300" s="122">
        <v>12497</v>
      </c>
      <c r="D300" s="122">
        <v>5807</v>
      </c>
      <c r="E300" s="122">
        <v>3153</v>
      </c>
      <c r="F300" s="122">
        <v>0</v>
      </c>
      <c r="G300" s="122">
        <v>-34.215869360297603</v>
      </c>
      <c r="H300" s="122"/>
      <c r="I300" s="122">
        <v>21422.784130639699</v>
      </c>
      <c r="J300" s="122">
        <v>127101378</v>
      </c>
      <c r="K300" s="56"/>
      <c r="L300" s="122"/>
      <c r="M300" s="124"/>
      <c r="N300" s="124"/>
      <c r="O300" s="124"/>
      <c r="P300" s="124"/>
      <c r="Q300" s="124"/>
      <c r="R300" s="124"/>
      <c r="S300" s="124"/>
      <c r="T300" s="125"/>
      <c r="U300" s="126"/>
      <c r="V300" s="125"/>
      <c r="W300" s="127"/>
      <c r="X300" s="127"/>
      <c r="Y300" s="127"/>
      <c r="AA300" s="129"/>
      <c r="AB300" s="129"/>
      <c r="AC300" s="129"/>
      <c r="AD300" s="130"/>
      <c r="AE300" s="129"/>
      <c r="AF300" s="129"/>
      <c r="AG300" s="129"/>
      <c r="AH300" s="129"/>
      <c r="AI300" s="129"/>
      <c r="AJ300" s="129"/>
      <c r="AK300" s="129"/>
      <c r="AM300" s="131"/>
    </row>
    <row r="301" spans="1:39" s="128" customFormat="1" ht="12.75" x14ac:dyDescent="0.2">
      <c r="A301" s="123" t="s">
        <v>647</v>
      </c>
      <c r="B301" s="122">
        <v>120943</v>
      </c>
      <c r="C301" s="122">
        <v>7186</v>
      </c>
      <c r="D301" s="122">
        <v>-5055</v>
      </c>
      <c r="E301" s="122">
        <v>0</v>
      </c>
      <c r="F301" s="122">
        <v>0</v>
      </c>
      <c r="G301" s="122">
        <v>-34.215869360297603</v>
      </c>
      <c r="H301" s="122"/>
      <c r="I301" s="122">
        <v>2096.7841306396999</v>
      </c>
      <c r="J301" s="122">
        <v>253591363</v>
      </c>
      <c r="K301" s="56"/>
      <c r="L301" s="122"/>
      <c r="M301" s="124"/>
      <c r="N301" s="124"/>
      <c r="O301" s="124"/>
      <c r="P301" s="124"/>
      <c r="Q301" s="124"/>
      <c r="R301" s="124"/>
      <c r="S301" s="124"/>
      <c r="T301" s="125"/>
      <c r="U301" s="133"/>
      <c r="V301" s="125"/>
      <c r="W301" s="127"/>
      <c r="X301" s="127"/>
      <c r="Y301" s="127"/>
      <c r="AA301" s="129"/>
      <c r="AB301" s="129"/>
      <c r="AC301" s="129"/>
      <c r="AD301" s="130"/>
      <c r="AE301" s="129"/>
      <c r="AF301" s="129"/>
      <c r="AG301" s="129"/>
      <c r="AH301" s="129"/>
      <c r="AI301" s="129"/>
      <c r="AJ301" s="129"/>
      <c r="AK301" s="129"/>
      <c r="AM301" s="131"/>
    </row>
    <row r="302" spans="1:39" s="128" customFormat="1" ht="12.75" x14ac:dyDescent="0.2">
      <c r="A302" s="123" t="s">
        <v>648</v>
      </c>
      <c r="B302" s="122">
        <v>6848</v>
      </c>
      <c r="C302" s="122">
        <v>14914</v>
      </c>
      <c r="D302" s="122">
        <v>9403</v>
      </c>
      <c r="E302" s="122">
        <v>2382</v>
      </c>
      <c r="F302" s="122">
        <v>0</v>
      </c>
      <c r="G302" s="122">
        <v>-34.215869360297603</v>
      </c>
      <c r="H302" s="122"/>
      <c r="I302" s="122">
        <v>26664.784130639699</v>
      </c>
      <c r="J302" s="122">
        <v>182600442</v>
      </c>
      <c r="K302" s="56"/>
      <c r="L302" s="122"/>
      <c r="M302" s="124"/>
      <c r="N302" s="124"/>
      <c r="O302" s="124"/>
      <c r="P302" s="124"/>
      <c r="Q302" s="124"/>
      <c r="R302" s="124"/>
      <c r="S302" s="124"/>
      <c r="T302" s="125"/>
      <c r="U302" s="133"/>
      <c r="V302" s="125"/>
      <c r="W302" s="127"/>
      <c r="X302" s="127"/>
      <c r="Y302" s="127"/>
      <c r="AA302" s="129"/>
      <c r="AB302" s="129"/>
      <c r="AC302" s="129"/>
      <c r="AD302" s="130"/>
      <c r="AE302" s="129"/>
      <c r="AF302" s="129"/>
      <c r="AG302" s="129"/>
      <c r="AH302" s="129"/>
      <c r="AI302" s="129"/>
      <c r="AJ302" s="129"/>
      <c r="AK302" s="129"/>
      <c r="AM302" s="131"/>
    </row>
    <row r="303" spans="1:39" s="128" customFormat="1" ht="12.75" x14ac:dyDescent="0.2">
      <c r="A303" s="123" t="s">
        <v>649</v>
      </c>
      <c r="B303" s="122">
        <v>5385</v>
      </c>
      <c r="C303" s="122">
        <v>12492</v>
      </c>
      <c r="D303" s="122">
        <v>6033</v>
      </c>
      <c r="E303" s="122">
        <v>385</v>
      </c>
      <c r="F303" s="122">
        <v>0</v>
      </c>
      <c r="G303" s="122">
        <v>-34.215869360297603</v>
      </c>
      <c r="H303" s="122"/>
      <c r="I303" s="122">
        <v>18875.784130639699</v>
      </c>
      <c r="J303" s="122">
        <v>101646098</v>
      </c>
      <c r="K303" s="56"/>
      <c r="L303" s="122"/>
      <c r="M303" s="124"/>
      <c r="N303" s="124"/>
      <c r="O303" s="124"/>
      <c r="P303" s="124"/>
      <c r="Q303" s="124"/>
      <c r="R303" s="124"/>
      <c r="S303" s="124"/>
      <c r="T303" s="125"/>
      <c r="U303" s="133"/>
      <c r="V303" s="125"/>
      <c r="W303" s="127"/>
      <c r="X303" s="127"/>
      <c r="Y303" s="127"/>
      <c r="AA303" s="129"/>
      <c r="AB303" s="129"/>
      <c r="AC303" s="129"/>
      <c r="AD303" s="130"/>
      <c r="AE303" s="129"/>
      <c r="AF303" s="129"/>
      <c r="AG303" s="129"/>
      <c r="AH303" s="129"/>
      <c r="AI303" s="129"/>
      <c r="AJ303" s="129"/>
      <c r="AK303" s="129"/>
      <c r="AM303" s="131"/>
    </row>
    <row r="304" spans="1:39" s="128" customFormat="1" ht="12.75" x14ac:dyDescent="0.2">
      <c r="A304" s="123" t="s">
        <v>650</v>
      </c>
      <c r="B304" s="122">
        <v>8580</v>
      </c>
      <c r="C304" s="122">
        <v>9919</v>
      </c>
      <c r="D304" s="122">
        <v>1455</v>
      </c>
      <c r="E304" s="122">
        <v>499</v>
      </c>
      <c r="F304" s="122">
        <v>0</v>
      </c>
      <c r="G304" s="122">
        <v>-34.215869360297603</v>
      </c>
      <c r="H304" s="122"/>
      <c r="I304" s="122">
        <v>11838.7841306397</v>
      </c>
      <c r="J304" s="122">
        <v>101576768</v>
      </c>
      <c r="K304" s="56"/>
      <c r="L304" s="122"/>
      <c r="M304" s="124"/>
      <c r="N304" s="124"/>
      <c r="O304" s="124"/>
      <c r="P304" s="124"/>
      <c r="Q304" s="124"/>
      <c r="R304" s="124"/>
      <c r="S304" s="124"/>
      <c r="T304" s="125"/>
      <c r="U304" s="133"/>
      <c r="V304" s="125"/>
      <c r="W304" s="127"/>
      <c r="X304" s="127"/>
      <c r="Y304" s="127"/>
      <c r="AA304" s="129"/>
      <c r="AB304" s="129"/>
      <c r="AC304" s="129"/>
      <c r="AD304" s="130"/>
      <c r="AE304" s="129"/>
      <c r="AF304" s="129"/>
      <c r="AG304" s="129"/>
      <c r="AH304" s="129"/>
      <c r="AI304" s="129"/>
      <c r="AJ304" s="129"/>
      <c r="AK304" s="129"/>
      <c r="AM304" s="131"/>
    </row>
    <row r="305" spans="1:39" s="128" customFormat="1" ht="12.75" x14ac:dyDescent="0.2">
      <c r="A305" s="123" t="s">
        <v>651</v>
      </c>
      <c r="B305" s="122">
        <v>2831</v>
      </c>
      <c r="C305" s="122">
        <v>13903</v>
      </c>
      <c r="D305" s="122">
        <v>10644</v>
      </c>
      <c r="E305" s="122">
        <v>2032</v>
      </c>
      <c r="F305" s="122">
        <v>0</v>
      </c>
      <c r="G305" s="122">
        <v>-34.215869360297603</v>
      </c>
      <c r="H305" s="122"/>
      <c r="I305" s="122">
        <v>26544.784130639699</v>
      </c>
      <c r="J305" s="122">
        <v>75148284</v>
      </c>
      <c r="K305" s="56"/>
      <c r="L305" s="122"/>
      <c r="M305" s="124"/>
      <c r="N305" s="124"/>
      <c r="O305" s="124"/>
      <c r="P305" s="124"/>
      <c r="Q305" s="124"/>
      <c r="R305" s="124"/>
      <c r="S305" s="124"/>
      <c r="T305" s="125"/>
      <c r="U305" s="126"/>
      <c r="V305" s="125"/>
      <c r="W305" s="127"/>
      <c r="X305" s="127"/>
      <c r="Y305" s="127"/>
      <c r="AA305" s="129"/>
      <c r="AB305" s="129"/>
      <c r="AC305" s="129"/>
      <c r="AD305" s="130"/>
      <c r="AE305" s="129"/>
      <c r="AF305" s="129"/>
      <c r="AG305" s="129"/>
      <c r="AH305" s="129"/>
      <c r="AI305" s="129"/>
      <c r="AJ305" s="129"/>
      <c r="AK305" s="129"/>
      <c r="AM305" s="131"/>
    </row>
    <row r="306" spans="1:39" s="128" customFormat="1" ht="18.75" customHeight="1" x14ac:dyDescent="0.2">
      <c r="A306" s="18" t="s">
        <v>652</v>
      </c>
      <c r="B306" s="19"/>
      <c r="C306" s="19"/>
      <c r="D306" s="19"/>
      <c r="E306" s="19"/>
      <c r="F306" s="19"/>
      <c r="G306" s="19"/>
      <c r="H306" s="19"/>
      <c r="I306" s="122"/>
      <c r="J306" s="122"/>
      <c r="K306" s="56"/>
      <c r="L306" s="122"/>
      <c r="M306" s="124"/>
      <c r="N306" s="124"/>
      <c r="O306" s="124"/>
      <c r="P306" s="124"/>
      <c r="Q306" s="124"/>
      <c r="R306" s="124"/>
      <c r="S306" s="124"/>
      <c r="T306" s="125"/>
      <c r="U306" s="126"/>
      <c r="V306" s="125"/>
      <c r="W306" s="127"/>
      <c r="X306" s="127"/>
      <c r="Y306" s="127"/>
      <c r="AA306" s="129"/>
      <c r="AB306" s="129"/>
      <c r="AC306" s="129"/>
      <c r="AD306" s="130"/>
      <c r="AE306" s="129"/>
      <c r="AF306" s="129"/>
      <c r="AG306" s="129"/>
      <c r="AH306" s="129"/>
      <c r="AI306" s="129"/>
      <c r="AJ306" s="129"/>
      <c r="AK306" s="129"/>
      <c r="AM306" s="131"/>
    </row>
    <row r="307" spans="1:39" s="128" customFormat="1" ht="12.75" x14ac:dyDescent="0.2">
      <c r="A307" s="123" t="s">
        <v>653</v>
      </c>
      <c r="B307" s="122">
        <v>2887</v>
      </c>
      <c r="C307" s="122">
        <v>8310</v>
      </c>
      <c r="D307" s="122">
        <v>7287</v>
      </c>
      <c r="E307" s="122">
        <v>2348</v>
      </c>
      <c r="F307" s="122">
        <v>0</v>
      </c>
      <c r="G307" s="122">
        <v>-34.215869360297603</v>
      </c>
      <c r="H307" s="122"/>
      <c r="I307" s="122">
        <v>17910.784130639699</v>
      </c>
      <c r="J307" s="122">
        <v>51708434</v>
      </c>
      <c r="K307" s="56"/>
      <c r="L307" s="122"/>
      <c r="M307" s="124"/>
      <c r="N307" s="124"/>
      <c r="O307" s="124"/>
      <c r="P307" s="124"/>
      <c r="Q307" s="124"/>
      <c r="R307" s="124"/>
      <c r="S307" s="124"/>
      <c r="T307" s="125"/>
      <c r="U307" s="133"/>
      <c r="V307" s="125"/>
      <c r="W307" s="127"/>
      <c r="X307" s="127"/>
      <c r="Y307" s="127"/>
      <c r="AA307" s="129"/>
      <c r="AB307" s="129"/>
      <c r="AC307" s="129"/>
      <c r="AD307" s="130"/>
      <c r="AE307" s="129"/>
      <c r="AF307" s="129"/>
      <c r="AG307" s="129"/>
      <c r="AH307" s="129"/>
      <c r="AI307" s="129"/>
      <c r="AJ307" s="129"/>
      <c r="AK307" s="129"/>
      <c r="AM307" s="131"/>
    </row>
    <row r="308" spans="1:39" s="128" customFormat="1" ht="12.75" x14ac:dyDescent="0.2">
      <c r="A308" s="123" t="s">
        <v>654</v>
      </c>
      <c r="B308" s="122">
        <v>6447</v>
      </c>
      <c r="C308" s="122">
        <v>9796</v>
      </c>
      <c r="D308" s="122">
        <v>4851</v>
      </c>
      <c r="E308" s="122">
        <v>2484</v>
      </c>
      <c r="F308" s="122">
        <v>0</v>
      </c>
      <c r="G308" s="122">
        <v>-34.215869360297603</v>
      </c>
      <c r="H308" s="122"/>
      <c r="I308" s="122">
        <v>17096.784130639699</v>
      </c>
      <c r="J308" s="122">
        <v>110222967</v>
      </c>
      <c r="K308" s="56"/>
      <c r="L308" s="122"/>
      <c r="M308" s="124"/>
      <c r="N308" s="124"/>
      <c r="O308" s="124"/>
      <c r="P308" s="124"/>
      <c r="Q308" s="124"/>
      <c r="R308" s="124"/>
      <c r="S308" s="124"/>
      <c r="T308" s="125"/>
      <c r="U308" s="133"/>
      <c r="V308" s="125"/>
      <c r="W308" s="127"/>
      <c r="X308" s="127"/>
      <c r="Y308" s="127"/>
      <c r="AA308" s="129"/>
      <c r="AB308" s="129"/>
      <c r="AC308" s="129"/>
      <c r="AD308" s="130"/>
      <c r="AE308" s="129"/>
      <c r="AF308" s="129"/>
      <c r="AG308" s="129"/>
      <c r="AH308" s="129"/>
      <c r="AI308" s="129"/>
      <c r="AJ308" s="129"/>
      <c r="AK308" s="129"/>
      <c r="AM308" s="131"/>
    </row>
    <row r="309" spans="1:39" s="128" customFormat="1" ht="12.75" x14ac:dyDescent="0.2">
      <c r="A309" s="123" t="s">
        <v>655</v>
      </c>
      <c r="B309" s="122">
        <v>27926</v>
      </c>
      <c r="C309" s="122">
        <v>7745</v>
      </c>
      <c r="D309" s="122">
        <v>-714</v>
      </c>
      <c r="E309" s="122">
        <v>2315</v>
      </c>
      <c r="F309" s="122">
        <v>0</v>
      </c>
      <c r="G309" s="122">
        <v>-34.215869360297603</v>
      </c>
      <c r="H309" s="122"/>
      <c r="I309" s="122">
        <v>9311.7841306397004</v>
      </c>
      <c r="J309" s="122">
        <v>260040884</v>
      </c>
      <c r="K309" s="56"/>
      <c r="L309" s="122"/>
      <c r="M309" s="124"/>
      <c r="N309" s="124"/>
      <c r="O309" s="124"/>
      <c r="P309" s="124"/>
      <c r="Q309" s="124"/>
      <c r="R309" s="124"/>
      <c r="S309" s="124"/>
      <c r="T309" s="125"/>
      <c r="U309" s="133"/>
      <c r="V309" s="125"/>
      <c r="W309" s="127"/>
      <c r="X309" s="127"/>
      <c r="Y309" s="127"/>
      <c r="AA309" s="129"/>
      <c r="AB309" s="129"/>
      <c r="AC309" s="129"/>
      <c r="AD309" s="130"/>
      <c r="AE309" s="129"/>
      <c r="AF309" s="129"/>
      <c r="AG309" s="129"/>
      <c r="AH309" s="129"/>
      <c r="AI309" s="129"/>
      <c r="AJ309" s="129"/>
      <c r="AK309" s="129"/>
      <c r="AM309" s="131"/>
    </row>
    <row r="310" spans="1:39" s="128" customFormat="1" ht="12.75" x14ac:dyDescent="0.2">
      <c r="A310" s="123" t="s">
        <v>656</v>
      </c>
      <c r="B310" s="122">
        <v>18127</v>
      </c>
      <c r="C310" s="122">
        <v>-881</v>
      </c>
      <c r="D310" s="122">
        <v>-1521</v>
      </c>
      <c r="E310" s="122">
        <v>4942</v>
      </c>
      <c r="F310" s="122">
        <v>0</v>
      </c>
      <c r="G310" s="122">
        <v>-34.215869360297603</v>
      </c>
      <c r="H310" s="122"/>
      <c r="I310" s="122">
        <v>2505.7841306396999</v>
      </c>
      <c r="J310" s="122">
        <v>45422349</v>
      </c>
      <c r="K310" s="56"/>
      <c r="L310" s="122"/>
      <c r="M310" s="124"/>
      <c r="N310" s="124"/>
      <c r="O310" s="124"/>
      <c r="P310" s="124"/>
      <c r="Q310" s="124"/>
      <c r="R310" s="124"/>
      <c r="S310" s="124"/>
      <c r="T310" s="125"/>
      <c r="U310" s="133"/>
      <c r="V310" s="125"/>
      <c r="W310" s="127"/>
      <c r="X310" s="127"/>
      <c r="Y310" s="127"/>
      <c r="AA310" s="129"/>
      <c r="AB310" s="129"/>
      <c r="AC310" s="129"/>
      <c r="AD310" s="130"/>
      <c r="AE310" s="129"/>
      <c r="AF310" s="129"/>
      <c r="AG310" s="129"/>
      <c r="AH310" s="129"/>
      <c r="AI310" s="129"/>
      <c r="AJ310" s="129"/>
      <c r="AK310" s="129"/>
      <c r="AM310" s="131"/>
    </row>
    <row r="311" spans="1:39" s="128" customFormat="1" ht="12.75" x14ac:dyDescent="0.2">
      <c r="A311" s="123" t="s">
        <v>657</v>
      </c>
      <c r="B311" s="122">
        <v>9793</v>
      </c>
      <c r="C311" s="122">
        <v>14470</v>
      </c>
      <c r="D311" s="122">
        <v>-457</v>
      </c>
      <c r="E311" s="122">
        <v>3067</v>
      </c>
      <c r="F311" s="122">
        <v>0</v>
      </c>
      <c r="G311" s="122">
        <v>-34.215869360297603</v>
      </c>
      <c r="H311" s="122"/>
      <c r="I311" s="122">
        <v>17045.784130639699</v>
      </c>
      <c r="J311" s="122">
        <v>166929364</v>
      </c>
      <c r="K311" s="56"/>
      <c r="L311" s="122"/>
      <c r="M311" s="124"/>
      <c r="N311" s="124"/>
      <c r="O311" s="124"/>
      <c r="P311" s="124"/>
      <c r="Q311" s="124"/>
      <c r="R311" s="124"/>
      <c r="S311" s="124"/>
      <c r="T311" s="125"/>
      <c r="U311" s="133"/>
      <c r="V311" s="125"/>
      <c r="W311" s="127"/>
      <c r="X311" s="127"/>
      <c r="Y311" s="127"/>
      <c r="AA311" s="129"/>
      <c r="AB311" s="129"/>
      <c r="AC311" s="129"/>
      <c r="AD311" s="130"/>
      <c r="AE311" s="129"/>
      <c r="AF311" s="129"/>
      <c r="AG311" s="129"/>
      <c r="AH311" s="129"/>
      <c r="AI311" s="129"/>
      <c r="AJ311" s="129"/>
      <c r="AK311" s="129"/>
      <c r="AM311" s="131"/>
    </row>
    <row r="312" spans="1:39" s="128" customFormat="1" ht="12.75" x14ac:dyDescent="0.2">
      <c r="A312" s="123" t="s">
        <v>658</v>
      </c>
      <c r="B312" s="122">
        <v>5070</v>
      </c>
      <c r="C312" s="122">
        <v>8330</v>
      </c>
      <c r="D312" s="122">
        <v>2574</v>
      </c>
      <c r="E312" s="122">
        <v>4364</v>
      </c>
      <c r="F312" s="122">
        <v>0</v>
      </c>
      <c r="G312" s="122">
        <v>-34.215869360297603</v>
      </c>
      <c r="H312" s="122"/>
      <c r="I312" s="122">
        <v>15233.7841306397</v>
      </c>
      <c r="J312" s="122">
        <v>77235286</v>
      </c>
      <c r="K312" s="56"/>
      <c r="L312" s="122"/>
      <c r="M312" s="124"/>
      <c r="N312" s="124"/>
      <c r="O312" s="124"/>
      <c r="P312" s="124"/>
      <c r="Q312" s="124"/>
      <c r="R312" s="124"/>
      <c r="S312" s="124"/>
      <c r="T312" s="125"/>
      <c r="U312" s="133"/>
      <c r="V312" s="125"/>
      <c r="W312" s="127"/>
      <c r="X312" s="127"/>
      <c r="Y312" s="127"/>
      <c r="AA312" s="129"/>
      <c r="AB312" s="129"/>
      <c r="AC312" s="129"/>
      <c r="AD312" s="130"/>
      <c r="AE312" s="129"/>
      <c r="AF312" s="129"/>
      <c r="AG312" s="129"/>
      <c r="AH312" s="129"/>
      <c r="AI312" s="129"/>
      <c r="AJ312" s="129"/>
      <c r="AK312" s="129"/>
      <c r="AM312" s="131"/>
    </row>
    <row r="313" spans="1:39" s="128" customFormat="1" ht="12.75" x14ac:dyDescent="0.2">
      <c r="A313" s="123" t="s">
        <v>659</v>
      </c>
      <c r="B313" s="122">
        <v>16260</v>
      </c>
      <c r="C313" s="122">
        <v>8461</v>
      </c>
      <c r="D313" s="122">
        <v>451</v>
      </c>
      <c r="E313" s="122">
        <v>3018</v>
      </c>
      <c r="F313" s="122">
        <v>0</v>
      </c>
      <c r="G313" s="122">
        <v>-34.215869360297603</v>
      </c>
      <c r="H313" s="122"/>
      <c r="I313" s="122">
        <v>11895.7841306397</v>
      </c>
      <c r="J313" s="122">
        <v>193425450</v>
      </c>
      <c r="K313" s="56"/>
      <c r="L313" s="122"/>
      <c r="M313" s="124"/>
      <c r="N313" s="124"/>
      <c r="O313" s="124"/>
      <c r="P313" s="124"/>
      <c r="Q313" s="124"/>
      <c r="R313" s="124"/>
      <c r="S313" s="124"/>
      <c r="T313" s="125"/>
      <c r="U313" s="133"/>
      <c r="V313" s="125"/>
      <c r="W313" s="127"/>
      <c r="X313" s="127"/>
      <c r="Y313" s="127"/>
      <c r="AA313" s="129"/>
      <c r="AB313" s="129"/>
      <c r="AC313" s="129"/>
      <c r="AD313" s="130"/>
      <c r="AE313" s="129"/>
      <c r="AF313" s="129"/>
      <c r="AG313" s="129"/>
      <c r="AH313" s="129"/>
      <c r="AI313" s="129"/>
      <c r="AJ313" s="129"/>
      <c r="AK313" s="129"/>
      <c r="AM313" s="131"/>
    </row>
    <row r="314" spans="1:39" s="128" customFormat="1" ht="12.75" x14ac:dyDescent="0.2">
      <c r="A314" s="123" t="s">
        <v>660</v>
      </c>
      <c r="B314" s="122">
        <v>23198</v>
      </c>
      <c r="C314" s="122">
        <v>-912</v>
      </c>
      <c r="D314" s="122">
        <v>-1883</v>
      </c>
      <c r="E314" s="122">
        <v>4746</v>
      </c>
      <c r="F314" s="122">
        <v>0</v>
      </c>
      <c r="G314" s="122">
        <v>-34.215869360297603</v>
      </c>
      <c r="H314" s="122"/>
      <c r="I314" s="122">
        <v>1916.7841306396999</v>
      </c>
      <c r="J314" s="122">
        <v>44465558</v>
      </c>
      <c r="K314" s="56"/>
      <c r="L314" s="122"/>
      <c r="M314" s="124"/>
      <c r="N314" s="124"/>
      <c r="O314" s="124"/>
      <c r="P314" s="124"/>
      <c r="Q314" s="124"/>
      <c r="R314" s="124"/>
      <c r="S314" s="124"/>
      <c r="T314" s="125"/>
      <c r="U314" s="133"/>
      <c r="V314" s="125"/>
      <c r="W314" s="127"/>
      <c r="X314" s="127"/>
      <c r="Y314" s="127"/>
      <c r="AA314" s="129"/>
      <c r="AB314" s="129"/>
      <c r="AC314" s="129"/>
      <c r="AD314" s="130"/>
      <c r="AE314" s="129"/>
      <c r="AF314" s="129"/>
      <c r="AG314" s="129"/>
      <c r="AH314" s="129"/>
      <c r="AI314" s="129"/>
      <c r="AJ314" s="129"/>
      <c r="AK314" s="129"/>
      <c r="AM314" s="131"/>
    </row>
    <row r="315" spans="1:39" s="128" customFormat="1" ht="12.75" x14ac:dyDescent="0.2">
      <c r="A315" s="123" t="s">
        <v>661</v>
      </c>
      <c r="B315" s="122">
        <v>76199</v>
      </c>
      <c r="C315" s="122">
        <v>4883</v>
      </c>
      <c r="D315" s="122">
        <v>-3400</v>
      </c>
      <c r="E315" s="122">
        <v>1758</v>
      </c>
      <c r="F315" s="122">
        <v>0</v>
      </c>
      <c r="G315" s="122">
        <v>-34.215869360297603</v>
      </c>
      <c r="H315" s="122"/>
      <c r="I315" s="122">
        <v>3206.7841306396999</v>
      </c>
      <c r="J315" s="122">
        <v>244353744</v>
      </c>
      <c r="K315" s="56"/>
      <c r="L315" s="122"/>
      <c r="M315" s="124"/>
      <c r="N315" s="124"/>
      <c r="O315" s="124"/>
      <c r="P315" s="124"/>
      <c r="Q315" s="124"/>
      <c r="R315" s="124"/>
      <c r="S315" s="124"/>
      <c r="T315" s="125"/>
      <c r="U315" s="133"/>
      <c r="V315" s="125"/>
      <c r="W315" s="127"/>
      <c r="X315" s="127"/>
      <c r="Y315" s="127"/>
      <c r="AA315" s="129"/>
      <c r="AB315" s="129"/>
      <c r="AC315" s="129"/>
      <c r="AD315" s="130"/>
      <c r="AE315" s="129"/>
      <c r="AF315" s="129"/>
      <c r="AG315" s="129"/>
      <c r="AH315" s="129"/>
      <c r="AI315" s="129"/>
      <c r="AJ315" s="129"/>
      <c r="AK315" s="129"/>
      <c r="AM315" s="131"/>
    </row>
    <row r="316" spans="1:39" s="128" customFormat="1" ht="12.75" x14ac:dyDescent="0.2">
      <c r="A316" s="123" t="s">
        <v>662</v>
      </c>
      <c r="B316" s="122">
        <v>6208</v>
      </c>
      <c r="C316" s="122">
        <v>9375</v>
      </c>
      <c r="D316" s="122">
        <v>6610</v>
      </c>
      <c r="E316" s="122">
        <v>4451</v>
      </c>
      <c r="F316" s="122">
        <v>0</v>
      </c>
      <c r="G316" s="122">
        <v>-34.215869360297603</v>
      </c>
      <c r="H316" s="122"/>
      <c r="I316" s="122">
        <v>20401.784130639699</v>
      </c>
      <c r="J316" s="122">
        <v>126654276</v>
      </c>
      <c r="K316" s="56"/>
      <c r="L316" s="122"/>
      <c r="M316" s="124"/>
      <c r="N316" s="124"/>
      <c r="O316" s="124"/>
      <c r="P316" s="124"/>
      <c r="Q316" s="124"/>
      <c r="R316" s="124"/>
      <c r="S316" s="124"/>
      <c r="T316" s="125"/>
      <c r="U316" s="133"/>
      <c r="V316" s="125"/>
      <c r="W316" s="127"/>
      <c r="X316" s="127"/>
      <c r="Y316" s="127"/>
      <c r="AA316" s="129"/>
      <c r="AB316" s="129"/>
      <c r="AC316" s="129"/>
      <c r="AD316" s="130"/>
      <c r="AE316" s="129"/>
      <c r="AF316" s="129"/>
      <c r="AG316" s="129"/>
      <c r="AH316" s="129"/>
      <c r="AI316" s="129"/>
      <c r="AJ316" s="129"/>
      <c r="AK316" s="129"/>
      <c r="AM316" s="131"/>
    </row>
    <row r="317" spans="1:39" s="128" customFormat="1" ht="12.75" x14ac:dyDescent="0.2">
      <c r="A317" s="123" t="s">
        <v>663</v>
      </c>
      <c r="B317" s="122">
        <v>41585</v>
      </c>
      <c r="C317" s="122">
        <v>6759</v>
      </c>
      <c r="D317" s="122">
        <v>-3005</v>
      </c>
      <c r="E317" s="122">
        <v>921</v>
      </c>
      <c r="F317" s="122">
        <v>0</v>
      </c>
      <c r="G317" s="122">
        <v>-34.215869360297603</v>
      </c>
      <c r="H317" s="122"/>
      <c r="I317" s="122">
        <v>4640.7841306397004</v>
      </c>
      <c r="J317" s="122">
        <v>192987008</v>
      </c>
      <c r="K317" s="56"/>
      <c r="L317" s="122"/>
      <c r="M317" s="124"/>
      <c r="N317" s="124"/>
      <c r="O317" s="124"/>
      <c r="P317" s="124"/>
      <c r="Q317" s="124"/>
      <c r="R317" s="124"/>
      <c r="S317" s="124"/>
      <c r="T317" s="125"/>
      <c r="U317" s="133"/>
      <c r="V317" s="125"/>
      <c r="W317" s="127"/>
      <c r="X317" s="127"/>
      <c r="Y317" s="127"/>
      <c r="AA317" s="129"/>
      <c r="AB317" s="129"/>
      <c r="AC317" s="129"/>
      <c r="AD317" s="130"/>
      <c r="AE317" s="129"/>
      <c r="AF317" s="129"/>
      <c r="AG317" s="129"/>
      <c r="AH317" s="129"/>
      <c r="AI317" s="129"/>
      <c r="AJ317" s="129"/>
      <c r="AK317" s="129"/>
      <c r="AM317" s="131"/>
    </row>
    <row r="318" spans="1:39" s="128" customFormat="1" ht="12.75" x14ac:dyDescent="0.2">
      <c r="A318" s="123" t="s">
        <v>664</v>
      </c>
      <c r="B318" s="122">
        <v>8189</v>
      </c>
      <c r="C318" s="122">
        <v>10969</v>
      </c>
      <c r="D318" s="122">
        <v>1871</v>
      </c>
      <c r="E318" s="122">
        <v>2151</v>
      </c>
      <c r="F318" s="122">
        <v>0</v>
      </c>
      <c r="G318" s="122">
        <v>-34.215869360297603</v>
      </c>
      <c r="H318" s="122"/>
      <c r="I318" s="122">
        <v>14956.7841306397</v>
      </c>
      <c r="J318" s="122">
        <v>122481105</v>
      </c>
      <c r="K318" s="56"/>
      <c r="L318" s="122"/>
      <c r="M318" s="124"/>
      <c r="N318" s="124"/>
      <c r="O318" s="124"/>
      <c r="P318" s="124"/>
      <c r="Q318" s="124"/>
      <c r="R318" s="124"/>
      <c r="S318" s="124"/>
      <c r="T318" s="125"/>
      <c r="U318" s="126"/>
      <c r="V318" s="125"/>
      <c r="W318" s="127"/>
      <c r="X318" s="127"/>
      <c r="Y318" s="127"/>
      <c r="AA318" s="129"/>
      <c r="AB318" s="129"/>
      <c r="AC318" s="129"/>
      <c r="AD318" s="130"/>
      <c r="AE318" s="129"/>
      <c r="AF318" s="129"/>
      <c r="AG318" s="129"/>
      <c r="AH318" s="129"/>
      <c r="AI318" s="129"/>
      <c r="AJ318" s="129"/>
      <c r="AK318" s="129"/>
      <c r="AM318" s="131"/>
    </row>
    <row r="319" spans="1:39" s="128" customFormat="1" ht="12.75" x14ac:dyDescent="0.2">
      <c r="A319" s="123" t="s">
        <v>665</v>
      </c>
      <c r="B319" s="122">
        <v>3405</v>
      </c>
      <c r="C319" s="122">
        <v>10617</v>
      </c>
      <c r="D319" s="122">
        <v>6288</v>
      </c>
      <c r="E319" s="122">
        <v>3360</v>
      </c>
      <c r="F319" s="122">
        <v>0</v>
      </c>
      <c r="G319" s="122">
        <v>-34.215869360297603</v>
      </c>
      <c r="H319" s="122"/>
      <c r="I319" s="122">
        <v>20230.784130639699</v>
      </c>
      <c r="J319" s="122">
        <v>68885820</v>
      </c>
      <c r="K319" s="56"/>
      <c r="L319" s="122"/>
      <c r="M319" s="124"/>
      <c r="N319" s="124"/>
      <c r="O319" s="124"/>
      <c r="P319" s="124"/>
      <c r="Q319" s="124"/>
      <c r="R319" s="124"/>
      <c r="S319" s="124"/>
      <c r="T319" s="125"/>
      <c r="U319" s="133"/>
      <c r="V319" s="125"/>
      <c r="W319" s="127"/>
      <c r="X319" s="127"/>
      <c r="Y319" s="127"/>
      <c r="AA319" s="129"/>
      <c r="AB319" s="129"/>
      <c r="AC319" s="129"/>
      <c r="AD319" s="130"/>
      <c r="AE319" s="129"/>
      <c r="AF319" s="129"/>
      <c r="AG319" s="129"/>
      <c r="AH319" s="129"/>
      <c r="AI319" s="129"/>
      <c r="AJ319" s="129"/>
      <c r="AK319" s="129"/>
      <c r="AM319" s="131"/>
    </row>
    <row r="320" spans="1:39" s="128" customFormat="1" ht="12.75" x14ac:dyDescent="0.2">
      <c r="A320" s="123" t="s">
        <v>666</v>
      </c>
      <c r="B320" s="122">
        <v>4591</v>
      </c>
      <c r="C320" s="122">
        <v>12578</v>
      </c>
      <c r="D320" s="122">
        <v>5883</v>
      </c>
      <c r="E320" s="122">
        <v>4679</v>
      </c>
      <c r="F320" s="122">
        <v>0</v>
      </c>
      <c r="G320" s="122">
        <v>-34.215869360297603</v>
      </c>
      <c r="H320" s="122"/>
      <c r="I320" s="122">
        <v>23105.784130639699</v>
      </c>
      <c r="J320" s="122">
        <v>106078655</v>
      </c>
      <c r="K320" s="56"/>
      <c r="L320" s="122"/>
      <c r="M320" s="124"/>
      <c r="N320" s="124"/>
      <c r="O320" s="124"/>
      <c r="P320" s="124"/>
      <c r="Q320" s="124"/>
      <c r="R320" s="124"/>
      <c r="S320" s="124"/>
      <c r="T320" s="125"/>
      <c r="U320" s="133"/>
      <c r="V320" s="125"/>
      <c r="W320" s="127"/>
      <c r="X320" s="127"/>
      <c r="Y320" s="127"/>
      <c r="AA320" s="129"/>
      <c r="AB320" s="129"/>
      <c r="AC320" s="129"/>
      <c r="AD320" s="130"/>
      <c r="AE320" s="129"/>
      <c r="AF320" s="129"/>
      <c r="AG320" s="129"/>
      <c r="AH320" s="129"/>
      <c r="AI320" s="129"/>
      <c r="AJ320" s="129"/>
      <c r="AK320" s="129"/>
      <c r="AM320" s="131"/>
    </row>
    <row r="321" spans="1:12" ht="6.75" customHeight="1" thickBot="1" x14ac:dyDescent="0.25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</row>
    <row r="322" spans="1:12" ht="12.75" customHeight="1" x14ac:dyDescent="0.2">
      <c r="A322" s="135" t="str">
        <f>"1) Regleringsposten redovisas avrundad. Faktiskt belopp är "&amp;G296&amp;" kronor per invånare"</f>
        <v>1) Regleringsposten redovisas avrundad. Faktiskt belopp är -34,2158693602976 kronor per invånare</v>
      </c>
      <c r="B322" s="136"/>
      <c r="C322" s="136"/>
      <c r="D322" s="136"/>
      <c r="E322" s="136"/>
      <c r="F322" s="137"/>
      <c r="G322" s="136"/>
      <c r="H322" s="136"/>
      <c r="I322" s="136"/>
      <c r="J322" s="136"/>
      <c r="K322" s="138"/>
      <c r="L322" s="138"/>
    </row>
    <row r="323" spans="1:12" hidden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70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69" priority="112" stopIfTrue="1" operator="lessThan">
      <formula>0</formula>
    </cfRule>
  </conditionalFormatting>
  <conditionalFormatting sqref="AM296:AM299 AM301:AM304 AM307:AM317 AM319:AM320">
    <cfRule type="cellIs" dxfId="168" priority="109" operator="lessThan">
      <formula>0</formula>
    </cfRule>
  </conditionalFormatting>
  <conditionalFormatting sqref="K300:L300">
    <cfRule type="cellIs" dxfId="167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66" priority="108" stopIfTrue="1" operator="lessThan">
      <formula>0</formula>
    </cfRule>
  </conditionalFormatting>
  <conditionalFormatting sqref="AM300">
    <cfRule type="cellIs" dxfId="165" priority="105" operator="lessThan">
      <formula>0</formula>
    </cfRule>
  </conditionalFormatting>
  <conditionalFormatting sqref="K318:L318">
    <cfRule type="cellIs" dxfId="164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63" priority="100" stopIfTrue="1" operator="lessThan">
      <formula>0</formula>
    </cfRule>
  </conditionalFormatting>
  <conditionalFormatting sqref="AM318">
    <cfRule type="cellIs" dxfId="162" priority="97" operator="lessThan">
      <formula>0</formula>
    </cfRule>
  </conditionalFormatting>
  <conditionalFormatting sqref="K305:L305">
    <cfRule type="cellIs" dxfId="161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60" priority="104" stopIfTrue="1" operator="lessThan">
      <formula>0</formula>
    </cfRule>
  </conditionalFormatting>
  <conditionalFormatting sqref="AM305">
    <cfRule type="cellIs" dxfId="159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58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57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56" priority="88" operator="lessThan">
      <formula>0</formula>
    </cfRule>
  </conditionalFormatting>
  <conditionalFormatting sqref="AM306">
    <cfRule type="cellIs" dxfId="155" priority="2" operator="lessThan">
      <formula>0</formula>
    </cfRule>
  </conditionalFormatting>
  <conditionalFormatting sqref="B11:J320">
    <cfRule type="cellIs" dxfId="154" priority="1" operator="lessThan">
      <formula>0</formula>
    </cfRule>
  </conditionalFormatting>
  <conditionalFormatting sqref="K11:L11">
    <cfRule type="cellIs" dxfId="153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52" priority="85" stopIfTrue="1" operator="lessThan">
      <formula>0</formula>
    </cfRule>
  </conditionalFormatting>
  <conditionalFormatting sqref="AM11">
    <cfRule type="cellIs" dxfId="151" priority="82" operator="lessThan">
      <formula>0</formula>
    </cfRule>
  </conditionalFormatting>
  <conditionalFormatting sqref="K56:L56">
    <cfRule type="cellIs" dxfId="150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49" priority="81" stopIfTrue="1" operator="lessThan">
      <formula>0</formula>
    </cfRule>
  </conditionalFormatting>
  <conditionalFormatting sqref="AM56">
    <cfRule type="cellIs" dxfId="148" priority="78" operator="lessThan">
      <formula>0</formula>
    </cfRule>
  </conditionalFormatting>
  <conditionalFormatting sqref="K46:L46">
    <cfRule type="cellIs" dxfId="147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46" priority="77" stopIfTrue="1" operator="lessThan">
      <formula>0</formula>
    </cfRule>
  </conditionalFormatting>
  <conditionalFormatting sqref="AM46">
    <cfRule type="cellIs" dxfId="145" priority="74" operator="lessThan">
      <formula>0</formula>
    </cfRule>
  </conditionalFormatting>
  <conditionalFormatting sqref="K37:L37">
    <cfRule type="cellIs" dxfId="144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43" priority="73" stopIfTrue="1" operator="lessThan">
      <formula>0</formula>
    </cfRule>
  </conditionalFormatting>
  <conditionalFormatting sqref="AM37">
    <cfRule type="cellIs" dxfId="142" priority="70" operator="lessThan">
      <formula>0</formula>
    </cfRule>
  </conditionalFormatting>
  <conditionalFormatting sqref="K70:L70">
    <cfRule type="cellIs" dxfId="141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40" priority="69" stopIfTrue="1" operator="lessThan">
      <formula>0</formula>
    </cfRule>
  </conditionalFormatting>
  <conditionalFormatting sqref="AM70">
    <cfRule type="cellIs" dxfId="139" priority="66" operator="lessThan">
      <formula>0</formula>
    </cfRule>
  </conditionalFormatting>
  <conditionalFormatting sqref="K84:L84">
    <cfRule type="cellIs" dxfId="138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37" priority="65" stopIfTrue="1" operator="lessThan">
      <formula>0</formula>
    </cfRule>
  </conditionalFormatting>
  <conditionalFormatting sqref="AM84">
    <cfRule type="cellIs" dxfId="136" priority="62" operator="lessThan">
      <formula>0</formula>
    </cfRule>
  </conditionalFormatting>
  <conditionalFormatting sqref="K93:L93">
    <cfRule type="cellIs" dxfId="135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34" priority="61" stopIfTrue="1" operator="lessThan">
      <formula>0</formula>
    </cfRule>
  </conditionalFormatting>
  <conditionalFormatting sqref="AM93">
    <cfRule type="cellIs" dxfId="133" priority="58" operator="lessThan">
      <formula>0</formula>
    </cfRule>
  </conditionalFormatting>
  <conditionalFormatting sqref="K106:L106">
    <cfRule type="cellIs" dxfId="132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31" priority="57" stopIfTrue="1" operator="lessThan">
      <formula>0</formula>
    </cfRule>
  </conditionalFormatting>
  <conditionalFormatting sqref="AM106">
    <cfRule type="cellIs" dxfId="130" priority="54" operator="lessThan">
      <formula>0</formula>
    </cfRule>
  </conditionalFormatting>
  <conditionalFormatting sqref="K108:L108">
    <cfRule type="cellIs" dxfId="129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28" priority="53" stopIfTrue="1" operator="lessThan">
      <formula>0</formula>
    </cfRule>
  </conditionalFormatting>
  <conditionalFormatting sqref="AM108">
    <cfRule type="cellIs" dxfId="127" priority="50" operator="lessThan">
      <formula>0</formula>
    </cfRule>
  </conditionalFormatting>
  <conditionalFormatting sqref="K114:L114">
    <cfRule type="cellIs" dxfId="126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25" priority="49" stopIfTrue="1" operator="lessThan">
      <formula>0</formula>
    </cfRule>
  </conditionalFormatting>
  <conditionalFormatting sqref="AM114">
    <cfRule type="cellIs" dxfId="124" priority="46" operator="lessThan">
      <formula>0</formula>
    </cfRule>
  </conditionalFormatting>
  <conditionalFormatting sqref="K148:L148">
    <cfRule type="cellIs" dxfId="123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22" priority="45" stopIfTrue="1" operator="lessThan">
      <formula>0</formula>
    </cfRule>
  </conditionalFormatting>
  <conditionalFormatting sqref="AM148">
    <cfRule type="cellIs" dxfId="121" priority="42" operator="lessThan">
      <formula>0</formula>
    </cfRule>
  </conditionalFormatting>
  <conditionalFormatting sqref="K155:L155">
    <cfRule type="cellIs" dxfId="120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19" priority="41" stopIfTrue="1" operator="lessThan">
      <formula>0</formula>
    </cfRule>
  </conditionalFormatting>
  <conditionalFormatting sqref="AM155">
    <cfRule type="cellIs" dxfId="118" priority="38" operator="lessThan">
      <formula>0</formula>
    </cfRule>
  </conditionalFormatting>
  <conditionalFormatting sqref="K205:L205">
    <cfRule type="cellIs" dxfId="117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16" priority="37" stopIfTrue="1" operator="lessThan">
      <formula>0</formula>
    </cfRule>
  </conditionalFormatting>
  <conditionalFormatting sqref="AM205">
    <cfRule type="cellIs" dxfId="115" priority="34" operator="lessThan">
      <formula>0</formula>
    </cfRule>
  </conditionalFormatting>
  <conditionalFormatting sqref="K222:L222">
    <cfRule type="cellIs" dxfId="114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13" priority="33" stopIfTrue="1" operator="lessThan">
      <formula>0</formula>
    </cfRule>
  </conditionalFormatting>
  <conditionalFormatting sqref="AM222">
    <cfRule type="cellIs" dxfId="112" priority="30" operator="lessThan">
      <formula>0</formula>
    </cfRule>
  </conditionalFormatting>
  <conditionalFormatting sqref="K235:L235">
    <cfRule type="cellIs" dxfId="111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110" priority="29" stopIfTrue="1" operator="lessThan">
      <formula>0</formula>
    </cfRule>
  </conditionalFormatting>
  <conditionalFormatting sqref="AM235">
    <cfRule type="cellIs" dxfId="109" priority="26" operator="lessThan">
      <formula>0</formula>
    </cfRule>
  </conditionalFormatting>
  <conditionalFormatting sqref="K246:L246">
    <cfRule type="cellIs" dxfId="108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107" priority="25" stopIfTrue="1" operator="lessThan">
      <formula>0</formula>
    </cfRule>
  </conditionalFormatting>
  <conditionalFormatting sqref="AM246">
    <cfRule type="cellIs" dxfId="106" priority="22" operator="lessThan">
      <formula>0</formula>
    </cfRule>
  </conditionalFormatting>
  <conditionalFormatting sqref="K262:L262">
    <cfRule type="cellIs" dxfId="105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104" priority="21" stopIfTrue="1" operator="lessThan">
      <formula>0</formula>
    </cfRule>
  </conditionalFormatting>
  <conditionalFormatting sqref="AM262">
    <cfRule type="cellIs" dxfId="103" priority="18" operator="lessThan">
      <formula>0</formula>
    </cfRule>
  </conditionalFormatting>
  <conditionalFormatting sqref="K273:L273">
    <cfRule type="cellIs" dxfId="102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101" priority="17" stopIfTrue="1" operator="lessThan">
      <formula>0</formula>
    </cfRule>
  </conditionalFormatting>
  <conditionalFormatting sqref="AM273">
    <cfRule type="cellIs" dxfId="100" priority="14" operator="lessThan">
      <formula>0</formula>
    </cfRule>
  </conditionalFormatting>
  <conditionalFormatting sqref="K281:L281">
    <cfRule type="cellIs" dxfId="99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98" priority="13" stopIfTrue="1" operator="lessThan">
      <formula>0</formula>
    </cfRule>
  </conditionalFormatting>
  <conditionalFormatting sqref="AM281">
    <cfRule type="cellIs" dxfId="97" priority="10" operator="lessThan">
      <formula>0</formula>
    </cfRule>
  </conditionalFormatting>
  <conditionalFormatting sqref="K290:L290">
    <cfRule type="cellIs" dxfId="96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95" priority="9" stopIfTrue="1" operator="lessThan">
      <formula>0</formula>
    </cfRule>
  </conditionalFormatting>
  <conditionalFormatting sqref="AM290">
    <cfRule type="cellIs" dxfId="94" priority="6" operator="lessThan">
      <formula>0</formula>
    </cfRule>
  </conditionalFormatting>
  <conditionalFormatting sqref="K306:L306">
    <cfRule type="cellIs" dxfId="93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92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mikrosimuleringar&amp;CDecember 2015&amp;RUtfall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7.5703125" style="230" customWidth="1"/>
    <col min="2" max="2" width="9.5703125" style="230" customWidth="1"/>
    <col min="3" max="5" width="9.140625" style="230" customWidth="1"/>
    <col min="6" max="7" width="8.28515625" style="230" customWidth="1"/>
    <col min="8" max="11" width="9.140625" style="230" customWidth="1"/>
    <col min="12" max="12" width="2.7109375" style="230" customWidth="1"/>
    <col min="13" max="14" width="9.140625" style="230" customWidth="1"/>
    <col min="15" max="16384" width="9.140625" style="230" hidden="1"/>
  </cols>
  <sheetData>
    <row r="1" spans="1:16380" ht="16.5" thickBot="1" x14ac:dyDescent="0.3">
      <c r="A1" s="225" t="str">
        <f>"Tabell 14 Länsvisa skattesatser, utjämningsåret "&amp;Innehåll!C53&amp;", procent"</f>
        <v>Tabell 14 Länsvisa skattesatser, utjämningsåret 2016, procent</v>
      </c>
      <c r="B1" s="226"/>
      <c r="C1" s="226"/>
      <c r="D1" s="226"/>
      <c r="E1" s="226"/>
      <c r="F1" s="226"/>
      <c r="G1" s="227"/>
      <c r="H1" s="227"/>
      <c r="I1" s="227"/>
      <c r="J1" s="226"/>
      <c r="K1" s="226"/>
      <c r="L1" s="228"/>
      <c r="M1" s="228"/>
      <c r="N1" s="226"/>
    </row>
    <row r="2" spans="1:16380" ht="12.75" x14ac:dyDescent="0.2">
      <c r="A2" s="231" t="s">
        <v>19</v>
      </c>
      <c r="B2" s="232" t="s">
        <v>20</v>
      </c>
      <c r="C2" s="703" t="s">
        <v>21</v>
      </c>
      <c r="D2" s="703"/>
      <c r="E2" s="232" t="s">
        <v>22</v>
      </c>
      <c r="F2" s="703" t="s">
        <v>21</v>
      </c>
      <c r="G2" s="704"/>
      <c r="H2" s="233" t="s">
        <v>23</v>
      </c>
      <c r="I2" s="233" t="s">
        <v>23</v>
      </c>
      <c r="J2" s="705" t="str">
        <f>"Länsvis skattesats "&amp;Innehåll!C53&amp;" för"</f>
        <v>Länsvis skattesats 2016 för</v>
      </c>
      <c r="K2" s="706"/>
      <c r="L2" s="706"/>
      <c r="M2" s="706"/>
      <c r="N2" s="706"/>
    </row>
    <row r="3" spans="1:16380" ht="12.75" x14ac:dyDescent="0.2">
      <c r="A3" s="226"/>
      <c r="B3" s="234" t="s">
        <v>39</v>
      </c>
      <c r="C3" s="235" t="str">
        <f>Innehåll!C58&amp;"%"</f>
        <v>95%</v>
      </c>
      <c r="D3" s="235" t="str">
        <f>Innehåll!C59&amp;"%"</f>
        <v>85%</v>
      </c>
      <c r="E3" s="234" t="s">
        <v>24</v>
      </c>
      <c r="F3" s="235" t="str">
        <f>Innehåll!C61&amp;"%"</f>
        <v>90%</v>
      </c>
      <c r="G3" s="235" t="str">
        <f>Innehåll!C62&amp;"%"</f>
        <v>85%</v>
      </c>
      <c r="H3" s="236" t="s">
        <v>25</v>
      </c>
      <c r="I3" s="236" t="s">
        <v>25</v>
      </c>
      <c r="J3" s="707" t="s">
        <v>26</v>
      </c>
      <c r="K3" s="707"/>
      <c r="L3" s="237"/>
      <c r="M3" s="708" t="s">
        <v>26</v>
      </c>
      <c r="N3" s="708"/>
    </row>
    <row r="4" spans="1:16380" ht="12.75" x14ac:dyDescent="0.2">
      <c r="A4" s="226" t="s">
        <v>27</v>
      </c>
      <c r="B4" s="234" t="s">
        <v>28</v>
      </c>
      <c r="C4" s="226"/>
      <c r="D4" s="226"/>
      <c r="E4" s="234" t="s">
        <v>28</v>
      </c>
      <c r="F4" s="227"/>
      <c r="G4" s="227"/>
      <c r="H4" s="236" t="s">
        <v>29</v>
      </c>
      <c r="I4" s="236" t="s">
        <v>29</v>
      </c>
      <c r="J4" s="702" t="s">
        <v>30</v>
      </c>
      <c r="K4" s="702"/>
      <c r="L4" s="238"/>
      <c r="M4" s="702" t="s">
        <v>31</v>
      </c>
      <c r="N4" s="702"/>
    </row>
    <row r="5" spans="1:16380" ht="12.75" x14ac:dyDescent="0.2">
      <c r="A5" s="226" t="s">
        <v>32</v>
      </c>
      <c r="B5" s="234" t="s">
        <v>33</v>
      </c>
      <c r="C5" s="226"/>
      <c r="D5" s="226"/>
      <c r="E5" s="234" t="s">
        <v>33</v>
      </c>
      <c r="F5" s="227"/>
      <c r="G5" s="227"/>
      <c r="H5" s="236" t="s">
        <v>34</v>
      </c>
      <c r="I5" s="236" t="s">
        <v>34</v>
      </c>
      <c r="J5" s="234" t="s">
        <v>20</v>
      </c>
      <c r="K5" s="234" t="s">
        <v>22</v>
      </c>
      <c r="L5" s="238"/>
      <c r="M5" s="234" t="s">
        <v>20</v>
      </c>
      <c r="N5" s="234" t="s">
        <v>22</v>
      </c>
    </row>
    <row r="6" spans="1:16380" ht="14.25" x14ac:dyDescent="0.2">
      <c r="A6" s="239"/>
      <c r="B6" s="240" t="s">
        <v>25</v>
      </c>
      <c r="C6" s="241"/>
      <c r="D6" s="241"/>
      <c r="E6" s="240" t="s">
        <v>25</v>
      </c>
      <c r="F6" s="242"/>
      <c r="G6" s="242"/>
      <c r="H6" s="243" t="s">
        <v>35</v>
      </c>
      <c r="I6" s="244" t="str">
        <f>Innehåll!C55+1&amp;"-"</f>
        <v>2004-</v>
      </c>
      <c r="J6" s="234" t="s">
        <v>36</v>
      </c>
      <c r="K6" s="234" t="s">
        <v>37</v>
      </c>
      <c r="L6" s="238"/>
      <c r="M6" s="234" t="s">
        <v>36</v>
      </c>
      <c r="N6" s="234" t="s">
        <v>37</v>
      </c>
    </row>
    <row r="7" spans="1:16380" ht="14.25" x14ac:dyDescent="0.2">
      <c r="A7" s="241"/>
      <c r="B7" s="240" t="s">
        <v>40</v>
      </c>
      <c r="C7" s="241"/>
      <c r="D7" s="241"/>
      <c r="E7" s="240" t="s">
        <v>40</v>
      </c>
      <c r="F7" s="242"/>
      <c r="G7" s="242"/>
      <c r="H7" s="244" t="str">
        <f>Innehåll!C55</f>
        <v>2003</v>
      </c>
      <c r="I7" s="245" t="str">
        <f>Innehåll!C53</f>
        <v>2016</v>
      </c>
      <c r="J7" s="246" t="str">
        <f>"("&amp;Innehåll!C58&amp;"%)"</f>
        <v>(95%)</v>
      </c>
      <c r="K7" s="246" t="str">
        <f>"("&amp;Innehåll!C61&amp;"%)"</f>
        <v>(90%)</v>
      </c>
      <c r="L7" s="237"/>
      <c r="M7" s="246" t="str">
        <f>"("&amp;Innehåll!C59&amp;"%)"</f>
        <v>(85%)</v>
      </c>
      <c r="N7" s="246" t="str">
        <f>"("&amp;Innehåll!C62&amp;"%)"</f>
        <v>(85%)</v>
      </c>
    </row>
    <row r="8" spans="1:16380" ht="12.75" x14ac:dyDescent="0.2">
      <c r="A8" s="247"/>
      <c r="B8" s="248" t="str">
        <f>Innehåll!C55</f>
        <v>2003</v>
      </c>
      <c r="C8" s="247"/>
      <c r="D8" s="247"/>
      <c r="E8" s="248" t="str">
        <f>Innehåll!C55</f>
        <v>2003</v>
      </c>
      <c r="F8" s="249"/>
      <c r="G8" s="249"/>
      <c r="H8" s="249"/>
      <c r="I8" s="249"/>
      <c r="J8" s="9"/>
      <c r="K8" s="9"/>
      <c r="L8" s="250"/>
      <c r="M8" s="9"/>
      <c r="N8" s="9"/>
    </row>
    <row r="9" spans="1:16380" customFormat="1" ht="18" customHeight="1" x14ac:dyDescent="0.2">
      <c r="A9" s="7" t="s">
        <v>359</v>
      </c>
      <c r="B9" s="10">
        <v>20.6369336183777</v>
      </c>
      <c r="C9" s="10">
        <v>19.6050869374588</v>
      </c>
      <c r="D9" s="10">
        <v>17.541393575621001</v>
      </c>
      <c r="E9" s="10">
        <v>10.5292284344581</v>
      </c>
      <c r="F9" s="10">
        <v>9.4763055910122898</v>
      </c>
      <c r="G9" s="10">
        <v>8.9498441692893795</v>
      </c>
      <c r="H9" s="10">
        <v>3.58</v>
      </c>
      <c r="I9" s="10">
        <v>0.02</v>
      </c>
      <c r="J9" s="10">
        <v>19.05</v>
      </c>
      <c r="K9" s="10">
        <v>10.029999999999999</v>
      </c>
      <c r="L9" s="67"/>
      <c r="M9" s="67">
        <v>16.98</v>
      </c>
      <c r="N9" s="67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7" t="s">
        <v>386</v>
      </c>
      <c r="B10" s="10">
        <v>20.6369336183777</v>
      </c>
      <c r="C10" s="10">
        <v>19.6050869374588</v>
      </c>
      <c r="D10" s="10">
        <v>17.541393575621001</v>
      </c>
      <c r="E10" s="10">
        <v>10.5292284344581</v>
      </c>
      <c r="F10" s="10">
        <v>9.4763055910122898</v>
      </c>
      <c r="G10" s="10">
        <v>8.9498441692893795</v>
      </c>
      <c r="H10" s="10">
        <v>4.18</v>
      </c>
      <c r="I10" s="10">
        <v>-0.49</v>
      </c>
      <c r="J10" s="10">
        <v>19.14</v>
      </c>
      <c r="K10" s="10">
        <v>9.94</v>
      </c>
      <c r="L10" s="67"/>
      <c r="M10" s="67">
        <v>17.07</v>
      </c>
      <c r="N10" s="67">
        <v>9.42</v>
      </c>
    </row>
    <row r="11" spans="1:16380" customFormat="1" ht="12.75" x14ac:dyDescent="0.2">
      <c r="A11" s="7" t="s">
        <v>394</v>
      </c>
      <c r="B11" s="10">
        <v>20.6369336183777</v>
      </c>
      <c r="C11" s="10">
        <v>19.6050869374588</v>
      </c>
      <c r="D11" s="10">
        <v>17.541393575621001</v>
      </c>
      <c r="E11" s="10">
        <v>10.5292284344581</v>
      </c>
      <c r="F11" s="10">
        <v>9.4763055910122898</v>
      </c>
      <c r="G11" s="10">
        <v>8.9498441692893795</v>
      </c>
      <c r="H11" s="10">
        <v>4.28</v>
      </c>
      <c r="I11" s="10">
        <v>0.2</v>
      </c>
      <c r="J11" s="10">
        <v>19.93</v>
      </c>
      <c r="K11" s="10">
        <v>9.15</v>
      </c>
      <c r="L11" s="67"/>
      <c r="M11" s="67">
        <v>17.86</v>
      </c>
      <c r="N11" s="67">
        <v>8.6300000000000008</v>
      </c>
    </row>
    <row r="12" spans="1:16380" customFormat="1" ht="12.75" x14ac:dyDescent="0.2">
      <c r="A12" s="7" t="s">
        <v>404</v>
      </c>
      <c r="B12" s="10">
        <v>20.6369336183777</v>
      </c>
      <c r="C12" s="10">
        <v>19.6050869374588</v>
      </c>
      <c r="D12" s="10">
        <v>17.541393575621001</v>
      </c>
      <c r="E12" s="10">
        <v>10.5292284344581</v>
      </c>
      <c r="F12" s="10">
        <v>9.4763055910122898</v>
      </c>
      <c r="G12" s="10">
        <v>8.9498441692893795</v>
      </c>
      <c r="H12" s="10">
        <v>3.65</v>
      </c>
      <c r="I12" s="10">
        <v>-0.17</v>
      </c>
      <c r="J12" s="10">
        <v>18.93</v>
      </c>
      <c r="K12" s="10">
        <v>10.15</v>
      </c>
      <c r="L12" s="67"/>
      <c r="M12" s="67">
        <v>16.86</v>
      </c>
      <c r="N12" s="67">
        <v>9.6300000000000008</v>
      </c>
    </row>
    <row r="13" spans="1:16380" customFormat="1" ht="12.75" x14ac:dyDescent="0.2">
      <c r="A13" s="7" t="s">
        <v>418</v>
      </c>
      <c r="B13" s="10">
        <v>20.6369336183777</v>
      </c>
      <c r="C13" s="10">
        <v>19.6050869374588</v>
      </c>
      <c r="D13" s="10">
        <v>17.541393575621001</v>
      </c>
      <c r="E13" s="10">
        <v>10.5292284344581</v>
      </c>
      <c r="F13" s="10">
        <v>9.4763055910122898</v>
      </c>
      <c r="G13" s="10">
        <v>8.9498441692893795</v>
      </c>
      <c r="H13" s="10">
        <v>3.83</v>
      </c>
      <c r="I13" s="10">
        <v>-0.14000000000000001</v>
      </c>
      <c r="J13" s="10">
        <v>19.14</v>
      </c>
      <c r="K13" s="10">
        <v>9.94</v>
      </c>
      <c r="L13" s="67"/>
      <c r="M13" s="67">
        <v>17.07</v>
      </c>
      <c r="N13" s="67">
        <v>9.42</v>
      </c>
    </row>
    <row r="14" spans="1:16380" customFormat="1" ht="18" customHeight="1" x14ac:dyDescent="0.2">
      <c r="A14" s="7" t="s">
        <v>432</v>
      </c>
      <c r="B14" s="10">
        <v>20.6369336183777</v>
      </c>
      <c r="C14" s="10">
        <v>19.6050869374588</v>
      </c>
      <c r="D14" s="10">
        <v>17.541393575621001</v>
      </c>
      <c r="E14" s="10">
        <v>10.5292284344581</v>
      </c>
      <c r="F14" s="10">
        <v>9.4763055910122898</v>
      </c>
      <c r="G14" s="10">
        <v>8.9498441692893795</v>
      </c>
      <c r="H14" s="10">
        <v>4.71</v>
      </c>
      <c r="I14" s="10">
        <v>-0.39</v>
      </c>
      <c r="J14" s="10">
        <v>19.77</v>
      </c>
      <c r="K14" s="10">
        <v>9.31</v>
      </c>
      <c r="L14" s="67"/>
      <c r="M14" s="67">
        <v>17.7</v>
      </c>
      <c r="N14" s="67">
        <v>8.7899999999999991</v>
      </c>
    </row>
    <row r="15" spans="1:16380" customFormat="1" ht="12.75" x14ac:dyDescent="0.2">
      <c r="A15" s="7" t="s">
        <v>441</v>
      </c>
      <c r="B15" s="10">
        <v>20.6369336183777</v>
      </c>
      <c r="C15" s="10">
        <v>19.6050869374588</v>
      </c>
      <c r="D15" s="10">
        <v>17.541393575621001</v>
      </c>
      <c r="E15" s="10">
        <v>10.5292284344581</v>
      </c>
      <c r="F15" s="10">
        <v>9.4763055910122898</v>
      </c>
      <c r="G15" s="10">
        <v>8.9498441692893795</v>
      </c>
      <c r="H15" s="10">
        <v>5.0599999999999996</v>
      </c>
      <c r="I15" s="10">
        <v>-0.15</v>
      </c>
      <c r="J15" s="10">
        <v>20.36</v>
      </c>
      <c r="K15" s="10">
        <v>8.7200000000000006</v>
      </c>
      <c r="L15" s="67"/>
      <c r="M15" s="67">
        <v>18.29</v>
      </c>
      <c r="N15" s="67">
        <v>8.1999999999999993</v>
      </c>
    </row>
    <row r="16" spans="1:16380" customFormat="1" ht="12.75" x14ac:dyDescent="0.2">
      <c r="A16" s="7" t="s">
        <v>455</v>
      </c>
      <c r="B16" s="10">
        <v>20.6369336183777</v>
      </c>
      <c r="C16" s="10">
        <v>19.6050869374588</v>
      </c>
      <c r="D16" s="10">
        <v>17.541393575621001</v>
      </c>
      <c r="E16" s="10">
        <v>10.5292284344581</v>
      </c>
      <c r="F16" s="10">
        <v>9.4763055910122898</v>
      </c>
      <c r="G16" s="10">
        <v>8.9498441692893795</v>
      </c>
      <c r="H16" s="10">
        <v>3.79</v>
      </c>
      <c r="I16" s="10">
        <v>0.32</v>
      </c>
      <c r="J16" s="10">
        <v>19.559999999999999</v>
      </c>
      <c r="K16" s="10">
        <v>9.52</v>
      </c>
      <c r="L16" s="67"/>
      <c r="M16" s="67">
        <v>17.489999999999998</v>
      </c>
      <c r="N16" s="67">
        <v>9</v>
      </c>
    </row>
    <row r="17" spans="1:14" customFormat="1" ht="12.75" x14ac:dyDescent="0.2">
      <c r="A17" s="7" t="s">
        <v>461</v>
      </c>
      <c r="B17" s="10">
        <v>20.6369336183777</v>
      </c>
      <c r="C17" s="10">
        <v>19.6050869374588</v>
      </c>
      <c r="D17" s="10">
        <v>17.541393575621001</v>
      </c>
      <c r="E17" s="10">
        <v>10.5292284344581</v>
      </c>
      <c r="F17" s="10">
        <v>9.4763055910122898</v>
      </c>
      <c r="G17" s="10">
        <v>8.9498441692893795</v>
      </c>
      <c r="H17" s="10">
        <v>4.25</v>
      </c>
      <c r="I17" s="10">
        <v>0</v>
      </c>
      <c r="J17" s="10">
        <v>19.7</v>
      </c>
      <c r="K17" s="10">
        <v>9.3800000000000008</v>
      </c>
      <c r="L17" s="67"/>
      <c r="M17" s="67">
        <v>17.63</v>
      </c>
      <c r="N17" s="67">
        <v>8.86</v>
      </c>
    </row>
    <row r="18" spans="1:14" customFormat="1" ht="12.75" x14ac:dyDescent="0.2">
      <c r="A18" s="7" t="s">
        <v>495</v>
      </c>
      <c r="B18" s="10">
        <v>20.6369336183777</v>
      </c>
      <c r="C18" s="10">
        <v>19.6050869374588</v>
      </c>
      <c r="D18" s="10">
        <v>17.541393575621001</v>
      </c>
      <c r="E18" s="10">
        <v>10.5292284344581</v>
      </c>
      <c r="F18" s="10">
        <v>9.4763055910122898</v>
      </c>
      <c r="G18" s="10">
        <v>8.9498441692893795</v>
      </c>
      <c r="H18" s="10">
        <v>4.03</v>
      </c>
      <c r="I18" s="10">
        <v>-0.2</v>
      </c>
      <c r="J18" s="10">
        <v>19.28</v>
      </c>
      <c r="K18" s="10">
        <v>9.8000000000000007</v>
      </c>
      <c r="L18" s="67"/>
      <c r="M18" s="67">
        <v>17.21</v>
      </c>
      <c r="N18" s="67">
        <v>9.2799999999999994</v>
      </c>
    </row>
    <row r="19" spans="1:14" customFormat="1" ht="18" customHeight="1" x14ac:dyDescent="0.2">
      <c r="A19" s="7" t="s">
        <v>502</v>
      </c>
      <c r="B19" s="10">
        <v>20.6369336183777</v>
      </c>
      <c r="C19" s="10">
        <v>19.6050869374588</v>
      </c>
      <c r="D19" s="10">
        <v>17.541393575621001</v>
      </c>
      <c r="E19" s="10">
        <v>10.5292284344581</v>
      </c>
      <c r="F19" s="10">
        <v>9.4763055910122898</v>
      </c>
      <c r="G19" s="10">
        <v>8.9498441692893795</v>
      </c>
      <c r="H19" s="10">
        <v>4.3899999999999997</v>
      </c>
      <c r="I19" s="10">
        <v>-0.43</v>
      </c>
      <c r="J19" s="10">
        <v>19.41</v>
      </c>
      <c r="K19" s="10">
        <v>9.67</v>
      </c>
      <c r="L19" s="67"/>
      <c r="M19" s="67">
        <v>17.34</v>
      </c>
      <c r="N19" s="67">
        <v>9.15</v>
      </c>
    </row>
    <row r="20" spans="1:14" customFormat="1" ht="12.75" x14ac:dyDescent="0.2">
      <c r="A20" s="7" t="s">
        <v>552</v>
      </c>
      <c r="B20" s="10">
        <v>20.6369336183777</v>
      </c>
      <c r="C20" s="10">
        <v>19.6050869374588</v>
      </c>
      <c r="D20" s="10">
        <v>17.541393575621001</v>
      </c>
      <c r="E20" s="10">
        <v>10.5292284344581</v>
      </c>
      <c r="F20" s="10">
        <v>9.4763055910122898</v>
      </c>
      <c r="G20" s="10">
        <v>8.9498441692893795</v>
      </c>
      <c r="H20" s="10">
        <v>5</v>
      </c>
      <c r="I20" s="10">
        <v>0</v>
      </c>
      <c r="J20" s="10">
        <v>20.45</v>
      </c>
      <c r="K20" s="10">
        <v>8.6300000000000008</v>
      </c>
      <c r="L20" s="67"/>
      <c r="M20" s="67">
        <v>18.38</v>
      </c>
      <c r="N20" s="67">
        <v>8.11</v>
      </c>
    </row>
    <row r="21" spans="1:14" customFormat="1" ht="12.75" x14ac:dyDescent="0.2">
      <c r="A21" s="7" t="s">
        <v>569</v>
      </c>
      <c r="B21" s="10">
        <v>20.6369336183777</v>
      </c>
      <c r="C21" s="10">
        <v>19.6050869374588</v>
      </c>
      <c r="D21" s="10">
        <v>17.541393575621001</v>
      </c>
      <c r="E21" s="10">
        <v>10.5292284344581</v>
      </c>
      <c r="F21" s="10">
        <v>9.4763055910122898</v>
      </c>
      <c r="G21" s="10">
        <v>8.9498441692893795</v>
      </c>
      <c r="H21" s="10">
        <v>3.92</v>
      </c>
      <c r="I21" s="10">
        <v>-0.37</v>
      </c>
      <c r="J21" s="10">
        <v>19</v>
      </c>
      <c r="K21" s="10">
        <v>10.08</v>
      </c>
      <c r="L21" s="67"/>
      <c r="M21" s="67">
        <v>16.93</v>
      </c>
      <c r="N21" s="67">
        <v>9.56</v>
      </c>
    </row>
    <row r="22" spans="1:14" customFormat="1" ht="12.75" x14ac:dyDescent="0.2">
      <c r="A22" s="7" t="s">
        <v>581</v>
      </c>
      <c r="B22" s="10">
        <v>20.6369336183777</v>
      </c>
      <c r="C22" s="10">
        <v>19.6050869374588</v>
      </c>
      <c r="D22" s="10">
        <v>17.541393575621001</v>
      </c>
      <c r="E22" s="10">
        <v>10.5292284344581</v>
      </c>
      <c r="F22" s="10">
        <v>9.4763055910122898</v>
      </c>
      <c r="G22" s="10">
        <v>8.9498441692893795</v>
      </c>
      <c r="H22" s="10">
        <v>4.62</v>
      </c>
      <c r="I22" s="10">
        <v>0.12</v>
      </c>
      <c r="J22" s="10">
        <v>20.190000000000001</v>
      </c>
      <c r="K22" s="10">
        <v>8.89</v>
      </c>
      <c r="L22" s="67"/>
      <c r="M22" s="67">
        <v>18.12</v>
      </c>
      <c r="N22" s="67">
        <v>8.3699999999999992</v>
      </c>
    </row>
    <row r="23" spans="1:14" customFormat="1" ht="12.75" x14ac:dyDescent="0.2">
      <c r="A23" s="7" t="s">
        <v>592</v>
      </c>
      <c r="B23" s="10">
        <v>20.6369336183777</v>
      </c>
      <c r="C23" s="10">
        <v>19.6050869374588</v>
      </c>
      <c r="D23" s="10">
        <v>17.541393575621001</v>
      </c>
      <c r="E23" s="10">
        <v>10.5292284344581</v>
      </c>
      <c r="F23" s="10">
        <v>9.4763055910122898</v>
      </c>
      <c r="G23" s="10">
        <v>8.9498441692893795</v>
      </c>
      <c r="H23" s="10">
        <v>4.3099999999999996</v>
      </c>
      <c r="I23" s="10">
        <v>0.23</v>
      </c>
      <c r="J23" s="10">
        <v>19.989999999999998</v>
      </c>
      <c r="K23" s="10">
        <v>9.09</v>
      </c>
      <c r="L23" s="67"/>
      <c r="M23" s="67">
        <v>17.920000000000002</v>
      </c>
      <c r="N23" s="67">
        <v>8.57</v>
      </c>
    </row>
    <row r="24" spans="1:14" customFormat="1" ht="18" customHeight="1" x14ac:dyDescent="0.2">
      <c r="A24" s="7" t="s">
        <v>608</v>
      </c>
      <c r="B24" s="10">
        <v>20.6369336183777</v>
      </c>
      <c r="C24" s="10">
        <v>19.6050869374588</v>
      </c>
      <c r="D24" s="10">
        <v>17.541393575621001</v>
      </c>
      <c r="E24" s="10">
        <v>10.5292284344581</v>
      </c>
      <c r="F24" s="10">
        <v>9.4763055910122898</v>
      </c>
      <c r="G24" s="10">
        <v>8.9498441692893795</v>
      </c>
      <c r="H24" s="10">
        <v>3.9</v>
      </c>
      <c r="I24" s="10">
        <v>-0.04</v>
      </c>
      <c r="J24" s="10">
        <v>19.309999999999999</v>
      </c>
      <c r="K24" s="10">
        <v>9.77</v>
      </c>
      <c r="L24" s="67"/>
      <c r="M24" s="67">
        <v>17.239999999999998</v>
      </c>
      <c r="N24" s="67">
        <v>9.25</v>
      </c>
    </row>
    <row r="25" spans="1:14" customFormat="1" ht="12.75" x14ac:dyDescent="0.2">
      <c r="A25" s="7" t="s">
        <v>619</v>
      </c>
      <c r="B25" s="10">
        <v>20.6369336183777</v>
      </c>
      <c r="C25" s="10">
        <v>19.6050869374588</v>
      </c>
      <c r="D25" s="10">
        <v>17.541393575621001</v>
      </c>
      <c r="E25" s="10">
        <v>10.5292284344581</v>
      </c>
      <c r="F25" s="10">
        <v>9.4763055910122898</v>
      </c>
      <c r="G25" s="10">
        <v>8.9498441692893795</v>
      </c>
      <c r="H25" s="10">
        <v>5.29</v>
      </c>
      <c r="I25" s="10">
        <v>0.3</v>
      </c>
      <c r="J25" s="10">
        <v>21.04</v>
      </c>
      <c r="K25" s="10">
        <v>8.0399999999999991</v>
      </c>
      <c r="L25" s="67"/>
      <c r="M25" s="67">
        <v>18.97</v>
      </c>
      <c r="N25" s="67">
        <v>7.52</v>
      </c>
    </row>
    <row r="26" spans="1:14" customFormat="1" ht="12.75" x14ac:dyDescent="0.2">
      <c r="A26" s="7" t="s">
        <v>627</v>
      </c>
      <c r="B26" s="10">
        <v>20.6369336183777</v>
      </c>
      <c r="C26" s="10">
        <v>19.6050869374588</v>
      </c>
      <c r="D26" s="10">
        <v>17.541393575621001</v>
      </c>
      <c r="E26" s="10">
        <v>10.5292284344581</v>
      </c>
      <c r="F26" s="10">
        <v>9.4763055910122898</v>
      </c>
      <c r="G26" s="10">
        <v>8.9498441692893795</v>
      </c>
      <c r="H26" s="10">
        <v>5.07</v>
      </c>
      <c r="I26" s="10">
        <v>-0.35</v>
      </c>
      <c r="J26" s="10">
        <v>20.170000000000002</v>
      </c>
      <c r="K26" s="10">
        <v>8.91</v>
      </c>
      <c r="L26" s="67"/>
      <c r="M26" s="67">
        <v>18.100000000000001</v>
      </c>
      <c r="N26" s="67">
        <v>8.39</v>
      </c>
    </row>
    <row r="27" spans="1:14" customFormat="1" ht="12.75" x14ac:dyDescent="0.2">
      <c r="A27" s="7" t="s">
        <v>636</v>
      </c>
      <c r="B27" s="10">
        <v>20.6369336183777</v>
      </c>
      <c r="C27" s="10">
        <v>19.6050869374588</v>
      </c>
      <c r="D27" s="10">
        <v>17.541393575621001</v>
      </c>
      <c r="E27" s="10">
        <v>10.5292284344581</v>
      </c>
      <c r="F27" s="10">
        <v>9.4763055910122898</v>
      </c>
      <c r="G27" s="10">
        <v>8.9498441692893795</v>
      </c>
      <c r="H27" s="10">
        <v>4.9000000000000004</v>
      </c>
      <c r="I27" s="10">
        <v>0.25</v>
      </c>
      <c r="J27" s="10">
        <v>20.6</v>
      </c>
      <c r="K27" s="10">
        <v>8.48</v>
      </c>
      <c r="L27" s="67"/>
      <c r="M27" s="67">
        <v>18.53</v>
      </c>
      <c r="N27" s="67">
        <v>7.96</v>
      </c>
    </row>
    <row r="28" spans="1:14" customFormat="1" ht="12.75" x14ac:dyDescent="0.2">
      <c r="A28" s="7" t="s">
        <v>652</v>
      </c>
      <c r="B28" s="10">
        <v>20.6369336183777</v>
      </c>
      <c r="C28" s="10">
        <v>19.6050869374588</v>
      </c>
      <c r="D28" s="10">
        <v>17.541393575621001</v>
      </c>
      <c r="E28" s="10">
        <v>10.5292284344581</v>
      </c>
      <c r="F28" s="10">
        <v>9.4763055910122898</v>
      </c>
      <c r="G28" s="10">
        <v>8.9498441692893795</v>
      </c>
      <c r="H28" s="10">
        <v>4.78</v>
      </c>
      <c r="I28" s="10">
        <v>0.22</v>
      </c>
      <c r="J28" s="10">
        <v>20.45</v>
      </c>
      <c r="K28" s="10">
        <v>8.6300000000000008</v>
      </c>
      <c r="L28" s="67"/>
      <c r="M28" s="67">
        <v>18.38</v>
      </c>
      <c r="N28" s="67">
        <v>8.11</v>
      </c>
    </row>
    <row r="29" spans="1:14" customFormat="1" ht="18" customHeight="1" x14ac:dyDescent="0.2">
      <c r="A29" s="7" t="s">
        <v>667</v>
      </c>
      <c r="B29" s="10"/>
      <c r="C29" s="10"/>
      <c r="D29" s="10"/>
      <c r="E29" s="10"/>
      <c r="F29" s="10"/>
      <c r="G29" s="10"/>
      <c r="H29" s="10">
        <v>4.1581790004073103</v>
      </c>
      <c r="I29" s="10"/>
      <c r="J29" s="10"/>
      <c r="K29" s="10"/>
      <c r="L29" s="67"/>
      <c r="M29" s="67"/>
      <c r="N29" s="67"/>
    </row>
    <row r="30" spans="1:14" customFormat="1" ht="18" customHeight="1" x14ac:dyDescent="0.2">
      <c r="A30" s="7" t="s">
        <v>453</v>
      </c>
      <c r="B30" s="10">
        <v>20.6369336183777</v>
      </c>
      <c r="C30" s="10">
        <v>19.6050869374588</v>
      </c>
      <c r="D30" s="10">
        <v>17.541393575621001</v>
      </c>
      <c r="E30" s="10">
        <v>10.5292284344581</v>
      </c>
      <c r="F30" s="10">
        <v>9.4763055910122898</v>
      </c>
      <c r="G30" s="10">
        <v>8.9498441692893795</v>
      </c>
      <c r="H30" s="10"/>
      <c r="I30" s="10"/>
      <c r="J30" s="10">
        <v>19.600000000000001</v>
      </c>
      <c r="K30" s="10">
        <v>9.48</v>
      </c>
      <c r="L30" s="67"/>
      <c r="M30" s="67">
        <v>17.54</v>
      </c>
      <c r="N30" s="67">
        <v>8.9499999999999993</v>
      </c>
    </row>
    <row r="31" spans="1:14" ht="13.5" thickBot="1" x14ac:dyDescent="0.25">
      <c r="A31" s="229"/>
      <c r="B31" s="251"/>
      <c r="C31" s="252"/>
      <c r="D31" s="252"/>
      <c r="E31" s="252"/>
      <c r="F31" s="252"/>
      <c r="G31" s="252"/>
      <c r="H31" s="253"/>
      <c r="I31" s="253"/>
      <c r="J31" s="252"/>
      <c r="K31" s="252"/>
      <c r="L31" s="254"/>
      <c r="M31" s="252"/>
      <c r="N31" s="252"/>
    </row>
    <row r="32" spans="1:14" ht="12.75" x14ac:dyDescent="0.2">
      <c r="A32" s="255" t="s">
        <v>38</v>
      </c>
      <c r="B32" s="256"/>
      <c r="C32" s="242"/>
      <c r="D32" s="242"/>
      <c r="E32" s="256"/>
      <c r="F32" s="256"/>
      <c r="G32" s="242"/>
      <c r="H32" s="242"/>
      <c r="I32" s="242"/>
      <c r="J32" s="242"/>
      <c r="K32" s="242"/>
      <c r="L32" s="257"/>
      <c r="M32" s="242"/>
      <c r="N32" s="242"/>
    </row>
    <row r="33" spans="1:14" ht="12.75" x14ac:dyDescent="0.2">
      <c r="A33" s="255" t="s">
        <v>1177</v>
      </c>
      <c r="B33" s="226"/>
      <c r="C33" s="226"/>
      <c r="D33" s="226"/>
      <c r="E33" s="226"/>
      <c r="F33" s="226"/>
      <c r="G33" s="227"/>
      <c r="H33" s="227"/>
      <c r="I33" s="227"/>
      <c r="J33" s="226"/>
      <c r="K33" s="226"/>
      <c r="L33" s="228"/>
      <c r="M33" s="228"/>
      <c r="N33" s="239"/>
    </row>
    <row r="34" spans="1:14" ht="12.75" x14ac:dyDescent="0.2">
      <c r="A34" s="255" t="s">
        <v>1176</v>
      </c>
      <c r="B34" s="226"/>
      <c r="C34" s="226"/>
      <c r="D34" s="226"/>
      <c r="E34" s="226"/>
      <c r="F34" s="226"/>
      <c r="G34" s="227"/>
      <c r="H34" s="227"/>
      <c r="I34" s="227"/>
      <c r="J34" s="226"/>
      <c r="K34" s="226"/>
      <c r="L34" s="228"/>
      <c r="M34" s="228"/>
      <c r="N34" s="239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0:M23 L15:M18 L25:M28 L9:N9 M10:N28 L30:N30">
    <cfRule type="expression" dxfId="59" priority="10" stopIfTrue="1">
      <formula>IF(#REF!&lt;0,TRUE,FALSE)</formula>
    </cfRule>
  </conditionalFormatting>
  <conditionalFormatting sqref="L10:M13">
    <cfRule type="expression" dxfId="58" priority="9" stopIfTrue="1">
      <formula>IF(#REF!&lt;0,TRUE,FALSE)</formula>
    </cfRule>
  </conditionalFormatting>
  <conditionalFormatting sqref="L14:M14">
    <cfRule type="expression" dxfId="57" priority="8" stopIfTrue="1">
      <formula>IF(#REF!&lt;0,TRUE,FALSE)</formula>
    </cfRule>
  </conditionalFormatting>
  <conditionalFormatting sqref="L19:M19">
    <cfRule type="expression" dxfId="56" priority="7" stopIfTrue="1">
      <formula>IF(#REF!&lt;0,TRUE,FALSE)</formula>
    </cfRule>
  </conditionalFormatting>
  <conditionalFormatting sqref="L24:M24">
    <cfRule type="expression" dxfId="55" priority="6" stopIfTrue="1">
      <formula>IF(#REF!&lt;0,TRUE,FALSE)</formula>
    </cfRule>
  </conditionalFormatting>
  <conditionalFormatting sqref="L29:M29">
    <cfRule type="expression" dxfId="54" priority="5" stopIfTrue="1">
      <formula>IF(#REF!&lt;0,TRUE,FALSE)</formula>
    </cfRule>
  </conditionalFormatting>
  <conditionalFormatting sqref="N9:N30">
    <cfRule type="expression" dxfId="53" priority="4" stopIfTrue="1">
      <formula>IF(#REF!&lt;0,TRUE,FALSE)</formula>
    </cfRule>
  </conditionalFormatting>
  <conditionalFormatting sqref="B9:N30">
    <cfRule type="cellIs" dxfId="5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54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3" customWidth="1"/>
    <col min="11" max="11" width="9.140625" style="85" customWidth="1"/>
    <col min="12" max="12" width="19" style="85" hidden="1" customWidth="1"/>
    <col min="13" max="13" width="23.28515625" style="85" hidden="1" customWidth="1"/>
    <col min="14" max="14" width="12.85546875" style="85" hidden="1" customWidth="1"/>
    <col min="15" max="15" width="14" style="85" hidden="1" customWidth="1"/>
    <col min="16" max="17" width="12.85546875" style="85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347" t="s">
        <v>765</v>
      </c>
      <c r="B1" s="348"/>
      <c r="C1" s="348"/>
      <c r="D1" s="348"/>
      <c r="E1" s="348"/>
      <c r="F1" s="348"/>
      <c r="G1" s="348"/>
      <c r="H1" s="348"/>
      <c r="I1" s="348"/>
      <c r="J1" s="349"/>
      <c r="K1" s="350"/>
      <c r="L1" s="350"/>
      <c r="M1" s="350"/>
    </row>
    <row r="2" spans="1:256" ht="15" customHeight="1" x14ac:dyDescent="0.25">
      <c r="A2" s="347" t="s">
        <v>766</v>
      </c>
      <c r="B2" s="348"/>
      <c r="C2" s="348"/>
      <c r="D2" s="348"/>
      <c r="E2" s="348"/>
      <c r="F2" s="348"/>
      <c r="G2" s="348"/>
      <c r="H2" s="348"/>
      <c r="I2" s="348"/>
      <c r="J2" s="349"/>
      <c r="K2" s="350"/>
      <c r="L2" s="350"/>
      <c r="M2" s="350"/>
    </row>
    <row r="3" spans="1:256" ht="15" customHeight="1" x14ac:dyDescent="0.2">
      <c r="A3" s="351" t="s">
        <v>767</v>
      </c>
      <c r="B3" s="709" t="s">
        <v>42</v>
      </c>
      <c r="C3" s="709"/>
      <c r="D3" s="352"/>
      <c r="E3" s="709" t="s">
        <v>214</v>
      </c>
      <c r="F3" s="709"/>
      <c r="G3" s="353" t="s">
        <v>215</v>
      </c>
      <c r="H3" s="353" t="s">
        <v>216</v>
      </c>
      <c r="I3" s="353" t="s">
        <v>768</v>
      </c>
      <c r="J3" s="354" t="s">
        <v>769</v>
      </c>
      <c r="K3" s="355"/>
      <c r="L3" s="355"/>
      <c r="M3" s="355"/>
      <c r="N3" s="355"/>
      <c r="O3" s="355"/>
      <c r="P3" s="355"/>
      <c r="Q3" s="355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  <c r="DN3" s="356"/>
      <c r="DO3" s="356"/>
      <c r="DP3" s="356"/>
      <c r="DQ3" s="356"/>
      <c r="DR3" s="356"/>
      <c r="DS3" s="356"/>
      <c r="DT3" s="356"/>
      <c r="DU3" s="356"/>
      <c r="DV3" s="356"/>
      <c r="DW3" s="356"/>
      <c r="DX3" s="356"/>
      <c r="DY3" s="356"/>
      <c r="DZ3" s="356"/>
      <c r="EA3" s="356"/>
      <c r="EB3" s="356"/>
      <c r="EC3" s="356"/>
      <c r="ED3" s="356"/>
      <c r="EE3" s="356"/>
      <c r="EF3" s="356"/>
      <c r="EG3" s="356"/>
      <c r="EH3" s="356"/>
      <c r="EI3" s="356"/>
      <c r="EJ3" s="356"/>
      <c r="EK3" s="356"/>
      <c r="EL3" s="356"/>
      <c r="EM3" s="356"/>
      <c r="EN3" s="356"/>
      <c r="EO3" s="356"/>
      <c r="EP3" s="356"/>
      <c r="EQ3" s="356"/>
      <c r="ER3" s="356"/>
      <c r="ES3" s="356"/>
      <c r="ET3" s="356"/>
      <c r="EU3" s="356"/>
      <c r="EV3" s="356"/>
      <c r="EW3" s="356"/>
      <c r="EX3" s="356"/>
      <c r="EY3" s="356"/>
      <c r="EZ3" s="356"/>
      <c r="FA3" s="356"/>
      <c r="FB3" s="356"/>
      <c r="FC3" s="356"/>
      <c r="FD3" s="356"/>
      <c r="FE3" s="356"/>
      <c r="FF3" s="356"/>
      <c r="FG3" s="356"/>
      <c r="FH3" s="356"/>
      <c r="FI3" s="356"/>
      <c r="FJ3" s="356"/>
      <c r="FK3" s="356"/>
      <c r="FL3" s="356"/>
      <c r="FM3" s="356"/>
      <c r="FN3" s="356"/>
      <c r="FO3" s="356"/>
      <c r="FP3" s="356"/>
      <c r="FQ3" s="356"/>
      <c r="FR3" s="356"/>
      <c r="FS3" s="356"/>
      <c r="FT3" s="356"/>
      <c r="FU3" s="356"/>
      <c r="FV3" s="356"/>
      <c r="FW3" s="356"/>
      <c r="FX3" s="356"/>
      <c r="FY3" s="356"/>
      <c r="FZ3" s="356"/>
      <c r="GA3" s="356"/>
      <c r="GB3" s="356"/>
      <c r="GC3" s="356"/>
      <c r="GD3" s="356"/>
      <c r="GE3" s="356"/>
      <c r="GF3" s="356"/>
      <c r="GG3" s="356"/>
      <c r="GH3" s="356"/>
      <c r="GI3" s="356"/>
      <c r="GJ3" s="356"/>
      <c r="GK3" s="356"/>
      <c r="GL3" s="356"/>
      <c r="GM3" s="356"/>
      <c r="GN3" s="356"/>
      <c r="GO3" s="356"/>
      <c r="GP3" s="356"/>
      <c r="GQ3" s="356"/>
      <c r="GR3" s="356"/>
      <c r="GS3" s="356"/>
      <c r="GT3" s="356"/>
      <c r="GU3" s="356"/>
      <c r="GV3" s="356"/>
      <c r="GW3" s="356"/>
      <c r="GX3" s="356"/>
      <c r="GY3" s="356"/>
      <c r="GZ3" s="356"/>
      <c r="HA3" s="356"/>
      <c r="HB3" s="356"/>
      <c r="HC3" s="356"/>
      <c r="HD3" s="356"/>
      <c r="HE3" s="356"/>
      <c r="HF3" s="356"/>
      <c r="HG3" s="356"/>
      <c r="HH3" s="356"/>
      <c r="HI3" s="356"/>
      <c r="HJ3" s="356"/>
      <c r="HK3" s="356"/>
      <c r="HL3" s="356"/>
      <c r="HM3" s="356"/>
      <c r="HN3" s="356"/>
      <c r="HO3" s="356"/>
      <c r="HP3" s="356"/>
      <c r="HQ3" s="356"/>
      <c r="HR3" s="356"/>
      <c r="HS3" s="356"/>
      <c r="HT3" s="356"/>
      <c r="HU3" s="356"/>
      <c r="HV3" s="356"/>
      <c r="HW3" s="356"/>
      <c r="HX3" s="356"/>
      <c r="HY3" s="356"/>
      <c r="HZ3" s="356"/>
      <c r="IA3" s="356"/>
      <c r="IB3" s="356"/>
      <c r="IC3" s="356"/>
      <c r="ID3" s="356"/>
      <c r="IE3" s="356"/>
      <c r="IF3" s="356"/>
      <c r="IG3" s="356"/>
      <c r="IH3" s="356"/>
      <c r="II3" s="356"/>
      <c r="IJ3" s="356"/>
      <c r="IK3" s="356"/>
      <c r="IL3" s="356"/>
      <c r="IM3" s="356"/>
      <c r="IN3" s="356"/>
      <c r="IO3" s="356"/>
      <c r="IP3" s="356"/>
      <c r="IQ3" s="356"/>
      <c r="IR3" s="356"/>
      <c r="IS3" s="356"/>
      <c r="IT3" s="356"/>
      <c r="IU3" s="356"/>
      <c r="IV3" s="356"/>
    </row>
    <row r="4" spans="1:256" s="361" customFormat="1" ht="14.25" x14ac:dyDescent="0.2">
      <c r="A4" s="357" t="s">
        <v>239</v>
      </c>
      <c r="B4" s="710" t="s">
        <v>770</v>
      </c>
      <c r="C4" s="710"/>
      <c r="D4" s="358"/>
      <c r="E4" s="710" t="s">
        <v>771</v>
      </c>
      <c r="F4" s="710"/>
      <c r="G4" s="359" t="s">
        <v>30</v>
      </c>
      <c r="H4" s="359" t="s">
        <v>30</v>
      </c>
      <c r="I4" s="359" t="s">
        <v>772</v>
      </c>
      <c r="J4" s="360" t="s">
        <v>773</v>
      </c>
      <c r="K4" s="355"/>
      <c r="L4" s="355"/>
      <c r="M4" s="355"/>
      <c r="N4" s="355"/>
      <c r="O4" s="355"/>
      <c r="P4" s="355"/>
      <c r="Q4" s="355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  <c r="DN4" s="356"/>
      <c r="DO4" s="356"/>
      <c r="DP4" s="356"/>
      <c r="DQ4" s="356"/>
      <c r="DR4" s="356"/>
      <c r="DS4" s="356"/>
      <c r="DT4" s="356"/>
      <c r="DU4" s="356"/>
      <c r="DV4" s="356"/>
      <c r="DW4" s="356"/>
      <c r="DX4" s="356"/>
      <c r="DY4" s="356"/>
      <c r="DZ4" s="356"/>
      <c r="EA4" s="356"/>
      <c r="EB4" s="356"/>
      <c r="EC4" s="356"/>
      <c r="ED4" s="356"/>
      <c r="EE4" s="356"/>
      <c r="EF4" s="356"/>
      <c r="EG4" s="356"/>
      <c r="EH4" s="356"/>
      <c r="EI4" s="356"/>
      <c r="EJ4" s="356"/>
      <c r="EK4" s="356"/>
      <c r="EL4" s="356"/>
      <c r="EM4" s="356"/>
      <c r="EN4" s="356"/>
      <c r="EO4" s="356"/>
      <c r="EP4" s="356"/>
      <c r="EQ4" s="356"/>
      <c r="ER4" s="356"/>
      <c r="ES4" s="356"/>
      <c r="ET4" s="356"/>
      <c r="EU4" s="356"/>
      <c r="EV4" s="356"/>
      <c r="EW4" s="356"/>
      <c r="EX4" s="356"/>
      <c r="EY4" s="356"/>
      <c r="EZ4" s="356"/>
      <c r="FA4" s="356"/>
      <c r="FB4" s="356"/>
      <c r="FC4" s="356"/>
      <c r="FD4" s="356"/>
      <c r="FE4" s="356"/>
      <c r="FF4" s="356"/>
      <c r="FG4" s="356"/>
      <c r="FH4" s="356"/>
      <c r="FI4" s="356"/>
      <c r="FJ4" s="356"/>
      <c r="FK4" s="356"/>
      <c r="FL4" s="356"/>
      <c r="FM4" s="356"/>
      <c r="FN4" s="356"/>
      <c r="FO4" s="356"/>
      <c r="FP4" s="356"/>
      <c r="FQ4" s="356"/>
      <c r="FR4" s="356"/>
      <c r="FS4" s="356"/>
      <c r="FT4" s="356"/>
      <c r="FU4" s="356"/>
      <c r="FV4" s="356"/>
      <c r="FW4" s="356"/>
      <c r="FX4" s="356"/>
      <c r="FY4" s="356"/>
      <c r="FZ4" s="356"/>
      <c r="GA4" s="356"/>
      <c r="GB4" s="356"/>
      <c r="GC4" s="356"/>
      <c r="GD4" s="356"/>
      <c r="GE4" s="356"/>
      <c r="GF4" s="356"/>
      <c r="GG4" s="356"/>
      <c r="GH4" s="356"/>
      <c r="GI4" s="356"/>
      <c r="GJ4" s="356"/>
      <c r="GK4" s="356"/>
      <c r="GL4" s="356"/>
      <c r="GM4" s="356"/>
      <c r="GN4" s="356"/>
      <c r="GO4" s="356"/>
      <c r="GP4" s="356"/>
      <c r="GQ4" s="356"/>
      <c r="GR4" s="356"/>
      <c r="GS4" s="356"/>
      <c r="GT4" s="356"/>
      <c r="GU4" s="356"/>
      <c r="GV4" s="356"/>
      <c r="GW4" s="356"/>
      <c r="GX4" s="356"/>
      <c r="GY4" s="356"/>
      <c r="GZ4" s="356"/>
      <c r="HA4" s="356"/>
      <c r="HB4" s="356"/>
      <c r="HC4" s="356"/>
      <c r="HD4" s="356"/>
      <c r="HE4" s="356"/>
      <c r="HF4" s="356"/>
      <c r="HG4" s="356"/>
      <c r="HH4" s="356"/>
      <c r="HI4" s="356"/>
      <c r="HJ4" s="356"/>
      <c r="HK4" s="356"/>
      <c r="HL4" s="356"/>
      <c r="HM4" s="356"/>
      <c r="HN4" s="356"/>
      <c r="HO4" s="356"/>
      <c r="HP4" s="356"/>
      <c r="HQ4" s="356"/>
      <c r="HR4" s="356"/>
      <c r="HS4" s="356"/>
      <c r="HT4" s="356"/>
      <c r="HU4" s="356"/>
      <c r="HV4" s="356"/>
      <c r="HW4" s="356"/>
      <c r="HX4" s="356"/>
      <c r="HY4" s="356"/>
      <c r="HZ4" s="356"/>
      <c r="IA4" s="356"/>
      <c r="IB4" s="356"/>
      <c r="IC4" s="356"/>
      <c r="ID4" s="356"/>
      <c r="IE4" s="356"/>
      <c r="IF4" s="356"/>
      <c r="IG4" s="356"/>
      <c r="IH4" s="356"/>
      <c r="II4" s="356"/>
      <c r="IJ4" s="356"/>
      <c r="IK4" s="356"/>
      <c r="IL4" s="356"/>
      <c r="IM4" s="356"/>
      <c r="IN4" s="356"/>
      <c r="IO4" s="356"/>
      <c r="IP4" s="356"/>
      <c r="IQ4" s="356"/>
      <c r="IR4" s="356"/>
      <c r="IS4" s="356"/>
      <c r="IT4" s="356"/>
      <c r="IU4" s="356"/>
      <c r="IV4" s="356"/>
    </row>
    <row r="5" spans="1:256" s="361" customFormat="1" ht="12.75" x14ac:dyDescent="0.2">
      <c r="A5" s="357" t="s">
        <v>263</v>
      </c>
      <c r="B5" s="359" t="s">
        <v>66</v>
      </c>
      <c r="C5" s="359" t="s">
        <v>774</v>
      </c>
      <c r="D5" s="358"/>
      <c r="E5" s="359" t="s">
        <v>66</v>
      </c>
      <c r="F5" s="359" t="s">
        <v>774</v>
      </c>
      <c r="G5" s="362"/>
      <c r="H5" s="362"/>
      <c r="I5" s="359" t="s">
        <v>775</v>
      </c>
      <c r="J5" s="360" t="s">
        <v>776</v>
      </c>
      <c r="K5" s="355"/>
      <c r="L5" s="355"/>
      <c r="M5" s="355"/>
      <c r="N5" s="355"/>
      <c r="O5" s="355"/>
      <c r="P5" s="355"/>
      <c r="Q5" s="355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  <c r="DN5" s="356"/>
      <c r="DO5" s="356"/>
      <c r="DP5" s="356"/>
      <c r="DQ5" s="356"/>
      <c r="DR5" s="356"/>
      <c r="DS5" s="356"/>
      <c r="DT5" s="356"/>
      <c r="DU5" s="356"/>
      <c r="DV5" s="356"/>
      <c r="DW5" s="356"/>
      <c r="DX5" s="356"/>
      <c r="DY5" s="356"/>
      <c r="DZ5" s="356"/>
      <c r="EA5" s="356"/>
      <c r="EB5" s="356"/>
      <c r="EC5" s="356"/>
      <c r="ED5" s="356"/>
      <c r="EE5" s="356"/>
      <c r="EF5" s="356"/>
      <c r="EG5" s="356"/>
      <c r="EH5" s="356"/>
      <c r="EI5" s="356"/>
      <c r="EJ5" s="356"/>
      <c r="EK5" s="356"/>
      <c r="EL5" s="356"/>
      <c r="EM5" s="356"/>
      <c r="EN5" s="356"/>
      <c r="EO5" s="356"/>
      <c r="EP5" s="356"/>
      <c r="EQ5" s="356"/>
      <c r="ER5" s="356"/>
      <c r="ES5" s="356"/>
      <c r="ET5" s="356"/>
      <c r="EU5" s="356"/>
      <c r="EV5" s="356"/>
      <c r="EW5" s="356"/>
      <c r="EX5" s="356"/>
      <c r="EY5" s="356"/>
      <c r="EZ5" s="356"/>
      <c r="FA5" s="356"/>
      <c r="FB5" s="356"/>
      <c r="FC5" s="356"/>
      <c r="FD5" s="356"/>
      <c r="FE5" s="356"/>
      <c r="FF5" s="356"/>
      <c r="FG5" s="356"/>
      <c r="FH5" s="356"/>
      <c r="FI5" s="356"/>
      <c r="FJ5" s="356"/>
      <c r="FK5" s="356"/>
      <c r="FL5" s="356"/>
      <c r="FM5" s="356"/>
      <c r="FN5" s="356"/>
      <c r="FO5" s="356"/>
      <c r="FP5" s="356"/>
      <c r="FQ5" s="356"/>
      <c r="FR5" s="356"/>
      <c r="FS5" s="356"/>
      <c r="FT5" s="356"/>
      <c r="FU5" s="356"/>
      <c r="FV5" s="356"/>
      <c r="FW5" s="356"/>
      <c r="FX5" s="356"/>
      <c r="FY5" s="356"/>
      <c r="FZ5" s="356"/>
      <c r="GA5" s="356"/>
      <c r="GB5" s="356"/>
      <c r="GC5" s="356"/>
      <c r="GD5" s="356"/>
      <c r="GE5" s="356"/>
      <c r="GF5" s="356"/>
      <c r="GG5" s="356"/>
      <c r="GH5" s="356"/>
      <c r="GI5" s="356"/>
      <c r="GJ5" s="356"/>
      <c r="GK5" s="356"/>
      <c r="GL5" s="356"/>
      <c r="GM5" s="356"/>
      <c r="GN5" s="356"/>
      <c r="GO5" s="356"/>
      <c r="GP5" s="356"/>
      <c r="GQ5" s="356"/>
      <c r="GR5" s="356"/>
      <c r="GS5" s="356"/>
      <c r="GT5" s="356"/>
      <c r="GU5" s="356"/>
      <c r="GV5" s="356"/>
      <c r="GW5" s="356"/>
      <c r="GX5" s="356"/>
      <c r="GY5" s="356"/>
      <c r="GZ5" s="356"/>
      <c r="HA5" s="356"/>
      <c r="HB5" s="356"/>
      <c r="HC5" s="356"/>
      <c r="HD5" s="356"/>
      <c r="HE5" s="356"/>
      <c r="HF5" s="356"/>
      <c r="HG5" s="356"/>
      <c r="HH5" s="356"/>
      <c r="HI5" s="356"/>
      <c r="HJ5" s="356"/>
      <c r="HK5" s="356"/>
      <c r="HL5" s="356"/>
      <c r="HM5" s="356"/>
      <c r="HN5" s="356"/>
      <c r="HO5" s="356"/>
      <c r="HP5" s="356"/>
      <c r="HQ5" s="356"/>
      <c r="HR5" s="356"/>
      <c r="HS5" s="356"/>
      <c r="HT5" s="356"/>
      <c r="HU5" s="356"/>
      <c r="HV5" s="356"/>
      <c r="HW5" s="356"/>
      <c r="HX5" s="356"/>
      <c r="HY5" s="356"/>
      <c r="HZ5" s="356"/>
      <c r="IA5" s="356"/>
      <c r="IB5" s="356"/>
      <c r="IC5" s="356"/>
      <c r="ID5" s="356"/>
      <c r="IE5" s="356"/>
      <c r="IF5" s="356"/>
      <c r="IG5" s="356"/>
      <c r="IH5" s="356"/>
      <c r="II5" s="356"/>
      <c r="IJ5" s="356"/>
      <c r="IK5" s="356"/>
      <c r="IL5" s="356"/>
      <c r="IM5" s="356"/>
      <c r="IN5" s="356"/>
      <c r="IO5" s="356"/>
      <c r="IP5" s="356"/>
      <c r="IQ5" s="356"/>
      <c r="IR5" s="356"/>
      <c r="IS5" s="356"/>
      <c r="IT5" s="356"/>
      <c r="IU5" s="356"/>
      <c r="IV5" s="356"/>
    </row>
    <row r="6" spans="1:256" s="361" customFormat="1" ht="12.75" x14ac:dyDescent="0.2">
      <c r="A6" s="3"/>
      <c r="B6" s="363"/>
      <c r="C6" s="363"/>
      <c r="D6" s="363"/>
      <c r="E6" s="363"/>
      <c r="F6" s="363"/>
      <c r="G6" s="364"/>
      <c r="H6" s="364"/>
      <c r="I6" s="364"/>
      <c r="J6" s="365" t="s">
        <v>777</v>
      </c>
      <c r="K6" s="355"/>
      <c r="L6" s="355"/>
      <c r="M6" s="355"/>
      <c r="N6" s="355"/>
      <c r="O6" s="355"/>
      <c r="P6" s="355"/>
      <c r="Q6" s="355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  <c r="DN6" s="356"/>
      <c r="DO6" s="356"/>
      <c r="DP6" s="356"/>
      <c r="DQ6" s="356"/>
      <c r="DR6" s="356"/>
      <c r="DS6" s="356"/>
      <c r="DT6" s="356"/>
      <c r="DU6" s="356"/>
      <c r="DV6" s="356"/>
      <c r="DW6" s="356"/>
      <c r="DX6" s="356"/>
      <c r="DY6" s="356"/>
      <c r="DZ6" s="356"/>
      <c r="EA6" s="356"/>
      <c r="EB6" s="356"/>
      <c r="EC6" s="356"/>
      <c r="ED6" s="356"/>
      <c r="EE6" s="356"/>
      <c r="EF6" s="356"/>
      <c r="EG6" s="356"/>
      <c r="EH6" s="356"/>
      <c r="EI6" s="356"/>
      <c r="EJ6" s="356"/>
      <c r="EK6" s="356"/>
      <c r="EL6" s="356"/>
      <c r="EM6" s="356"/>
      <c r="EN6" s="356"/>
      <c r="EO6" s="356"/>
      <c r="EP6" s="356"/>
      <c r="EQ6" s="356"/>
      <c r="ER6" s="356"/>
      <c r="ES6" s="356"/>
      <c r="ET6" s="356"/>
      <c r="EU6" s="356"/>
      <c r="EV6" s="356"/>
      <c r="EW6" s="356"/>
      <c r="EX6" s="356"/>
      <c r="EY6" s="356"/>
      <c r="EZ6" s="356"/>
      <c r="FA6" s="356"/>
      <c r="FB6" s="356"/>
      <c r="FC6" s="356"/>
      <c r="FD6" s="356"/>
      <c r="FE6" s="356"/>
      <c r="FF6" s="356"/>
      <c r="FG6" s="356"/>
      <c r="FH6" s="356"/>
      <c r="FI6" s="356"/>
      <c r="FJ6" s="356"/>
      <c r="FK6" s="356"/>
      <c r="FL6" s="356"/>
      <c r="FM6" s="356"/>
      <c r="FN6" s="356"/>
      <c r="FO6" s="356"/>
      <c r="FP6" s="356"/>
      <c r="FQ6" s="356"/>
      <c r="FR6" s="356"/>
      <c r="FS6" s="356"/>
      <c r="FT6" s="356"/>
      <c r="FU6" s="356"/>
      <c r="FV6" s="356"/>
      <c r="FW6" s="356"/>
      <c r="FX6" s="356"/>
      <c r="FY6" s="356"/>
      <c r="FZ6" s="356"/>
      <c r="GA6" s="356"/>
      <c r="GB6" s="356"/>
      <c r="GC6" s="356"/>
      <c r="GD6" s="356"/>
      <c r="GE6" s="356"/>
      <c r="GF6" s="356"/>
      <c r="GG6" s="356"/>
      <c r="GH6" s="356"/>
      <c r="GI6" s="356"/>
      <c r="GJ6" s="356"/>
      <c r="GK6" s="356"/>
      <c r="GL6" s="356"/>
      <c r="GM6" s="356"/>
      <c r="GN6" s="356"/>
      <c r="GO6" s="356"/>
      <c r="GP6" s="356"/>
      <c r="GQ6" s="356"/>
      <c r="GR6" s="356"/>
      <c r="GS6" s="356"/>
      <c r="GT6" s="356"/>
      <c r="GU6" s="356"/>
      <c r="GV6" s="356"/>
      <c r="GW6" s="356"/>
      <c r="GX6" s="356"/>
      <c r="GY6" s="356"/>
      <c r="GZ6" s="356"/>
      <c r="HA6" s="356"/>
      <c r="HB6" s="356"/>
      <c r="HC6" s="356"/>
      <c r="HD6" s="356"/>
      <c r="HE6" s="356"/>
      <c r="HF6" s="356"/>
      <c r="HG6" s="356"/>
      <c r="HH6" s="356"/>
      <c r="HI6" s="356"/>
      <c r="HJ6" s="356"/>
      <c r="HK6" s="356"/>
      <c r="HL6" s="356"/>
      <c r="HM6" s="356"/>
      <c r="HN6" s="356"/>
      <c r="HO6" s="356"/>
      <c r="HP6" s="356"/>
      <c r="HQ6" s="356"/>
      <c r="HR6" s="356"/>
      <c r="HS6" s="356"/>
      <c r="HT6" s="356"/>
      <c r="HU6" s="356"/>
      <c r="HV6" s="356"/>
      <c r="HW6" s="356"/>
      <c r="HX6" s="356"/>
      <c r="HY6" s="356"/>
      <c r="HZ6" s="356"/>
      <c r="IA6" s="356"/>
      <c r="IB6" s="356"/>
      <c r="IC6" s="356"/>
      <c r="ID6" s="356"/>
      <c r="IE6" s="356"/>
      <c r="IF6" s="356"/>
      <c r="IG6" s="356"/>
      <c r="IH6" s="356"/>
      <c r="II6" s="356"/>
      <c r="IJ6" s="356"/>
      <c r="IK6" s="356"/>
      <c r="IL6" s="356"/>
      <c r="IM6" s="356"/>
      <c r="IN6" s="356"/>
      <c r="IO6" s="356"/>
      <c r="IP6" s="356"/>
      <c r="IQ6" s="356"/>
      <c r="IR6" s="356"/>
      <c r="IS6" s="356"/>
      <c r="IT6" s="356"/>
      <c r="IU6" s="356"/>
      <c r="IV6" s="356"/>
    </row>
    <row r="7" spans="1:256" s="361" customFormat="1" ht="12.75" x14ac:dyDescent="0.2">
      <c r="A7" s="366" t="s">
        <v>778</v>
      </c>
      <c r="B7" s="358"/>
      <c r="C7" s="358"/>
      <c r="D7" s="358"/>
      <c r="E7" s="358"/>
      <c r="F7" s="358"/>
      <c r="G7" s="362"/>
      <c r="H7" s="362"/>
      <c r="I7" s="362"/>
      <c r="J7" s="201"/>
      <c r="K7" s="355"/>
      <c r="L7" s="355"/>
      <c r="M7" s="355"/>
      <c r="N7" s="355"/>
      <c r="O7" s="355"/>
      <c r="P7" s="355"/>
      <c r="Q7" s="355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  <c r="DN7" s="356"/>
      <c r="DO7" s="356"/>
      <c r="DP7" s="356"/>
      <c r="DQ7" s="356"/>
      <c r="DR7" s="356"/>
      <c r="DS7" s="356"/>
      <c r="DT7" s="356"/>
      <c r="DU7" s="356"/>
      <c r="DV7" s="356"/>
      <c r="DW7" s="356"/>
      <c r="DX7" s="356"/>
      <c r="DY7" s="356"/>
      <c r="DZ7" s="356"/>
      <c r="EA7" s="356"/>
      <c r="EB7" s="356"/>
      <c r="EC7" s="356"/>
      <c r="ED7" s="356"/>
      <c r="EE7" s="356"/>
      <c r="EF7" s="356"/>
      <c r="EG7" s="356"/>
      <c r="EH7" s="356"/>
      <c r="EI7" s="356"/>
      <c r="EJ7" s="356"/>
      <c r="EK7" s="356"/>
      <c r="EL7" s="356"/>
      <c r="EM7" s="356"/>
      <c r="EN7" s="356"/>
      <c r="EO7" s="356"/>
      <c r="EP7" s="356"/>
      <c r="EQ7" s="356"/>
      <c r="ER7" s="356"/>
      <c r="ES7" s="356"/>
      <c r="ET7" s="356"/>
      <c r="EU7" s="356"/>
      <c r="EV7" s="356"/>
      <c r="EW7" s="356"/>
      <c r="EX7" s="356"/>
      <c r="EY7" s="356"/>
      <c r="EZ7" s="356"/>
      <c r="FA7" s="356"/>
      <c r="FB7" s="356"/>
      <c r="FC7" s="356"/>
      <c r="FD7" s="356"/>
      <c r="FE7" s="356"/>
      <c r="FF7" s="356"/>
      <c r="FG7" s="356"/>
      <c r="FH7" s="356"/>
      <c r="FI7" s="356"/>
      <c r="FJ7" s="356"/>
      <c r="FK7" s="356"/>
      <c r="FL7" s="356"/>
      <c r="FM7" s="356"/>
      <c r="FN7" s="356"/>
      <c r="FO7" s="356"/>
      <c r="FP7" s="356"/>
      <c r="FQ7" s="356"/>
      <c r="FR7" s="356"/>
      <c r="FS7" s="356"/>
      <c r="FT7" s="356"/>
      <c r="FU7" s="356"/>
      <c r="FV7" s="356"/>
      <c r="FW7" s="356"/>
      <c r="FX7" s="356"/>
      <c r="FY7" s="356"/>
      <c r="FZ7" s="356"/>
      <c r="GA7" s="356"/>
      <c r="GB7" s="356"/>
      <c r="GC7" s="356"/>
      <c r="GD7" s="356"/>
      <c r="GE7" s="356"/>
      <c r="GF7" s="356"/>
      <c r="GG7" s="356"/>
      <c r="GH7" s="356"/>
      <c r="GI7" s="356"/>
      <c r="GJ7" s="356"/>
      <c r="GK7" s="356"/>
      <c r="GL7" s="356"/>
      <c r="GM7" s="356"/>
      <c r="GN7" s="356"/>
      <c r="GO7" s="356"/>
      <c r="GP7" s="356"/>
      <c r="GQ7" s="356"/>
      <c r="GR7" s="356"/>
      <c r="GS7" s="356"/>
      <c r="GT7" s="356"/>
      <c r="GU7" s="356"/>
      <c r="GV7" s="356"/>
      <c r="GW7" s="356"/>
      <c r="GX7" s="356"/>
      <c r="GY7" s="356"/>
      <c r="GZ7" s="356"/>
      <c r="HA7" s="356"/>
      <c r="HB7" s="356"/>
      <c r="HC7" s="356"/>
      <c r="HD7" s="356"/>
      <c r="HE7" s="356"/>
      <c r="HF7" s="356"/>
      <c r="HG7" s="356"/>
      <c r="HH7" s="356"/>
      <c r="HI7" s="356"/>
      <c r="HJ7" s="356"/>
      <c r="HK7" s="356"/>
      <c r="HL7" s="356"/>
      <c r="HM7" s="356"/>
      <c r="HN7" s="356"/>
      <c r="HO7" s="356"/>
      <c r="HP7" s="356"/>
      <c r="HQ7" s="356"/>
      <c r="HR7" s="356"/>
      <c r="HS7" s="356"/>
      <c r="HT7" s="356"/>
      <c r="HU7" s="356"/>
      <c r="HV7" s="356"/>
      <c r="HW7" s="356"/>
      <c r="HX7" s="356"/>
      <c r="HY7" s="356"/>
      <c r="HZ7" s="356"/>
      <c r="IA7" s="356"/>
      <c r="IB7" s="356"/>
      <c r="IC7" s="356"/>
      <c r="ID7" s="356"/>
      <c r="IE7" s="356"/>
      <c r="IF7" s="356"/>
      <c r="IG7" s="356"/>
      <c r="IH7" s="356"/>
      <c r="II7" s="356"/>
      <c r="IJ7" s="356"/>
      <c r="IK7" s="356"/>
      <c r="IL7" s="356"/>
      <c r="IM7" s="356"/>
      <c r="IN7" s="356"/>
      <c r="IO7" s="356"/>
      <c r="IP7" s="356"/>
      <c r="IQ7" s="356"/>
      <c r="IR7" s="356"/>
      <c r="IS7" s="356"/>
      <c r="IT7" s="356"/>
      <c r="IU7" s="356"/>
      <c r="IV7" s="356"/>
    </row>
    <row r="8" spans="1:256" s="361" customFormat="1" ht="18" customHeight="1" x14ac:dyDescent="0.2">
      <c r="A8" s="367" t="s">
        <v>779</v>
      </c>
      <c r="B8" s="368">
        <v>45008</v>
      </c>
      <c r="C8" s="369">
        <v>-3414</v>
      </c>
      <c r="D8" s="369"/>
      <c r="E8" s="369">
        <v>4620</v>
      </c>
      <c r="F8" s="369">
        <v>-4650</v>
      </c>
      <c r="G8" s="369">
        <v>1539</v>
      </c>
      <c r="H8" s="369">
        <v>1522</v>
      </c>
      <c r="I8" s="369">
        <v>-2000</v>
      </c>
      <c r="J8" s="368">
        <v>42626</v>
      </c>
      <c r="K8" s="355"/>
      <c r="L8" s="357"/>
      <c r="M8" s="357"/>
      <c r="N8" s="370"/>
      <c r="O8" s="370"/>
      <c r="P8" s="370"/>
      <c r="Q8" s="370"/>
      <c r="R8" s="370"/>
      <c r="S8" s="370"/>
      <c r="T8" s="131"/>
      <c r="U8" s="131"/>
      <c r="V8" s="371"/>
      <c r="W8" s="371"/>
      <c r="X8" s="371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  <c r="DN8" s="356"/>
      <c r="DO8" s="356"/>
      <c r="DP8" s="356"/>
      <c r="DQ8" s="356"/>
      <c r="DR8" s="356"/>
      <c r="DS8" s="356"/>
      <c r="DT8" s="356"/>
      <c r="DU8" s="356"/>
      <c r="DV8" s="356"/>
      <c r="DW8" s="356"/>
      <c r="DX8" s="356"/>
      <c r="DY8" s="356"/>
      <c r="DZ8" s="356"/>
      <c r="EA8" s="356"/>
      <c r="EB8" s="356"/>
      <c r="EC8" s="356"/>
      <c r="ED8" s="356"/>
      <c r="EE8" s="356"/>
      <c r="EF8" s="356"/>
      <c r="EG8" s="356"/>
      <c r="EH8" s="356"/>
      <c r="EI8" s="356"/>
      <c r="EJ8" s="356"/>
      <c r="EK8" s="356"/>
      <c r="EL8" s="356"/>
      <c r="EM8" s="356"/>
      <c r="EN8" s="356"/>
      <c r="EO8" s="356"/>
      <c r="EP8" s="356"/>
      <c r="EQ8" s="356"/>
      <c r="ER8" s="356"/>
      <c r="ES8" s="356"/>
      <c r="ET8" s="356"/>
      <c r="EU8" s="356"/>
      <c r="EV8" s="356"/>
      <c r="EW8" s="356"/>
      <c r="EX8" s="356"/>
      <c r="EY8" s="356"/>
      <c r="EZ8" s="356"/>
      <c r="FA8" s="356"/>
      <c r="FB8" s="356"/>
      <c r="FC8" s="356"/>
      <c r="FD8" s="356"/>
      <c r="FE8" s="356"/>
      <c r="FF8" s="356"/>
      <c r="FG8" s="356"/>
      <c r="FH8" s="356"/>
      <c r="FI8" s="356"/>
      <c r="FJ8" s="356"/>
      <c r="FK8" s="356"/>
      <c r="FL8" s="356"/>
      <c r="FM8" s="356"/>
      <c r="FN8" s="356"/>
      <c r="FO8" s="356"/>
      <c r="FP8" s="356"/>
      <c r="FQ8" s="356"/>
      <c r="FR8" s="356"/>
      <c r="FS8" s="356"/>
      <c r="FT8" s="356"/>
      <c r="FU8" s="356"/>
      <c r="FV8" s="356"/>
      <c r="FW8" s="356"/>
      <c r="FX8" s="356"/>
      <c r="FY8" s="356"/>
      <c r="FZ8" s="356"/>
      <c r="GA8" s="356"/>
      <c r="GB8" s="356"/>
      <c r="GC8" s="356"/>
      <c r="GD8" s="356"/>
      <c r="GE8" s="356"/>
      <c r="GF8" s="356"/>
      <c r="GG8" s="356"/>
      <c r="GH8" s="356"/>
      <c r="GI8" s="356"/>
      <c r="GJ8" s="356"/>
      <c r="GK8" s="356"/>
      <c r="GL8" s="356"/>
      <c r="GM8" s="356"/>
      <c r="GN8" s="356"/>
      <c r="GO8" s="356"/>
      <c r="GP8" s="356"/>
      <c r="GQ8" s="356"/>
      <c r="GR8" s="356"/>
      <c r="GS8" s="356"/>
      <c r="GT8" s="356"/>
      <c r="GU8" s="356"/>
      <c r="GV8" s="356"/>
      <c r="GW8" s="356"/>
      <c r="GX8" s="356"/>
      <c r="GY8" s="356"/>
      <c r="GZ8" s="356"/>
      <c r="HA8" s="356"/>
      <c r="HB8" s="356"/>
      <c r="HC8" s="356"/>
      <c r="HD8" s="356"/>
      <c r="HE8" s="356"/>
      <c r="HF8" s="356"/>
      <c r="HG8" s="356"/>
      <c r="HH8" s="356"/>
      <c r="HI8" s="356"/>
      <c r="HJ8" s="356"/>
      <c r="HK8" s="356"/>
      <c r="HL8" s="356"/>
      <c r="HM8" s="356"/>
      <c r="HN8" s="356"/>
      <c r="HO8" s="356"/>
      <c r="HP8" s="356"/>
      <c r="HQ8" s="356"/>
      <c r="HR8" s="356"/>
      <c r="HS8" s="356"/>
      <c r="HT8" s="356"/>
      <c r="HU8" s="356"/>
      <c r="HV8" s="356"/>
      <c r="HW8" s="356"/>
      <c r="HX8" s="356"/>
      <c r="HY8" s="356"/>
      <c r="HZ8" s="356"/>
      <c r="IA8" s="356"/>
      <c r="IB8" s="356"/>
      <c r="IC8" s="356"/>
      <c r="ID8" s="356"/>
      <c r="IE8" s="356"/>
      <c r="IF8" s="356"/>
      <c r="IG8" s="356"/>
      <c r="IH8" s="356"/>
      <c r="II8" s="356"/>
      <c r="IJ8" s="356"/>
      <c r="IK8" s="356"/>
      <c r="IL8" s="356"/>
      <c r="IM8" s="356"/>
      <c r="IN8" s="356"/>
      <c r="IO8" s="356"/>
      <c r="IP8" s="356"/>
      <c r="IQ8" s="356"/>
      <c r="IR8" s="356"/>
      <c r="IS8" s="356"/>
      <c r="IT8" s="356"/>
      <c r="IU8" s="356"/>
      <c r="IV8" s="356"/>
    </row>
    <row r="9" spans="1:256" s="361" customFormat="1" ht="12.75" customHeight="1" x14ac:dyDescent="0.2">
      <c r="A9" s="367" t="s">
        <v>780</v>
      </c>
      <c r="B9" s="368">
        <v>46212</v>
      </c>
      <c r="C9" s="369">
        <v>-3229</v>
      </c>
      <c r="D9" s="369"/>
      <c r="E9" s="369">
        <v>4703</v>
      </c>
      <c r="F9" s="369">
        <v>-4732</v>
      </c>
      <c r="G9" s="369">
        <v>1533</v>
      </c>
      <c r="H9" s="369">
        <v>838</v>
      </c>
      <c r="I9" s="369">
        <v>-160</v>
      </c>
      <c r="J9" s="368">
        <v>45165</v>
      </c>
      <c r="K9" s="355"/>
      <c r="L9" s="357"/>
      <c r="M9" s="357"/>
      <c r="N9" s="370"/>
      <c r="O9" s="370"/>
      <c r="P9" s="370"/>
      <c r="Q9" s="370"/>
      <c r="R9" s="370"/>
      <c r="S9" s="370"/>
      <c r="T9" s="131"/>
      <c r="U9" s="131"/>
      <c r="V9" s="371"/>
      <c r="W9" s="371"/>
      <c r="X9" s="371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  <c r="DN9" s="356"/>
      <c r="DO9" s="356"/>
      <c r="DP9" s="356"/>
      <c r="DQ9" s="356"/>
      <c r="DR9" s="356"/>
      <c r="DS9" s="356"/>
      <c r="DT9" s="356"/>
      <c r="DU9" s="356"/>
      <c r="DV9" s="356"/>
      <c r="DW9" s="356"/>
      <c r="DX9" s="356"/>
      <c r="DY9" s="356"/>
      <c r="DZ9" s="356"/>
      <c r="EA9" s="356"/>
      <c r="EB9" s="356"/>
      <c r="EC9" s="356"/>
      <c r="ED9" s="356"/>
      <c r="EE9" s="356"/>
      <c r="EF9" s="356"/>
      <c r="EG9" s="356"/>
      <c r="EH9" s="356"/>
      <c r="EI9" s="356"/>
      <c r="EJ9" s="356"/>
      <c r="EK9" s="356"/>
      <c r="EL9" s="356"/>
      <c r="EM9" s="356"/>
      <c r="EN9" s="356"/>
      <c r="EO9" s="356"/>
      <c r="EP9" s="356"/>
      <c r="EQ9" s="356"/>
      <c r="ER9" s="356"/>
      <c r="ES9" s="356"/>
      <c r="ET9" s="356"/>
      <c r="EU9" s="356"/>
      <c r="EV9" s="356"/>
      <c r="EW9" s="356"/>
      <c r="EX9" s="356"/>
      <c r="EY9" s="356"/>
      <c r="EZ9" s="356"/>
      <c r="FA9" s="356"/>
      <c r="FB9" s="356"/>
      <c r="FC9" s="356"/>
      <c r="FD9" s="356"/>
      <c r="FE9" s="356"/>
      <c r="FF9" s="356"/>
      <c r="FG9" s="356"/>
      <c r="FH9" s="356"/>
      <c r="FI9" s="356"/>
      <c r="FJ9" s="356"/>
      <c r="FK9" s="356"/>
      <c r="FL9" s="356"/>
      <c r="FM9" s="356"/>
      <c r="FN9" s="356"/>
      <c r="FO9" s="356"/>
      <c r="FP9" s="356"/>
      <c r="FQ9" s="356"/>
      <c r="FR9" s="356"/>
      <c r="FS9" s="356"/>
      <c r="FT9" s="356"/>
      <c r="FU9" s="356"/>
      <c r="FV9" s="356"/>
      <c r="FW9" s="356"/>
      <c r="FX9" s="356"/>
      <c r="FY9" s="356"/>
      <c r="FZ9" s="356"/>
      <c r="GA9" s="356"/>
      <c r="GB9" s="356"/>
      <c r="GC9" s="356"/>
      <c r="GD9" s="356"/>
      <c r="GE9" s="356"/>
      <c r="GF9" s="356"/>
      <c r="GG9" s="356"/>
      <c r="GH9" s="356"/>
      <c r="GI9" s="356"/>
      <c r="GJ9" s="356"/>
      <c r="GK9" s="356"/>
      <c r="GL9" s="356"/>
      <c r="GM9" s="356"/>
      <c r="GN9" s="356"/>
      <c r="GO9" s="356"/>
      <c r="GP9" s="356"/>
      <c r="GQ9" s="356"/>
      <c r="GR9" s="356"/>
      <c r="GS9" s="356"/>
      <c r="GT9" s="356"/>
      <c r="GU9" s="356"/>
      <c r="GV9" s="356"/>
      <c r="GW9" s="356"/>
      <c r="GX9" s="356"/>
      <c r="GY9" s="356"/>
      <c r="GZ9" s="356"/>
      <c r="HA9" s="356"/>
      <c r="HB9" s="356"/>
      <c r="HC9" s="356"/>
      <c r="HD9" s="356"/>
      <c r="HE9" s="356"/>
      <c r="HF9" s="356"/>
      <c r="HG9" s="356"/>
      <c r="HH9" s="356"/>
      <c r="HI9" s="356"/>
      <c r="HJ9" s="356"/>
      <c r="HK9" s="356"/>
      <c r="HL9" s="356"/>
      <c r="HM9" s="356"/>
      <c r="HN9" s="356"/>
      <c r="HO9" s="356"/>
      <c r="HP9" s="356"/>
      <c r="HQ9" s="356"/>
      <c r="HR9" s="356"/>
      <c r="HS9" s="356"/>
      <c r="HT9" s="356"/>
      <c r="HU9" s="356"/>
      <c r="HV9" s="356"/>
      <c r="HW9" s="356"/>
      <c r="HX9" s="356"/>
      <c r="HY9" s="356"/>
      <c r="HZ9" s="356"/>
      <c r="IA9" s="356"/>
      <c r="IB9" s="356"/>
      <c r="IC9" s="356"/>
      <c r="ID9" s="356"/>
      <c r="IE9" s="356"/>
      <c r="IF9" s="356"/>
      <c r="IG9" s="356"/>
      <c r="IH9" s="356"/>
      <c r="II9" s="356"/>
      <c r="IJ9" s="356"/>
      <c r="IK9" s="356"/>
      <c r="IL9" s="356"/>
      <c r="IM9" s="356"/>
      <c r="IN9" s="356"/>
      <c r="IO9" s="356"/>
      <c r="IP9" s="356"/>
      <c r="IQ9" s="356"/>
      <c r="IR9" s="356"/>
      <c r="IS9" s="356"/>
      <c r="IT9" s="356"/>
      <c r="IU9" s="356"/>
      <c r="IV9" s="356"/>
    </row>
    <row r="10" spans="1:256" s="361" customFormat="1" ht="12.75" customHeight="1" x14ac:dyDescent="0.2">
      <c r="A10" s="367" t="s">
        <v>781</v>
      </c>
      <c r="B10" s="368">
        <v>48139</v>
      </c>
      <c r="C10" s="369">
        <v>-3289</v>
      </c>
      <c r="D10" s="369"/>
      <c r="E10" s="369">
        <v>4855</v>
      </c>
      <c r="F10" s="369">
        <v>-4862</v>
      </c>
      <c r="G10" s="369">
        <v>1533</v>
      </c>
      <c r="H10" s="369">
        <v>462</v>
      </c>
      <c r="I10" s="369">
        <v>8317</v>
      </c>
      <c r="J10" s="368">
        <v>55157</v>
      </c>
      <c r="K10" s="355"/>
      <c r="L10" s="357"/>
      <c r="M10" s="357"/>
      <c r="N10" s="370"/>
      <c r="O10" s="370"/>
      <c r="P10" s="370"/>
      <c r="Q10" s="370"/>
      <c r="R10" s="370"/>
      <c r="S10" s="370"/>
      <c r="T10" s="131"/>
      <c r="U10" s="131"/>
      <c r="V10" s="371"/>
      <c r="W10" s="371"/>
      <c r="X10" s="371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  <c r="DN10" s="356"/>
      <c r="DO10" s="356"/>
      <c r="DP10" s="356"/>
      <c r="DQ10" s="356"/>
      <c r="DR10" s="356"/>
      <c r="DS10" s="356"/>
      <c r="DT10" s="356"/>
      <c r="DU10" s="356"/>
      <c r="DV10" s="356"/>
      <c r="DW10" s="356"/>
      <c r="DX10" s="356"/>
      <c r="DY10" s="356"/>
      <c r="DZ10" s="356"/>
      <c r="EA10" s="356"/>
      <c r="EB10" s="356"/>
      <c r="EC10" s="356"/>
      <c r="ED10" s="356"/>
      <c r="EE10" s="356"/>
      <c r="EF10" s="356"/>
      <c r="EG10" s="356"/>
      <c r="EH10" s="356"/>
      <c r="EI10" s="356"/>
      <c r="EJ10" s="356"/>
      <c r="EK10" s="356"/>
      <c r="EL10" s="356"/>
      <c r="EM10" s="356"/>
      <c r="EN10" s="356"/>
      <c r="EO10" s="356"/>
      <c r="EP10" s="356"/>
      <c r="EQ10" s="356"/>
      <c r="ER10" s="356"/>
      <c r="ES10" s="356"/>
      <c r="ET10" s="356"/>
      <c r="EU10" s="356"/>
      <c r="EV10" s="356"/>
      <c r="EW10" s="356"/>
      <c r="EX10" s="356"/>
      <c r="EY10" s="356"/>
      <c r="EZ10" s="356"/>
      <c r="FA10" s="356"/>
      <c r="FB10" s="356"/>
      <c r="FC10" s="356"/>
      <c r="FD10" s="356"/>
      <c r="FE10" s="356"/>
      <c r="FF10" s="356"/>
      <c r="FG10" s="356"/>
      <c r="FH10" s="356"/>
      <c r="FI10" s="356"/>
      <c r="FJ10" s="356"/>
      <c r="FK10" s="356"/>
      <c r="FL10" s="356"/>
      <c r="FM10" s="356"/>
      <c r="FN10" s="356"/>
      <c r="FO10" s="356"/>
      <c r="FP10" s="356"/>
      <c r="FQ10" s="356"/>
      <c r="FR10" s="356"/>
      <c r="FS10" s="356"/>
      <c r="FT10" s="356"/>
      <c r="FU10" s="356"/>
      <c r="FV10" s="356"/>
      <c r="FW10" s="356"/>
      <c r="FX10" s="356"/>
      <c r="FY10" s="356"/>
      <c r="FZ10" s="356"/>
      <c r="GA10" s="356"/>
      <c r="GB10" s="356"/>
      <c r="GC10" s="356"/>
      <c r="GD10" s="356"/>
      <c r="GE10" s="356"/>
      <c r="GF10" s="356"/>
      <c r="GG10" s="356"/>
      <c r="GH10" s="356"/>
      <c r="GI10" s="356"/>
      <c r="GJ10" s="356"/>
      <c r="GK10" s="356"/>
      <c r="GL10" s="356"/>
      <c r="GM10" s="356"/>
      <c r="GN10" s="356"/>
      <c r="GO10" s="356"/>
      <c r="GP10" s="356"/>
      <c r="GQ10" s="356"/>
      <c r="GR10" s="356"/>
      <c r="GS10" s="356"/>
      <c r="GT10" s="356"/>
      <c r="GU10" s="356"/>
      <c r="GV10" s="356"/>
      <c r="GW10" s="356"/>
      <c r="GX10" s="356"/>
      <c r="GY10" s="356"/>
      <c r="GZ10" s="356"/>
      <c r="HA10" s="356"/>
      <c r="HB10" s="356"/>
      <c r="HC10" s="356"/>
      <c r="HD10" s="356"/>
      <c r="HE10" s="356"/>
      <c r="HF10" s="356"/>
      <c r="HG10" s="356"/>
      <c r="HH10" s="356"/>
      <c r="HI10" s="356"/>
      <c r="HJ10" s="356"/>
      <c r="HK10" s="356"/>
      <c r="HL10" s="356"/>
      <c r="HM10" s="356"/>
      <c r="HN10" s="356"/>
      <c r="HO10" s="356"/>
      <c r="HP10" s="356"/>
      <c r="HQ10" s="356"/>
      <c r="HR10" s="356"/>
      <c r="HS10" s="356"/>
      <c r="HT10" s="356"/>
      <c r="HU10" s="356"/>
      <c r="HV10" s="356"/>
      <c r="HW10" s="356"/>
      <c r="HX10" s="356"/>
      <c r="HY10" s="356"/>
      <c r="HZ10" s="356"/>
      <c r="IA10" s="356"/>
      <c r="IB10" s="356"/>
      <c r="IC10" s="356"/>
      <c r="ID10" s="356"/>
      <c r="IE10" s="356"/>
      <c r="IF10" s="356"/>
      <c r="IG10" s="356"/>
      <c r="IH10" s="356"/>
      <c r="II10" s="356"/>
      <c r="IJ10" s="356"/>
      <c r="IK10" s="356"/>
      <c r="IL10" s="356"/>
      <c r="IM10" s="356"/>
      <c r="IN10" s="356"/>
      <c r="IO10" s="356"/>
      <c r="IP10" s="356"/>
      <c r="IQ10" s="356"/>
      <c r="IR10" s="356"/>
      <c r="IS10" s="356"/>
      <c r="IT10" s="356"/>
      <c r="IU10" s="356"/>
      <c r="IV10" s="356"/>
    </row>
    <row r="11" spans="1:256" s="361" customFormat="1" ht="12.75" customHeight="1" x14ac:dyDescent="0.2">
      <c r="A11" s="367" t="s">
        <v>782</v>
      </c>
      <c r="B11" s="368">
        <v>51962</v>
      </c>
      <c r="C11" s="369">
        <v>-3654</v>
      </c>
      <c r="D11" s="369"/>
      <c r="E11" s="369">
        <v>5198</v>
      </c>
      <c r="F11" s="369">
        <v>-5208</v>
      </c>
      <c r="G11" s="369">
        <v>1528</v>
      </c>
      <c r="H11" s="369">
        <v>308</v>
      </c>
      <c r="I11" s="369">
        <v>-4199</v>
      </c>
      <c r="J11" s="368">
        <v>45935</v>
      </c>
      <c r="K11" s="355"/>
      <c r="L11" s="357"/>
      <c r="M11" s="357"/>
      <c r="N11" s="370"/>
      <c r="O11" s="370"/>
      <c r="P11" s="370"/>
      <c r="Q11" s="370"/>
      <c r="R11" s="370"/>
      <c r="S11" s="370"/>
      <c r="T11" s="131"/>
      <c r="U11" s="131"/>
      <c r="V11" s="371"/>
      <c r="W11" s="371"/>
      <c r="X11" s="371"/>
      <c r="Y11" s="356"/>
      <c r="Z11" s="356"/>
      <c r="AA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  <c r="DN11" s="356"/>
      <c r="DO11" s="356"/>
      <c r="DP11" s="356"/>
      <c r="DQ11" s="356"/>
      <c r="DR11" s="356"/>
      <c r="DS11" s="356"/>
      <c r="DT11" s="356"/>
      <c r="DU11" s="356"/>
      <c r="DV11" s="356"/>
      <c r="DW11" s="356"/>
      <c r="DX11" s="356"/>
      <c r="DY11" s="356"/>
      <c r="DZ11" s="356"/>
      <c r="EA11" s="356"/>
      <c r="EB11" s="356"/>
      <c r="EC11" s="356"/>
      <c r="ED11" s="356"/>
      <c r="EE11" s="356"/>
      <c r="EF11" s="356"/>
      <c r="EG11" s="356"/>
      <c r="EH11" s="356"/>
      <c r="EI11" s="356"/>
      <c r="EJ11" s="356"/>
      <c r="EK11" s="356"/>
      <c r="EL11" s="356"/>
      <c r="EM11" s="356"/>
      <c r="EN11" s="356"/>
      <c r="EO11" s="356"/>
      <c r="EP11" s="356"/>
      <c r="EQ11" s="356"/>
      <c r="ER11" s="356"/>
      <c r="ES11" s="356"/>
      <c r="ET11" s="356"/>
      <c r="EU11" s="356"/>
      <c r="EV11" s="356"/>
      <c r="EW11" s="356"/>
      <c r="EX11" s="356"/>
      <c r="EY11" s="356"/>
      <c r="EZ11" s="356"/>
      <c r="FA11" s="356"/>
      <c r="FB11" s="356"/>
      <c r="FC11" s="356"/>
      <c r="FD11" s="356"/>
      <c r="FE11" s="356"/>
      <c r="FF11" s="356"/>
      <c r="FG11" s="356"/>
      <c r="FH11" s="356"/>
      <c r="FI11" s="356"/>
      <c r="FJ11" s="356"/>
      <c r="FK11" s="356"/>
      <c r="FL11" s="356"/>
      <c r="FM11" s="356"/>
      <c r="FN11" s="356"/>
      <c r="FO11" s="356"/>
      <c r="FP11" s="356"/>
      <c r="FQ11" s="356"/>
      <c r="FR11" s="356"/>
      <c r="FS11" s="356"/>
      <c r="FT11" s="356"/>
      <c r="FU11" s="356"/>
      <c r="FV11" s="356"/>
      <c r="FW11" s="356"/>
      <c r="FX11" s="356"/>
      <c r="FY11" s="356"/>
      <c r="FZ11" s="356"/>
      <c r="GA11" s="356"/>
      <c r="GB11" s="356"/>
      <c r="GC11" s="356"/>
      <c r="GD11" s="356"/>
      <c r="GE11" s="356"/>
      <c r="GF11" s="356"/>
      <c r="GG11" s="356"/>
      <c r="GH11" s="356"/>
      <c r="GI11" s="356"/>
      <c r="GJ11" s="356"/>
      <c r="GK11" s="356"/>
      <c r="GL11" s="356"/>
      <c r="GM11" s="356"/>
      <c r="GN11" s="356"/>
      <c r="GO11" s="356"/>
      <c r="GP11" s="356"/>
      <c r="GQ11" s="356"/>
      <c r="GR11" s="356"/>
      <c r="GS11" s="356"/>
      <c r="GT11" s="356"/>
      <c r="GU11" s="356"/>
      <c r="GV11" s="356"/>
      <c r="GW11" s="356"/>
      <c r="GX11" s="356"/>
      <c r="GY11" s="356"/>
      <c r="GZ11" s="356"/>
      <c r="HA11" s="356"/>
      <c r="HB11" s="356"/>
      <c r="HC11" s="356"/>
      <c r="HD11" s="356"/>
      <c r="HE11" s="356"/>
      <c r="HF11" s="356"/>
      <c r="HG11" s="356"/>
      <c r="HH11" s="356"/>
      <c r="HI11" s="356"/>
      <c r="HJ11" s="356"/>
      <c r="HK11" s="356"/>
      <c r="HL11" s="356"/>
      <c r="HM11" s="356"/>
      <c r="HN11" s="356"/>
      <c r="HO11" s="356"/>
      <c r="HP11" s="356"/>
      <c r="HQ11" s="356"/>
      <c r="HR11" s="356"/>
      <c r="HS11" s="356"/>
      <c r="HT11" s="356"/>
      <c r="HU11" s="356"/>
      <c r="HV11" s="356"/>
      <c r="HW11" s="356"/>
      <c r="HX11" s="356"/>
      <c r="HY11" s="356"/>
      <c r="HZ11" s="356"/>
      <c r="IA11" s="356"/>
      <c r="IB11" s="356"/>
      <c r="IC11" s="356"/>
      <c r="ID11" s="356"/>
      <c r="IE11" s="356"/>
      <c r="IF11" s="356"/>
      <c r="IG11" s="356"/>
      <c r="IH11" s="356"/>
      <c r="II11" s="356"/>
      <c r="IJ11" s="356"/>
      <c r="IK11" s="356"/>
      <c r="IL11" s="356"/>
      <c r="IM11" s="356"/>
      <c r="IN11" s="356"/>
      <c r="IO11" s="356"/>
      <c r="IP11" s="356"/>
      <c r="IQ11" s="356"/>
      <c r="IR11" s="356"/>
      <c r="IS11" s="356"/>
      <c r="IT11" s="356"/>
      <c r="IU11" s="356"/>
      <c r="IV11" s="356"/>
    </row>
    <row r="12" spans="1:256" s="361" customFormat="1" ht="12.75" customHeight="1" x14ac:dyDescent="0.2">
      <c r="A12" s="367" t="s">
        <v>783</v>
      </c>
      <c r="B12" s="368">
        <v>54331</v>
      </c>
      <c r="C12" s="369">
        <v>-4050</v>
      </c>
      <c r="D12" s="369"/>
      <c r="E12" s="369">
        <v>5551</v>
      </c>
      <c r="F12" s="369">
        <v>-5564</v>
      </c>
      <c r="G12" s="369">
        <v>1525</v>
      </c>
      <c r="H12" s="369">
        <v>192</v>
      </c>
      <c r="I12" s="369">
        <v>-4528</v>
      </c>
      <c r="J12" s="368">
        <v>47456</v>
      </c>
      <c r="K12" s="355"/>
      <c r="L12" s="357"/>
      <c r="M12" s="357"/>
      <c r="N12" s="370"/>
      <c r="O12" s="370"/>
      <c r="P12" s="370"/>
      <c r="Q12" s="370"/>
      <c r="R12" s="370"/>
      <c r="S12" s="370"/>
      <c r="T12" s="131"/>
      <c r="U12" s="131"/>
      <c r="V12" s="371"/>
      <c r="W12" s="371"/>
      <c r="X12" s="371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  <c r="DN12" s="356"/>
      <c r="DO12" s="356"/>
      <c r="DP12" s="356"/>
      <c r="DQ12" s="356"/>
      <c r="DR12" s="356"/>
      <c r="DS12" s="356"/>
      <c r="DT12" s="356"/>
      <c r="DU12" s="356"/>
      <c r="DV12" s="356"/>
      <c r="DW12" s="356"/>
      <c r="DX12" s="356"/>
      <c r="DY12" s="356"/>
      <c r="DZ12" s="356"/>
      <c r="EA12" s="356"/>
      <c r="EB12" s="356"/>
      <c r="EC12" s="356"/>
      <c r="ED12" s="356"/>
      <c r="EE12" s="356"/>
      <c r="EF12" s="356"/>
      <c r="EG12" s="356"/>
      <c r="EH12" s="356"/>
      <c r="EI12" s="356"/>
      <c r="EJ12" s="356"/>
      <c r="EK12" s="356"/>
      <c r="EL12" s="356"/>
      <c r="EM12" s="356"/>
      <c r="EN12" s="356"/>
      <c r="EO12" s="356"/>
      <c r="EP12" s="356"/>
      <c r="EQ12" s="356"/>
      <c r="ER12" s="356"/>
      <c r="ES12" s="356"/>
      <c r="ET12" s="356"/>
      <c r="EU12" s="356"/>
      <c r="EV12" s="356"/>
      <c r="EW12" s="356"/>
      <c r="EX12" s="356"/>
      <c r="EY12" s="356"/>
      <c r="EZ12" s="356"/>
      <c r="FA12" s="356"/>
      <c r="FB12" s="356"/>
      <c r="FC12" s="356"/>
      <c r="FD12" s="356"/>
      <c r="FE12" s="356"/>
      <c r="FF12" s="356"/>
      <c r="FG12" s="356"/>
      <c r="FH12" s="356"/>
      <c r="FI12" s="356"/>
      <c r="FJ12" s="356"/>
      <c r="FK12" s="356"/>
      <c r="FL12" s="356"/>
      <c r="FM12" s="356"/>
      <c r="FN12" s="356"/>
      <c r="FO12" s="356"/>
      <c r="FP12" s="356"/>
      <c r="FQ12" s="356"/>
      <c r="FR12" s="356"/>
      <c r="FS12" s="356"/>
      <c r="FT12" s="356"/>
      <c r="FU12" s="356"/>
      <c r="FV12" s="356"/>
      <c r="FW12" s="356"/>
      <c r="FX12" s="356"/>
      <c r="FY12" s="356"/>
      <c r="FZ12" s="356"/>
      <c r="GA12" s="356"/>
      <c r="GB12" s="356"/>
      <c r="GC12" s="356"/>
      <c r="GD12" s="356"/>
      <c r="GE12" s="356"/>
      <c r="GF12" s="356"/>
      <c r="GG12" s="356"/>
      <c r="GH12" s="356"/>
      <c r="GI12" s="356"/>
      <c r="GJ12" s="356"/>
      <c r="GK12" s="356"/>
      <c r="GL12" s="356"/>
      <c r="GM12" s="356"/>
      <c r="GN12" s="356"/>
      <c r="GO12" s="356"/>
      <c r="GP12" s="356"/>
      <c r="GQ12" s="356"/>
      <c r="GR12" s="356"/>
      <c r="GS12" s="356"/>
      <c r="GT12" s="356"/>
      <c r="GU12" s="356"/>
      <c r="GV12" s="356"/>
      <c r="GW12" s="356"/>
      <c r="GX12" s="356"/>
      <c r="GY12" s="356"/>
      <c r="GZ12" s="356"/>
      <c r="HA12" s="356"/>
      <c r="HB12" s="356"/>
      <c r="HC12" s="356"/>
      <c r="HD12" s="356"/>
      <c r="HE12" s="356"/>
      <c r="HF12" s="356"/>
      <c r="HG12" s="356"/>
      <c r="HH12" s="356"/>
      <c r="HI12" s="356"/>
      <c r="HJ12" s="356"/>
      <c r="HK12" s="356"/>
      <c r="HL12" s="356"/>
      <c r="HM12" s="356"/>
      <c r="HN12" s="356"/>
      <c r="HO12" s="356"/>
      <c r="HP12" s="356"/>
      <c r="HQ12" s="356"/>
      <c r="HR12" s="356"/>
      <c r="HS12" s="356"/>
      <c r="HT12" s="356"/>
      <c r="HU12" s="356"/>
      <c r="HV12" s="356"/>
      <c r="HW12" s="356"/>
      <c r="HX12" s="356"/>
      <c r="HY12" s="356"/>
      <c r="HZ12" s="356"/>
      <c r="IA12" s="356"/>
      <c r="IB12" s="356"/>
      <c r="IC12" s="356"/>
      <c r="ID12" s="356"/>
      <c r="IE12" s="356"/>
      <c r="IF12" s="356"/>
      <c r="IG12" s="356"/>
      <c r="IH12" s="356"/>
      <c r="II12" s="356"/>
      <c r="IJ12" s="356"/>
      <c r="IK12" s="356"/>
      <c r="IL12" s="356"/>
      <c r="IM12" s="356"/>
      <c r="IN12" s="356"/>
      <c r="IO12" s="356"/>
      <c r="IP12" s="356"/>
      <c r="IQ12" s="356"/>
      <c r="IR12" s="356"/>
      <c r="IS12" s="356"/>
      <c r="IT12" s="356"/>
      <c r="IU12" s="356"/>
      <c r="IV12" s="356"/>
    </row>
    <row r="13" spans="1:256" s="361" customFormat="1" ht="18" customHeight="1" x14ac:dyDescent="0.2">
      <c r="A13" s="367" t="s">
        <v>784</v>
      </c>
      <c r="B13" s="368">
        <v>52817</v>
      </c>
      <c r="C13" s="369">
        <v>-3912</v>
      </c>
      <c r="D13" s="369"/>
      <c r="E13" s="369">
        <v>5701</v>
      </c>
      <c r="F13" s="369">
        <v>-5697</v>
      </c>
      <c r="G13" s="369">
        <v>1523</v>
      </c>
      <c r="H13" s="369">
        <v>90</v>
      </c>
      <c r="I13" s="369">
        <v>2394</v>
      </c>
      <c r="J13" s="368">
        <v>52916</v>
      </c>
      <c r="K13" s="355"/>
      <c r="L13" s="357"/>
      <c r="M13" s="357"/>
      <c r="N13" s="370"/>
      <c r="O13" s="370"/>
      <c r="P13" s="370"/>
      <c r="Q13" s="370"/>
      <c r="R13" s="370"/>
      <c r="S13" s="370"/>
      <c r="T13" s="131"/>
      <c r="U13" s="131"/>
      <c r="V13" s="371"/>
      <c r="W13" s="371"/>
      <c r="X13" s="371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  <c r="DN13" s="356"/>
      <c r="DO13" s="356"/>
      <c r="DP13" s="356"/>
      <c r="DQ13" s="356"/>
      <c r="DR13" s="356"/>
      <c r="DS13" s="356"/>
      <c r="DT13" s="356"/>
      <c r="DU13" s="356"/>
      <c r="DV13" s="356"/>
      <c r="DW13" s="356"/>
      <c r="DX13" s="356"/>
      <c r="DY13" s="356"/>
      <c r="DZ13" s="356"/>
      <c r="EA13" s="356"/>
      <c r="EB13" s="356"/>
      <c r="EC13" s="356"/>
      <c r="ED13" s="356"/>
      <c r="EE13" s="356"/>
      <c r="EF13" s="356"/>
      <c r="EG13" s="356"/>
      <c r="EH13" s="356"/>
      <c r="EI13" s="356"/>
      <c r="EJ13" s="356"/>
      <c r="EK13" s="356"/>
      <c r="EL13" s="356"/>
      <c r="EM13" s="356"/>
      <c r="EN13" s="356"/>
      <c r="EO13" s="356"/>
      <c r="EP13" s="356"/>
      <c r="EQ13" s="356"/>
      <c r="ER13" s="356"/>
      <c r="ES13" s="356"/>
      <c r="ET13" s="356"/>
      <c r="EU13" s="356"/>
      <c r="EV13" s="356"/>
      <c r="EW13" s="356"/>
      <c r="EX13" s="356"/>
      <c r="EY13" s="356"/>
      <c r="EZ13" s="356"/>
      <c r="FA13" s="356"/>
      <c r="FB13" s="356"/>
      <c r="FC13" s="356"/>
      <c r="FD13" s="356"/>
      <c r="FE13" s="356"/>
      <c r="FF13" s="356"/>
      <c r="FG13" s="356"/>
      <c r="FH13" s="356"/>
      <c r="FI13" s="356"/>
      <c r="FJ13" s="356"/>
      <c r="FK13" s="356"/>
      <c r="FL13" s="356"/>
      <c r="FM13" s="356"/>
      <c r="FN13" s="356"/>
      <c r="FO13" s="356"/>
      <c r="FP13" s="356"/>
      <c r="FQ13" s="356"/>
      <c r="FR13" s="356"/>
      <c r="FS13" s="356"/>
      <c r="FT13" s="356"/>
      <c r="FU13" s="356"/>
      <c r="FV13" s="356"/>
      <c r="FW13" s="356"/>
      <c r="FX13" s="356"/>
      <c r="FY13" s="356"/>
      <c r="FZ13" s="356"/>
      <c r="GA13" s="356"/>
      <c r="GB13" s="356"/>
      <c r="GC13" s="356"/>
      <c r="GD13" s="356"/>
      <c r="GE13" s="356"/>
      <c r="GF13" s="356"/>
      <c r="GG13" s="356"/>
      <c r="GH13" s="356"/>
      <c r="GI13" s="356"/>
      <c r="GJ13" s="356"/>
      <c r="GK13" s="356"/>
      <c r="GL13" s="356"/>
      <c r="GM13" s="356"/>
      <c r="GN13" s="356"/>
      <c r="GO13" s="356"/>
      <c r="GP13" s="356"/>
      <c r="GQ13" s="356"/>
      <c r="GR13" s="356"/>
      <c r="GS13" s="356"/>
      <c r="GT13" s="356"/>
      <c r="GU13" s="356"/>
      <c r="GV13" s="356"/>
      <c r="GW13" s="356"/>
      <c r="GX13" s="356"/>
      <c r="GY13" s="356"/>
      <c r="GZ13" s="356"/>
      <c r="HA13" s="356"/>
      <c r="HB13" s="356"/>
      <c r="HC13" s="356"/>
      <c r="HD13" s="356"/>
      <c r="HE13" s="356"/>
      <c r="HF13" s="356"/>
      <c r="HG13" s="356"/>
      <c r="HH13" s="356"/>
      <c r="HI13" s="356"/>
      <c r="HJ13" s="356"/>
      <c r="HK13" s="356"/>
      <c r="HL13" s="356"/>
      <c r="HM13" s="356"/>
      <c r="HN13" s="356"/>
      <c r="HO13" s="356"/>
      <c r="HP13" s="356"/>
      <c r="HQ13" s="356"/>
      <c r="HR13" s="356"/>
      <c r="HS13" s="356"/>
      <c r="HT13" s="356"/>
      <c r="HU13" s="356"/>
      <c r="HV13" s="356"/>
      <c r="HW13" s="356"/>
      <c r="HX13" s="356"/>
      <c r="HY13" s="356"/>
      <c r="HZ13" s="356"/>
      <c r="IA13" s="356"/>
      <c r="IB13" s="356"/>
      <c r="IC13" s="356"/>
      <c r="ID13" s="356"/>
      <c r="IE13" s="356"/>
      <c r="IF13" s="356"/>
      <c r="IG13" s="356"/>
      <c r="IH13" s="356"/>
      <c r="II13" s="356"/>
      <c r="IJ13" s="356"/>
      <c r="IK13" s="356"/>
      <c r="IL13" s="356"/>
      <c r="IM13" s="356"/>
      <c r="IN13" s="356"/>
      <c r="IO13" s="356"/>
      <c r="IP13" s="356"/>
      <c r="IQ13" s="356"/>
      <c r="IR13" s="356"/>
      <c r="IS13" s="356"/>
      <c r="IT13" s="356"/>
      <c r="IU13" s="356"/>
      <c r="IV13" s="356"/>
    </row>
    <row r="14" spans="1:256" s="361" customFormat="1" ht="12.75" customHeight="1" x14ac:dyDescent="0.2">
      <c r="A14" s="372" t="s">
        <v>785</v>
      </c>
      <c r="B14" s="368">
        <v>54075</v>
      </c>
      <c r="C14" s="369">
        <v>-3898</v>
      </c>
      <c r="D14" s="369"/>
      <c r="E14" s="369">
        <v>6070</v>
      </c>
      <c r="F14" s="369">
        <v>-6058</v>
      </c>
      <c r="G14" s="369">
        <v>1521</v>
      </c>
      <c r="H14" s="369" t="s">
        <v>786</v>
      </c>
      <c r="I14" s="369">
        <v>9630</v>
      </c>
      <c r="J14" s="368">
        <v>61339</v>
      </c>
      <c r="K14" s="355"/>
      <c r="L14" s="357"/>
      <c r="M14" s="357"/>
      <c r="N14" s="370"/>
      <c r="O14" s="370"/>
      <c r="P14" s="370"/>
      <c r="Q14" s="370"/>
      <c r="R14" s="370"/>
      <c r="S14" s="370"/>
      <c r="T14" s="131"/>
      <c r="U14" s="131"/>
      <c r="V14" s="371"/>
      <c r="W14" s="371"/>
      <c r="X14" s="371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  <c r="DN14" s="356"/>
      <c r="DO14" s="356"/>
      <c r="DP14" s="356"/>
      <c r="DQ14" s="356"/>
      <c r="DR14" s="356"/>
      <c r="DS14" s="356"/>
      <c r="DT14" s="356"/>
      <c r="DU14" s="356"/>
      <c r="DV14" s="356"/>
      <c r="DW14" s="356"/>
      <c r="DX14" s="356"/>
      <c r="DY14" s="356"/>
      <c r="DZ14" s="356"/>
      <c r="EA14" s="356"/>
      <c r="EB14" s="356"/>
      <c r="EC14" s="356"/>
      <c r="ED14" s="356"/>
      <c r="EE14" s="356"/>
      <c r="EF14" s="356"/>
      <c r="EG14" s="356"/>
      <c r="EH14" s="356"/>
      <c r="EI14" s="356"/>
      <c r="EJ14" s="356"/>
      <c r="EK14" s="356"/>
      <c r="EL14" s="356"/>
      <c r="EM14" s="356"/>
      <c r="EN14" s="356"/>
      <c r="EO14" s="356"/>
      <c r="EP14" s="356"/>
      <c r="EQ14" s="356"/>
      <c r="ER14" s="356"/>
      <c r="ES14" s="356"/>
      <c r="ET14" s="356"/>
      <c r="EU14" s="356"/>
      <c r="EV14" s="356"/>
      <c r="EW14" s="356"/>
      <c r="EX14" s="356"/>
      <c r="EY14" s="356"/>
      <c r="EZ14" s="356"/>
      <c r="FA14" s="356"/>
      <c r="FB14" s="356"/>
      <c r="FC14" s="356"/>
      <c r="FD14" s="356"/>
      <c r="FE14" s="356"/>
      <c r="FF14" s="356"/>
      <c r="FG14" s="356"/>
      <c r="FH14" s="356"/>
      <c r="FI14" s="356"/>
      <c r="FJ14" s="356"/>
      <c r="FK14" s="356"/>
      <c r="FL14" s="356"/>
      <c r="FM14" s="356"/>
      <c r="FN14" s="356"/>
      <c r="FO14" s="356"/>
      <c r="FP14" s="356"/>
      <c r="FQ14" s="356"/>
      <c r="FR14" s="356"/>
      <c r="FS14" s="356"/>
      <c r="FT14" s="356"/>
      <c r="FU14" s="356"/>
      <c r="FV14" s="356"/>
      <c r="FW14" s="356"/>
      <c r="FX14" s="356"/>
      <c r="FY14" s="356"/>
      <c r="FZ14" s="356"/>
      <c r="GA14" s="356"/>
      <c r="GB14" s="356"/>
      <c r="GC14" s="356"/>
      <c r="GD14" s="356"/>
      <c r="GE14" s="356"/>
      <c r="GF14" s="356"/>
      <c r="GG14" s="356"/>
      <c r="GH14" s="356"/>
      <c r="GI14" s="356"/>
      <c r="GJ14" s="356"/>
      <c r="GK14" s="356"/>
      <c r="GL14" s="356"/>
      <c r="GM14" s="356"/>
      <c r="GN14" s="356"/>
      <c r="GO14" s="356"/>
      <c r="GP14" s="356"/>
      <c r="GQ14" s="356"/>
      <c r="GR14" s="356"/>
      <c r="GS14" s="356"/>
      <c r="GT14" s="356"/>
      <c r="GU14" s="356"/>
      <c r="GV14" s="356"/>
      <c r="GW14" s="356"/>
      <c r="GX14" s="356"/>
      <c r="GY14" s="356"/>
      <c r="GZ14" s="356"/>
      <c r="HA14" s="356"/>
      <c r="HB14" s="356"/>
      <c r="HC14" s="356"/>
      <c r="HD14" s="356"/>
      <c r="HE14" s="356"/>
      <c r="HF14" s="356"/>
      <c r="HG14" s="356"/>
      <c r="HH14" s="356"/>
      <c r="HI14" s="356"/>
      <c r="HJ14" s="356"/>
      <c r="HK14" s="356"/>
      <c r="HL14" s="356"/>
      <c r="HM14" s="356"/>
      <c r="HN14" s="356"/>
      <c r="HO14" s="356"/>
      <c r="HP14" s="356"/>
      <c r="HQ14" s="356"/>
      <c r="HR14" s="356"/>
      <c r="HS14" s="356"/>
      <c r="HT14" s="356"/>
      <c r="HU14" s="356"/>
      <c r="HV14" s="356"/>
      <c r="HW14" s="356"/>
      <c r="HX14" s="356"/>
      <c r="HY14" s="356"/>
      <c r="HZ14" s="356"/>
      <c r="IA14" s="356"/>
      <c r="IB14" s="356"/>
      <c r="IC14" s="356"/>
      <c r="ID14" s="356"/>
      <c r="IE14" s="356"/>
      <c r="IF14" s="356"/>
      <c r="IG14" s="356"/>
      <c r="IH14" s="356"/>
      <c r="II14" s="356"/>
      <c r="IJ14" s="356"/>
      <c r="IK14" s="356"/>
      <c r="IL14" s="356"/>
      <c r="IM14" s="356"/>
      <c r="IN14" s="356"/>
      <c r="IO14" s="356"/>
      <c r="IP14" s="356"/>
      <c r="IQ14" s="356"/>
      <c r="IR14" s="356"/>
      <c r="IS14" s="356"/>
      <c r="IT14" s="356"/>
      <c r="IU14" s="356"/>
      <c r="IV14" s="356"/>
    </row>
    <row r="15" spans="1:256" s="361" customFormat="1" ht="12.75" customHeight="1" x14ac:dyDescent="0.2">
      <c r="A15" s="372" t="s">
        <v>787</v>
      </c>
      <c r="B15" s="368">
        <v>56364</v>
      </c>
      <c r="C15" s="369">
        <v>-4245</v>
      </c>
      <c r="D15" s="369"/>
      <c r="E15" s="369">
        <v>6492</v>
      </c>
      <c r="F15" s="369">
        <v>-6468</v>
      </c>
      <c r="G15" s="369">
        <v>1519</v>
      </c>
      <c r="H15" s="369" t="s">
        <v>786</v>
      </c>
      <c r="I15" s="369">
        <v>4662</v>
      </c>
      <c r="J15" s="368">
        <v>58324</v>
      </c>
      <c r="K15" s="355"/>
      <c r="L15" s="357"/>
      <c r="M15" s="357"/>
      <c r="N15" s="370"/>
      <c r="O15" s="370"/>
      <c r="P15" s="370"/>
      <c r="Q15" s="370"/>
      <c r="R15" s="370"/>
      <c r="S15" s="370"/>
      <c r="T15" s="131"/>
      <c r="U15" s="131"/>
      <c r="V15" s="371"/>
      <c r="W15" s="371"/>
      <c r="X15" s="371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  <c r="DN15" s="356"/>
      <c r="DO15" s="356"/>
      <c r="DP15" s="356"/>
      <c r="DQ15" s="356"/>
      <c r="DR15" s="356"/>
      <c r="DS15" s="356"/>
      <c r="DT15" s="356"/>
      <c r="DU15" s="356"/>
      <c r="DV15" s="356"/>
      <c r="DW15" s="356"/>
      <c r="DX15" s="356"/>
      <c r="DY15" s="356"/>
      <c r="DZ15" s="356"/>
      <c r="EA15" s="356"/>
      <c r="EB15" s="356"/>
      <c r="EC15" s="356"/>
      <c r="ED15" s="356"/>
      <c r="EE15" s="356"/>
      <c r="EF15" s="356"/>
      <c r="EG15" s="356"/>
      <c r="EH15" s="356"/>
      <c r="EI15" s="356"/>
      <c r="EJ15" s="356"/>
      <c r="EK15" s="356"/>
      <c r="EL15" s="356"/>
      <c r="EM15" s="356"/>
      <c r="EN15" s="356"/>
      <c r="EO15" s="356"/>
      <c r="EP15" s="356"/>
      <c r="EQ15" s="356"/>
      <c r="ER15" s="356"/>
      <c r="ES15" s="356"/>
      <c r="ET15" s="356"/>
      <c r="EU15" s="356"/>
      <c r="EV15" s="356"/>
      <c r="EW15" s="356"/>
      <c r="EX15" s="356"/>
      <c r="EY15" s="356"/>
      <c r="EZ15" s="356"/>
      <c r="FA15" s="356"/>
      <c r="FB15" s="356"/>
      <c r="FC15" s="356"/>
      <c r="FD15" s="356"/>
      <c r="FE15" s="356"/>
      <c r="FF15" s="356"/>
      <c r="FG15" s="356"/>
      <c r="FH15" s="356"/>
      <c r="FI15" s="356"/>
      <c r="FJ15" s="356"/>
      <c r="FK15" s="356"/>
      <c r="FL15" s="356"/>
      <c r="FM15" s="356"/>
      <c r="FN15" s="356"/>
      <c r="FO15" s="356"/>
      <c r="FP15" s="356"/>
      <c r="FQ15" s="356"/>
      <c r="FR15" s="356"/>
      <c r="FS15" s="356"/>
      <c r="FT15" s="356"/>
      <c r="FU15" s="356"/>
      <c r="FV15" s="356"/>
      <c r="FW15" s="356"/>
      <c r="FX15" s="356"/>
      <c r="FY15" s="356"/>
      <c r="FZ15" s="356"/>
      <c r="GA15" s="356"/>
      <c r="GB15" s="356"/>
      <c r="GC15" s="356"/>
      <c r="GD15" s="356"/>
      <c r="GE15" s="356"/>
      <c r="GF15" s="356"/>
      <c r="GG15" s="356"/>
      <c r="GH15" s="356"/>
      <c r="GI15" s="356"/>
      <c r="GJ15" s="356"/>
      <c r="GK15" s="356"/>
      <c r="GL15" s="356"/>
      <c r="GM15" s="356"/>
      <c r="GN15" s="356"/>
      <c r="GO15" s="356"/>
      <c r="GP15" s="356"/>
      <c r="GQ15" s="356"/>
      <c r="GR15" s="356"/>
      <c r="GS15" s="356"/>
      <c r="GT15" s="356"/>
      <c r="GU15" s="356"/>
      <c r="GV15" s="356"/>
      <c r="GW15" s="356"/>
      <c r="GX15" s="356"/>
      <c r="GY15" s="356"/>
      <c r="GZ15" s="356"/>
      <c r="HA15" s="356"/>
      <c r="HB15" s="356"/>
      <c r="HC15" s="356"/>
      <c r="HD15" s="356"/>
      <c r="HE15" s="356"/>
      <c r="HF15" s="356"/>
      <c r="HG15" s="356"/>
      <c r="HH15" s="356"/>
      <c r="HI15" s="356"/>
      <c r="HJ15" s="356"/>
      <c r="HK15" s="356"/>
      <c r="HL15" s="356"/>
      <c r="HM15" s="356"/>
      <c r="HN15" s="356"/>
      <c r="HO15" s="356"/>
      <c r="HP15" s="356"/>
      <c r="HQ15" s="356"/>
      <c r="HR15" s="356"/>
      <c r="HS15" s="356"/>
      <c r="HT15" s="356"/>
      <c r="HU15" s="356"/>
      <c r="HV15" s="356"/>
      <c r="HW15" s="356"/>
      <c r="HX15" s="356"/>
      <c r="HY15" s="356"/>
      <c r="HZ15" s="356"/>
      <c r="IA15" s="356"/>
      <c r="IB15" s="356"/>
      <c r="IC15" s="356"/>
      <c r="ID15" s="356"/>
      <c r="IE15" s="356"/>
      <c r="IF15" s="356"/>
      <c r="IG15" s="356"/>
      <c r="IH15" s="356"/>
      <c r="II15" s="356"/>
      <c r="IJ15" s="356"/>
      <c r="IK15" s="356"/>
      <c r="IL15" s="356"/>
      <c r="IM15" s="356"/>
      <c r="IN15" s="356"/>
      <c r="IO15" s="356"/>
      <c r="IP15" s="356"/>
      <c r="IQ15" s="356"/>
      <c r="IR15" s="356"/>
      <c r="IS15" s="356"/>
      <c r="IT15" s="356"/>
      <c r="IU15" s="356"/>
      <c r="IV15" s="356"/>
    </row>
    <row r="16" spans="1:256" s="361" customFormat="1" ht="12.75" customHeight="1" x14ac:dyDescent="0.2">
      <c r="A16" s="372" t="s">
        <v>788</v>
      </c>
      <c r="B16" s="368">
        <v>60106</v>
      </c>
      <c r="C16" s="369">
        <v>-4841</v>
      </c>
      <c r="D16" s="369"/>
      <c r="E16" s="369">
        <v>6846</v>
      </c>
      <c r="F16" s="369">
        <v>-6827</v>
      </c>
      <c r="G16" s="369">
        <v>1519</v>
      </c>
      <c r="H16" s="369" t="s">
        <v>786</v>
      </c>
      <c r="I16" s="369">
        <v>4350</v>
      </c>
      <c r="J16" s="368">
        <v>61153</v>
      </c>
      <c r="K16" s="355"/>
      <c r="L16" s="357"/>
      <c r="M16" s="357"/>
      <c r="N16" s="370"/>
      <c r="O16" s="370"/>
      <c r="P16" s="370"/>
      <c r="Q16" s="370"/>
      <c r="R16" s="370"/>
      <c r="S16" s="370"/>
      <c r="T16" s="131"/>
      <c r="U16" s="131"/>
      <c r="V16" s="371"/>
      <c r="W16" s="371"/>
      <c r="X16" s="371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6"/>
      <c r="EA16" s="356"/>
      <c r="EB16" s="356"/>
      <c r="EC16" s="356"/>
      <c r="ED16" s="356"/>
      <c r="EE16" s="356"/>
      <c r="EF16" s="356"/>
      <c r="EG16" s="356"/>
      <c r="EH16" s="356"/>
      <c r="EI16" s="356"/>
      <c r="EJ16" s="356"/>
      <c r="EK16" s="356"/>
      <c r="EL16" s="356"/>
      <c r="EM16" s="356"/>
      <c r="EN16" s="356"/>
      <c r="EO16" s="356"/>
      <c r="EP16" s="356"/>
      <c r="EQ16" s="356"/>
      <c r="ER16" s="356"/>
      <c r="ES16" s="356"/>
      <c r="ET16" s="356"/>
      <c r="EU16" s="356"/>
      <c r="EV16" s="356"/>
      <c r="EW16" s="356"/>
      <c r="EX16" s="356"/>
      <c r="EY16" s="356"/>
      <c r="EZ16" s="356"/>
      <c r="FA16" s="356"/>
      <c r="FB16" s="356"/>
      <c r="FC16" s="356"/>
      <c r="FD16" s="356"/>
      <c r="FE16" s="356"/>
      <c r="FF16" s="356"/>
      <c r="FG16" s="356"/>
      <c r="FH16" s="356"/>
      <c r="FI16" s="356"/>
      <c r="FJ16" s="356"/>
      <c r="FK16" s="356"/>
      <c r="FL16" s="356"/>
      <c r="FM16" s="356"/>
      <c r="FN16" s="356"/>
      <c r="FO16" s="356"/>
      <c r="FP16" s="356"/>
      <c r="FQ16" s="356"/>
      <c r="FR16" s="356"/>
      <c r="FS16" s="356"/>
      <c r="FT16" s="356"/>
      <c r="FU16" s="356"/>
      <c r="FV16" s="356"/>
      <c r="FW16" s="356"/>
      <c r="FX16" s="356"/>
      <c r="FY16" s="356"/>
      <c r="FZ16" s="356"/>
      <c r="GA16" s="356"/>
      <c r="GB16" s="356"/>
      <c r="GC16" s="356"/>
      <c r="GD16" s="356"/>
      <c r="GE16" s="356"/>
      <c r="GF16" s="356"/>
      <c r="GG16" s="356"/>
      <c r="GH16" s="356"/>
      <c r="GI16" s="356"/>
      <c r="GJ16" s="356"/>
      <c r="GK16" s="356"/>
      <c r="GL16" s="356"/>
      <c r="GM16" s="356"/>
      <c r="GN16" s="356"/>
      <c r="GO16" s="356"/>
      <c r="GP16" s="356"/>
      <c r="GQ16" s="356"/>
      <c r="GR16" s="356"/>
      <c r="GS16" s="356"/>
      <c r="GT16" s="356"/>
      <c r="GU16" s="356"/>
      <c r="GV16" s="356"/>
      <c r="GW16" s="356"/>
      <c r="GX16" s="356"/>
      <c r="GY16" s="356"/>
      <c r="GZ16" s="356"/>
      <c r="HA16" s="356"/>
      <c r="HB16" s="356"/>
      <c r="HC16" s="356"/>
      <c r="HD16" s="356"/>
      <c r="HE16" s="356"/>
      <c r="HF16" s="356"/>
      <c r="HG16" s="356"/>
      <c r="HH16" s="356"/>
      <c r="HI16" s="356"/>
      <c r="HJ16" s="356"/>
      <c r="HK16" s="356"/>
      <c r="HL16" s="356"/>
      <c r="HM16" s="356"/>
      <c r="HN16" s="356"/>
      <c r="HO16" s="356"/>
      <c r="HP16" s="356"/>
      <c r="HQ16" s="356"/>
      <c r="HR16" s="356"/>
      <c r="HS16" s="356"/>
      <c r="HT16" s="356"/>
      <c r="HU16" s="356"/>
      <c r="HV16" s="356"/>
      <c r="HW16" s="356"/>
      <c r="HX16" s="356"/>
      <c r="HY16" s="356"/>
      <c r="HZ16" s="356"/>
      <c r="IA16" s="356"/>
      <c r="IB16" s="356"/>
      <c r="IC16" s="356"/>
      <c r="ID16" s="356"/>
      <c r="IE16" s="356"/>
      <c r="IF16" s="356"/>
      <c r="IG16" s="356"/>
      <c r="IH16" s="356"/>
      <c r="II16" s="356"/>
      <c r="IJ16" s="356"/>
      <c r="IK16" s="356"/>
      <c r="IL16" s="356"/>
      <c r="IM16" s="356"/>
      <c r="IN16" s="356"/>
      <c r="IO16" s="356"/>
      <c r="IP16" s="356"/>
      <c r="IQ16" s="356"/>
      <c r="IR16" s="356"/>
      <c r="IS16" s="356"/>
      <c r="IT16" s="356"/>
      <c r="IU16" s="356"/>
      <c r="IV16" s="356"/>
    </row>
    <row r="17" spans="1:256" s="361" customFormat="1" ht="12.75" customHeight="1" x14ac:dyDescent="0.2">
      <c r="A17" s="372" t="s">
        <v>789</v>
      </c>
      <c r="B17" s="368">
        <v>61548</v>
      </c>
      <c r="C17" s="369">
        <v>-3874</v>
      </c>
      <c r="D17" s="369"/>
      <c r="E17" s="369">
        <v>6058</v>
      </c>
      <c r="F17" s="369">
        <v>-6071</v>
      </c>
      <c r="G17" s="369">
        <v>1908</v>
      </c>
      <c r="H17" s="369">
        <v>2428</v>
      </c>
      <c r="I17" s="369">
        <v>2235</v>
      </c>
      <c r="J17" s="368">
        <v>64231</v>
      </c>
      <c r="K17" s="355"/>
      <c r="L17" s="357"/>
      <c r="M17" s="357"/>
      <c r="N17" s="370"/>
      <c r="O17" s="370"/>
      <c r="P17" s="370"/>
      <c r="Q17" s="370"/>
      <c r="R17" s="370"/>
      <c r="S17" s="370"/>
      <c r="T17" s="131"/>
      <c r="U17" s="131"/>
      <c r="V17" s="371"/>
      <c r="W17" s="371"/>
      <c r="X17" s="371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  <c r="DN17" s="356"/>
      <c r="DO17" s="356"/>
      <c r="DP17" s="356"/>
      <c r="DQ17" s="356"/>
      <c r="DR17" s="356"/>
      <c r="DS17" s="356"/>
      <c r="DT17" s="356"/>
      <c r="DU17" s="356"/>
      <c r="DV17" s="356"/>
      <c r="DW17" s="356"/>
      <c r="DX17" s="356"/>
      <c r="DY17" s="356"/>
      <c r="DZ17" s="356"/>
      <c r="EA17" s="356"/>
      <c r="EB17" s="356"/>
      <c r="EC17" s="356"/>
      <c r="ED17" s="356"/>
      <c r="EE17" s="356"/>
      <c r="EF17" s="356"/>
      <c r="EG17" s="356"/>
      <c r="EH17" s="356"/>
      <c r="EI17" s="356"/>
      <c r="EJ17" s="356"/>
      <c r="EK17" s="356"/>
      <c r="EL17" s="356"/>
      <c r="EM17" s="356"/>
      <c r="EN17" s="356"/>
      <c r="EO17" s="356"/>
      <c r="EP17" s="356"/>
      <c r="EQ17" s="356"/>
      <c r="ER17" s="356"/>
      <c r="ES17" s="356"/>
      <c r="ET17" s="356"/>
      <c r="EU17" s="356"/>
      <c r="EV17" s="356"/>
      <c r="EW17" s="356"/>
      <c r="EX17" s="356"/>
      <c r="EY17" s="356"/>
      <c r="EZ17" s="356"/>
      <c r="FA17" s="356"/>
      <c r="FB17" s="356"/>
      <c r="FC17" s="356"/>
      <c r="FD17" s="356"/>
      <c r="FE17" s="356"/>
      <c r="FF17" s="356"/>
      <c r="FG17" s="356"/>
      <c r="FH17" s="356"/>
      <c r="FI17" s="356"/>
      <c r="FJ17" s="356"/>
      <c r="FK17" s="356"/>
      <c r="FL17" s="356"/>
      <c r="FM17" s="356"/>
      <c r="FN17" s="356"/>
      <c r="FO17" s="356"/>
      <c r="FP17" s="356"/>
      <c r="FQ17" s="356"/>
      <c r="FR17" s="356"/>
      <c r="FS17" s="356"/>
      <c r="FT17" s="356"/>
      <c r="FU17" s="356"/>
      <c r="FV17" s="356"/>
      <c r="FW17" s="356"/>
      <c r="FX17" s="356"/>
      <c r="FY17" s="356"/>
      <c r="FZ17" s="356"/>
      <c r="GA17" s="356"/>
      <c r="GB17" s="356"/>
      <c r="GC17" s="356"/>
      <c r="GD17" s="356"/>
      <c r="GE17" s="356"/>
      <c r="GF17" s="356"/>
      <c r="GG17" s="356"/>
      <c r="GH17" s="356"/>
      <c r="GI17" s="356"/>
      <c r="GJ17" s="356"/>
      <c r="GK17" s="356"/>
      <c r="GL17" s="356"/>
      <c r="GM17" s="356"/>
      <c r="GN17" s="356"/>
      <c r="GO17" s="356"/>
      <c r="GP17" s="356"/>
      <c r="GQ17" s="356"/>
      <c r="GR17" s="356"/>
      <c r="GS17" s="356"/>
      <c r="GT17" s="356"/>
      <c r="GU17" s="356"/>
      <c r="GV17" s="356"/>
      <c r="GW17" s="356"/>
      <c r="GX17" s="356"/>
      <c r="GY17" s="356"/>
      <c r="GZ17" s="356"/>
      <c r="HA17" s="356"/>
      <c r="HB17" s="356"/>
      <c r="HC17" s="356"/>
      <c r="HD17" s="356"/>
      <c r="HE17" s="356"/>
      <c r="HF17" s="356"/>
      <c r="HG17" s="356"/>
      <c r="HH17" s="356"/>
      <c r="HI17" s="356"/>
      <c r="HJ17" s="356"/>
      <c r="HK17" s="356"/>
      <c r="HL17" s="356"/>
      <c r="HM17" s="356"/>
      <c r="HN17" s="356"/>
      <c r="HO17" s="356"/>
      <c r="HP17" s="356"/>
      <c r="HQ17" s="356"/>
      <c r="HR17" s="356"/>
      <c r="HS17" s="356"/>
      <c r="HT17" s="356"/>
      <c r="HU17" s="356"/>
      <c r="HV17" s="356"/>
      <c r="HW17" s="356"/>
      <c r="HX17" s="356"/>
      <c r="HY17" s="356"/>
      <c r="HZ17" s="356"/>
      <c r="IA17" s="356"/>
      <c r="IB17" s="356"/>
      <c r="IC17" s="356"/>
      <c r="ID17" s="356"/>
      <c r="IE17" s="356"/>
      <c r="IF17" s="356"/>
      <c r="IG17" s="356"/>
      <c r="IH17" s="356"/>
      <c r="II17" s="356"/>
      <c r="IJ17" s="356"/>
      <c r="IK17" s="356"/>
      <c r="IL17" s="356"/>
      <c r="IM17" s="356"/>
      <c r="IN17" s="356"/>
      <c r="IO17" s="356"/>
      <c r="IP17" s="356"/>
      <c r="IQ17" s="356"/>
      <c r="IR17" s="356"/>
      <c r="IS17" s="356"/>
      <c r="IT17" s="356"/>
      <c r="IU17" s="356"/>
      <c r="IV17" s="356"/>
    </row>
    <row r="18" spans="1:256" s="361" customFormat="1" ht="18" customHeight="1" x14ac:dyDescent="0.2">
      <c r="A18" s="367" t="s">
        <v>790</v>
      </c>
      <c r="B18" s="368">
        <v>64627</v>
      </c>
      <c r="C18" s="369">
        <v>-4218</v>
      </c>
      <c r="D18" s="369"/>
      <c r="E18" s="369">
        <v>6369</v>
      </c>
      <c r="F18" s="369">
        <v>-6388</v>
      </c>
      <c r="G18" s="369">
        <v>1916</v>
      </c>
      <c r="H18" s="369">
        <v>778</v>
      </c>
      <c r="I18" s="369">
        <v>-377</v>
      </c>
      <c r="J18" s="368">
        <v>62707</v>
      </c>
      <c r="K18" s="355"/>
      <c r="L18" s="357"/>
      <c r="M18" s="357"/>
      <c r="N18" s="370"/>
      <c r="O18" s="370"/>
      <c r="P18" s="370"/>
      <c r="Q18" s="370"/>
      <c r="R18" s="370"/>
      <c r="S18" s="370"/>
      <c r="T18" s="131"/>
      <c r="U18" s="131"/>
      <c r="V18" s="371"/>
      <c r="W18" s="371"/>
      <c r="X18" s="371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  <c r="DN18" s="356"/>
      <c r="DO18" s="356"/>
      <c r="DP18" s="356"/>
      <c r="DQ18" s="356"/>
      <c r="DR18" s="356"/>
      <c r="DS18" s="356"/>
      <c r="DT18" s="356"/>
      <c r="DU18" s="356"/>
      <c r="DV18" s="356"/>
      <c r="DW18" s="356"/>
      <c r="DX18" s="356"/>
      <c r="DY18" s="356"/>
      <c r="DZ18" s="356"/>
      <c r="EA18" s="356"/>
      <c r="EB18" s="356"/>
      <c r="EC18" s="356"/>
      <c r="ED18" s="356"/>
      <c r="EE18" s="356"/>
      <c r="EF18" s="356"/>
      <c r="EG18" s="356"/>
      <c r="EH18" s="356"/>
      <c r="EI18" s="356"/>
      <c r="EJ18" s="356"/>
      <c r="EK18" s="356"/>
      <c r="EL18" s="356"/>
      <c r="EM18" s="356"/>
      <c r="EN18" s="356"/>
      <c r="EO18" s="356"/>
      <c r="EP18" s="356"/>
      <c r="EQ18" s="356"/>
      <c r="ER18" s="356"/>
      <c r="ES18" s="356"/>
      <c r="ET18" s="356"/>
      <c r="EU18" s="356"/>
      <c r="EV18" s="356"/>
      <c r="EW18" s="356"/>
      <c r="EX18" s="356"/>
      <c r="EY18" s="356"/>
      <c r="EZ18" s="356"/>
      <c r="FA18" s="356"/>
      <c r="FB18" s="356"/>
      <c r="FC18" s="356"/>
      <c r="FD18" s="356"/>
      <c r="FE18" s="356"/>
      <c r="FF18" s="356"/>
      <c r="FG18" s="356"/>
      <c r="FH18" s="356"/>
      <c r="FI18" s="356"/>
      <c r="FJ18" s="356"/>
      <c r="FK18" s="356"/>
      <c r="FL18" s="356"/>
      <c r="FM18" s="356"/>
      <c r="FN18" s="356"/>
      <c r="FO18" s="356"/>
      <c r="FP18" s="356"/>
      <c r="FQ18" s="356"/>
      <c r="FR18" s="356"/>
      <c r="FS18" s="356"/>
      <c r="FT18" s="356"/>
      <c r="FU18" s="356"/>
      <c r="FV18" s="356"/>
      <c r="FW18" s="356"/>
      <c r="FX18" s="356"/>
      <c r="FY18" s="356"/>
      <c r="FZ18" s="356"/>
      <c r="GA18" s="356"/>
      <c r="GB18" s="356"/>
      <c r="GC18" s="356"/>
      <c r="GD18" s="356"/>
      <c r="GE18" s="356"/>
      <c r="GF18" s="356"/>
      <c r="GG18" s="356"/>
      <c r="GH18" s="356"/>
      <c r="GI18" s="356"/>
      <c r="GJ18" s="356"/>
      <c r="GK18" s="356"/>
      <c r="GL18" s="356"/>
      <c r="GM18" s="356"/>
      <c r="GN18" s="356"/>
      <c r="GO18" s="356"/>
      <c r="GP18" s="356"/>
      <c r="GQ18" s="356"/>
      <c r="GR18" s="356"/>
      <c r="GS18" s="356"/>
      <c r="GT18" s="356"/>
      <c r="GU18" s="356"/>
      <c r="GV18" s="356"/>
      <c r="GW18" s="356"/>
      <c r="GX18" s="356"/>
      <c r="GY18" s="356"/>
      <c r="GZ18" s="356"/>
      <c r="HA18" s="356"/>
      <c r="HB18" s="356"/>
      <c r="HC18" s="356"/>
      <c r="HD18" s="356"/>
      <c r="HE18" s="356"/>
      <c r="HF18" s="356"/>
      <c r="HG18" s="356"/>
      <c r="HH18" s="356"/>
      <c r="HI18" s="356"/>
      <c r="HJ18" s="356"/>
      <c r="HK18" s="356"/>
      <c r="HL18" s="356"/>
      <c r="HM18" s="356"/>
      <c r="HN18" s="356"/>
      <c r="HO18" s="356"/>
      <c r="HP18" s="356"/>
      <c r="HQ18" s="356"/>
      <c r="HR18" s="356"/>
      <c r="HS18" s="356"/>
      <c r="HT18" s="356"/>
      <c r="HU18" s="356"/>
      <c r="HV18" s="356"/>
      <c r="HW18" s="356"/>
      <c r="HX18" s="356"/>
      <c r="HY18" s="356"/>
      <c r="HZ18" s="356"/>
      <c r="IA18" s="356"/>
      <c r="IB18" s="356"/>
      <c r="IC18" s="356"/>
      <c r="ID18" s="356"/>
      <c r="IE18" s="356"/>
      <c r="IF18" s="356"/>
      <c r="IG18" s="356"/>
      <c r="IH18" s="356"/>
      <c r="II18" s="356"/>
      <c r="IJ18" s="356"/>
      <c r="IK18" s="356"/>
      <c r="IL18" s="356"/>
      <c r="IM18" s="356"/>
      <c r="IN18" s="356"/>
      <c r="IO18" s="356"/>
      <c r="IP18" s="356"/>
      <c r="IQ18" s="356"/>
      <c r="IR18" s="356"/>
      <c r="IS18" s="356"/>
      <c r="IT18" s="356"/>
      <c r="IU18" s="356"/>
      <c r="IV18" s="356"/>
    </row>
    <row r="19" spans="1:256" s="361" customFormat="1" ht="12.75" customHeight="1" x14ac:dyDescent="0.2">
      <c r="A19" s="372" t="s">
        <v>345</v>
      </c>
      <c r="B19" s="368">
        <v>68986</v>
      </c>
      <c r="C19" s="369">
        <v>-6351</v>
      </c>
      <c r="D19" s="369"/>
      <c r="E19" s="369">
        <v>6640</v>
      </c>
      <c r="F19" s="369">
        <v>-6653</v>
      </c>
      <c r="G19" s="369">
        <v>1050</v>
      </c>
      <c r="H19" s="369">
        <v>784</v>
      </c>
      <c r="I19" s="369">
        <v>-337</v>
      </c>
      <c r="J19" s="368">
        <v>64121</v>
      </c>
      <c r="K19" s="355"/>
      <c r="L19" s="357"/>
      <c r="M19" s="357"/>
      <c r="N19" s="370"/>
      <c r="O19" s="370"/>
      <c r="P19" s="370"/>
      <c r="Q19" s="370"/>
      <c r="R19" s="370"/>
      <c r="S19" s="370"/>
      <c r="T19" s="131"/>
      <c r="U19" s="131"/>
      <c r="V19" s="371"/>
      <c r="W19" s="371"/>
      <c r="X19" s="371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  <c r="DN19" s="356"/>
      <c r="DO19" s="356"/>
      <c r="DP19" s="356"/>
      <c r="DQ19" s="356"/>
      <c r="DR19" s="356"/>
      <c r="DS19" s="356"/>
      <c r="DT19" s="356"/>
      <c r="DU19" s="356"/>
      <c r="DV19" s="356"/>
      <c r="DW19" s="356"/>
      <c r="DX19" s="356"/>
      <c r="DY19" s="356"/>
      <c r="DZ19" s="356"/>
      <c r="EA19" s="356"/>
      <c r="EB19" s="356"/>
      <c r="EC19" s="356"/>
      <c r="ED19" s="356"/>
      <c r="EE19" s="356"/>
      <c r="EF19" s="356"/>
      <c r="EG19" s="356"/>
      <c r="EH19" s="356"/>
      <c r="EI19" s="356"/>
      <c r="EJ19" s="356"/>
      <c r="EK19" s="356"/>
      <c r="EL19" s="356"/>
      <c r="EM19" s="356"/>
      <c r="EN19" s="356"/>
      <c r="EO19" s="356"/>
      <c r="EP19" s="356"/>
      <c r="EQ19" s="356"/>
      <c r="ER19" s="356"/>
      <c r="ES19" s="356"/>
      <c r="ET19" s="356"/>
      <c r="EU19" s="356"/>
      <c r="EV19" s="356"/>
      <c r="EW19" s="356"/>
      <c r="EX19" s="356"/>
      <c r="EY19" s="356"/>
      <c r="EZ19" s="356"/>
      <c r="FA19" s="356"/>
      <c r="FB19" s="356"/>
      <c r="FC19" s="356"/>
      <c r="FD19" s="356"/>
      <c r="FE19" s="356"/>
      <c r="FF19" s="356"/>
      <c r="FG19" s="356"/>
      <c r="FH19" s="356"/>
      <c r="FI19" s="356"/>
      <c r="FJ19" s="356"/>
      <c r="FK19" s="356"/>
      <c r="FL19" s="356"/>
      <c r="FM19" s="356"/>
      <c r="FN19" s="356"/>
      <c r="FO19" s="356"/>
      <c r="FP19" s="356"/>
      <c r="FQ19" s="356"/>
      <c r="FR19" s="356"/>
      <c r="FS19" s="356"/>
      <c r="FT19" s="356"/>
      <c r="FU19" s="356"/>
      <c r="FV19" s="356"/>
      <c r="FW19" s="356"/>
      <c r="FX19" s="356"/>
      <c r="FY19" s="356"/>
      <c r="FZ19" s="356"/>
      <c r="GA19" s="356"/>
      <c r="GB19" s="356"/>
      <c r="GC19" s="356"/>
      <c r="GD19" s="356"/>
      <c r="GE19" s="356"/>
      <c r="GF19" s="356"/>
      <c r="GG19" s="356"/>
      <c r="GH19" s="356"/>
      <c r="GI19" s="356"/>
      <c r="GJ19" s="356"/>
      <c r="GK19" s="356"/>
      <c r="GL19" s="356"/>
      <c r="GM19" s="356"/>
      <c r="GN19" s="356"/>
      <c r="GO19" s="356"/>
      <c r="GP19" s="356"/>
      <c r="GQ19" s="356"/>
      <c r="GR19" s="356"/>
      <c r="GS19" s="356"/>
      <c r="GT19" s="356"/>
      <c r="GU19" s="356"/>
      <c r="GV19" s="356"/>
      <c r="GW19" s="356"/>
      <c r="GX19" s="356"/>
      <c r="GY19" s="356"/>
      <c r="GZ19" s="356"/>
      <c r="HA19" s="356"/>
      <c r="HB19" s="356"/>
      <c r="HC19" s="356"/>
      <c r="HD19" s="356"/>
      <c r="HE19" s="356"/>
      <c r="HF19" s="356"/>
      <c r="HG19" s="356"/>
      <c r="HH19" s="356"/>
      <c r="HI19" s="356"/>
      <c r="HJ19" s="356"/>
      <c r="HK19" s="356"/>
      <c r="HL19" s="356"/>
      <c r="HM19" s="356"/>
      <c r="HN19" s="356"/>
      <c r="HO19" s="356"/>
      <c r="HP19" s="356"/>
      <c r="HQ19" s="356"/>
      <c r="HR19" s="356"/>
      <c r="HS19" s="356"/>
      <c r="HT19" s="356"/>
      <c r="HU19" s="356"/>
      <c r="HV19" s="356"/>
      <c r="HW19" s="356"/>
      <c r="HX19" s="356"/>
      <c r="HY19" s="356"/>
      <c r="HZ19" s="356"/>
      <c r="IA19" s="356"/>
      <c r="IB19" s="356"/>
      <c r="IC19" s="356"/>
      <c r="ID19" s="356"/>
      <c r="IE19" s="356"/>
      <c r="IF19" s="356"/>
      <c r="IG19" s="356"/>
      <c r="IH19" s="356"/>
      <c r="II19" s="356"/>
      <c r="IJ19" s="356"/>
      <c r="IK19" s="356"/>
      <c r="IL19" s="356"/>
      <c r="IM19" s="356"/>
      <c r="IN19" s="356"/>
      <c r="IO19" s="356"/>
      <c r="IP19" s="356"/>
      <c r="IQ19" s="356"/>
      <c r="IR19" s="356"/>
      <c r="IS19" s="356"/>
      <c r="IT19" s="356"/>
      <c r="IU19" s="356"/>
      <c r="IV19" s="356"/>
    </row>
    <row r="20" spans="1:256" s="361" customFormat="1" ht="21" customHeight="1" x14ac:dyDescent="0.2">
      <c r="A20" s="366" t="s">
        <v>791</v>
      </c>
      <c r="B20" s="66"/>
      <c r="C20" s="128"/>
      <c r="D20" s="128"/>
      <c r="E20" s="128"/>
      <c r="F20" s="128"/>
      <c r="G20" s="128"/>
      <c r="H20" s="128"/>
      <c r="I20" s="128"/>
      <c r="J20" s="201"/>
      <c r="K20" s="355"/>
      <c r="L20" s="357"/>
      <c r="M20" s="357"/>
      <c r="N20" s="370"/>
      <c r="O20" s="370"/>
      <c r="P20" s="370"/>
      <c r="Q20" s="370"/>
      <c r="R20" s="370"/>
      <c r="S20" s="370"/>
      <c r="T20" s="131"/>
      <c r="U20" s="131"/>
      <c r="V20" s="371"/>
      <c r="W20" s="371"/>
      <c r="X20" s="371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  <c r="DN20" s="356"/>
      <c r="DO20" s="356"/>
      <c r="DP20" s="356"/>
      <c r="DQ20" s="356"/>
      <c r="DR20" s="356"/>
      <c r="DS20" s="356"/>
      <c r="DT20" s="356"/>
      <c r="DU20" s="356"/>
      <c r="DV20" s="356"/>
      <c r="DW20" s="356"/>
      <c r="DX20" s="356"/>
      <c r="DY20" s="356"/>
      <c r="DZ20" s="356"/>
      <c r="EA20" s="356"/>
      <c r="EB20" s="356"/>
      <c r="EC20" s="356"/>
      <c r="ED20" s="356"/>
      <c r="EE20" s="356"/>
      <c r="EF20" s="356"/>
      <c r="EG20" s="356"/>
      <c r="EH20" s="356"/>
      <c r="EI20" s="356"/>
      <c r="EJ20" s="356"/>
      <c r="EK20" s="356"/>
      <c r="EL20" s="356"/>
      <c r="EM20" s="356"/>
      <c r="EN20" s="356"/>
      <c r="EO20" s="356"/>
      <c r="EP20" s="356"/>
      <c r="EQ20" s="356"/>
      <c r="ER20" s="356"/>
      <c r="ES20" s="356"/>
      <c r="ET20" s="356"/>
      <c r="EU20" s="356"/>
      <c r="EV20" s="356"/>
      <c r="EW20" s="356"/>
      <c r="EX20" s="356"/>
      <c r="EY20" s="356"/>
      <c r="EZ20" s="356"/>
      <c r="FA20" s="356"/>
      <c r="FB20" s="356"/>
      <c r="FC20" s="356"/>
      <c r="FD20" s="356"/>
      <c r="FE20" s="356"/>
      <c r="FF20" s="356"/>
      <c r="FG20" s="356"/>
      <c r="FH20" s="356"/>
      <c r="FI20" s="356"/>
      <c r="FJ20" s="356"/>
      <c r="FK20" s="356"/>
      <c r="FL20" s="356"/>
      <c r="FM20" s="356"/>
      <c r="FN20" s="356"/>
      <c r="FO20" s="356"/>
      <c r="FP20" s="356"/>
      <c r="FQ20" s="356"/>
      <c r="FR20" s="356"/>
      <c r="FS20" s="356"/>
      <c r="FT20" s="356"/>
      <c r="FU20" s="356"/>
      <c r="FV20" s="356"/>
      <c r="FW20" s="356"/>
      <c r="FX20" s="356"/>
      <c r="FY20" s="356"/>
      <c r="FZ20" s="356"/>
      <c r="GA20" s="356"/>
      <c r="GB20" s="356"/>
      <c r="GC20" s="356"/>
      <c r="GD20" s="356"/>
      <c r="GE20" s="356"/>
      <c r="GF20" s="356"/>
      <c r="GG20" s="356"/>
      <c r="GH20" s="356"/>
      <c r="GI20" s="356"/>
      <c r="GJ20" s="356"/>
      <c r="GK20" s="356"/>
      <c r="GL20" s="356"/>
      <c r="GM20" s="356"/>
      <c r="GN20" s="356"/>
      <c r="GO20" s="356"/>
      <c r="GP20" s="356"/>
      <c r="GQ20" s="356"/>
      <c r="GR20" s="356"/>
      <c r="GS20" s="356"/>
      <c r="GT20" s="356"/>
      <c r="GU20" s="356"/>
      <c r="GV20" s="356"/>
      <c r="GW20" s="356"/>
      <c r="GX20" s="356"/>
      <c r="GY20" s="356"/>
      <c r="GZ20" s="356"/>
      <c r="HA20" s="356"/>
      <c r="HB20" s="356"/>
      <c r="HC20" s="356"/>
      <c r="HD20" s="356"/>
      <c r="HE20" s="356"/>
      <c r="HF20" s="356"/>
      <c r="HG20" s="356"/>
      <c r="HH20" s="356"/>
      <c r="HI20" s="356"/>
      <c r="HJ20" s="356"/>
      <c r="HK20" s="356"/>
      <c r="HL20" s="356"/>
      <c r="HM20" s="356"/>
      <c r="HN20" s="356"/>
      <c r="HO20" s="356"/>
      <c r="HP20" s="356"/>
      <c r="HQ20" s="356"/>
      <c r="HR20" s="356"/>
      <c r="HS20" s="356"/>
      <c r="HT20" s="356"/>
      <c r="HU20" s="356"/>
      <c r="HV20" s="356"/>
      <c r="HW20" s="356"/>
      <c r="HX20" s="356"/>
      <c r="HY20" s="356"/>
      <c r="HZ20" s="356"/>
      <c r="IA20" s="356"/>
      <c r="IB20" s="356"/>
      <c r="IC20" s="356"/>
      <c r="ID20" s="356"/>
      <c r="IE20" s="356"/>
      <c r="IF20" s="356"/>
      <c r="IG20" s="356"/>
      <c r="IH20" s="356"/>
      <c r="II20" s="356"/>
      <c r="IJ20" s="356"/>
      <c r="IK20" s="356"/>
      <c r="IL20" s="356"/>
      <c r="IM20" s="356"/>
      <c r="IN20" s="356"/>
      <c r="IO20" s="356"/>
      <c r="IP20" s="356"/>
      <c r="IQ20" s="356"/>
      <c r="IR20" s="356"/>
      <c r="IS20" s="356"/>
      <c r="IT20" s="356"/>
      <c r="IU20" s="356"/>
      <c r="IV20" s="356"/>
    </row>
    <row r="21" spans="1:256" s="361" customFormat="1" ht="18" customHeight="1" x14ac:dyDescent="0.2">
      <c r="A21" s="367" t="s">
        <v>779</v>
      </c>
      <c r="B21" s="368">
        <v>14933</v>
      </c>
      <c r="C21" s="369">
        <v>-2151</v>
      </c>
      <c r="D21" s="369"/>
      <c r="E21" s="369">
        <v>1207</v>
      </c>
      <c r="F21" s="369">
        <v>-1208</v>
      </c>
      <c r="G21" s="369">
        <v>658</v>
      </c>
      <c r="H21" s="369">
        <v>624</v>
      </c>
      <c r="I21" s="369">
        <v>-1486</v>
      </c>
      <c r="J21" s="368">
        <v>12576</v>
      </c>
      <c r="K21" s="355"/>
      <c r="L21" s="357"/>
      <c r="M21" s="357"/>
      <c r="N21" s="370"/>
      <c r="O21" s="370"/>
      <c r="P21" s="370"/>
      <c r="Q21" s="370"/>
      <c r="R21" s="370"/>
      <c r="S21" s="370"/>
      <c r="T21" s="131"/>
      <c r="U21" s="131"/>
      <c r="V21" s="371"/>
      <c r="W21" s="371"/>
      <c r="X21" s="371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  <c r="DN21" s="356"/>
      <c r="DO21" s="356"/>
      <c r="DP21" s="356"/>
      <c r="DQ21" s="356"/>
      <c r="DR21" s="356"/>
      <c r="DS21" s="356"/>
      <c r="DT21" s="356"/>
      <c r="DU21" s="356"/>
      <c r="DV21" s="356"/>
      <c r="DW21" s="356"/>
      <c r="DX21" s="356"/>
      <c r="DY21" s="356"/>
      <c r="DZ21" s="356"/>
      <c r="EA21" s="356"/>
      <c r="EB21" s="356"/>
      <c r="EC21" s="356"/>
      <c r="ED21" s="356"/>
      <c r="EE21" s="356"/>
      <c r="EF21" s="356"/>
      <c r="EG21" s="356"/>
      <c r="EH21" s="356"/>
      <c r="EI21" s="356"/>
      <c r="EJ21" s="356"/>
      <c r="EK21" s="356"/>
      <c r="EL21" s="356"/>
      <c r="EM21" s="356"/>
      <c r="EN21" s="356"/>
      <c r="EO21" s="356"/>
      <c r="EP21" s="356"/>
      <c r="EQ21" s="356"/>
      <c r="ER21" s="356"/>
      <c r="ES21" s="356"/>
      <c r="ET21" s="356"/>
      <c r="EU21" s="356"/>
      <c r="EV21" s="356"/>
      <c r="EW21" s="356"/>
      <c r="EX21" s="356"/>
      <c r="EY21" s="356"/>
      <c r="EZ21" s="356"/>
      <c r="FA21" s="356"/>
      <c r="FB21" s="356"/>
      <c r="FC21" s="356"/>
      <c r="FD21" s="356"/>
      <c r="FE21" s="356"/>
      <c r="FF21" s="356"/>
      <c r="FG21" s="356"/>
      <c r="FH21" s="356"/>
      <c r="FI21" s="356"/>
      <c r="FJ21" s="356"/>
      <c r="FK21" s="356"/>
      <c r="FL21" s="356"/>
      <c r="FM21" s="356"/>
      <c r="FN21" s="356"/>
      <c r="FO21" s="356"/>
      <c r="FP21" s="356"/>
      <c r="FQ21" s="356"/>
      <c r="FR21" s="356"/>
      <c r="FS21" s="356"/>
      <c r="FT21" s="356"/>
      <c r="FU21" s="356"/>
      <c r="FV21" s="356"/>
      <c r="FW21" s="356"/>
      <c r="FX21" s="356"/>
      <c r="FY21" s="356"/>
      <c r="FZ21" s="356"/>
      <c r="GA21" s="356"/>
      <c r="GB21" s="356"/>
      <c r="GC21" s="356"/>
      <c r="GD21" s="356"/>
      <c r="GE21" s="356"/>
      <c r="GF21" s="356"/>
      <c r="GG21" s="356"/>
      <c r="GH21" s="356"/>
      <c r="GI21" s="356"/>
      <c r="GJ21" s="356"/>
      <c r="GK21" s="356"/>
      <c r="GL21" s="356"/>
      <c r="GM21" s="356"/>
      <c r="GN21" s="356"/>
      <c r="GO21" s="356"/>
      <c r="GP21" s="356"/>
      <c r="GQ21" s="356"/>
      <c r="GR21" s="356"/>
      <c r="GS21" s="356"/>
      <c r="GT21" s="356"/>
      <c r="GU21" s="356"/>
      <c r="GV21" s="356"/>
      <c r="GW21" s="356"/>
      <c r="GX21" s="356"/>
      <c r="GY21" s="356"/>
      <c r="GZ21" s="356"/>
      <c r="HA21" s="356"/>
      <c r="HB21" s="356"/>
      <c r="HC21" s="356"/>
      <c r="HD21" s="356"/>
      <c r="HE21" s="356"/>
      <c r="HF21" s="356"/>
      <c r="HG21" s="356"/>
      <c r="HH21" s="356"/>
      <c r="HI21" s="356"/>
      <c r="HJ21" s="356"/>
      <c r="HK21" s="356"/>
      <c r="HL21" s="356"/>
      <c r="HM21" s="356"/>
      <c r="HN21" s="356"/>
      <c r="HO21" s="356"/>
      <c r="HP21" s="356"/>
      <c r="HQ21" s="356"/>
      <c r="HR21" s="356"/>
      <c r="HS21" s="356"/>
      <c r="HT21" s="356"/>
      <c r="HU21" s="356"/>
      <c r="HV21" s="356"/>
      <c r="HW21" s="356"/>
      <c r="HX21" s="356"/>
      <c r="HY21" s="356"/>
      <c r="HZ21" s="356"/>
      <c r="IA21" s="356"/>
      <c r="IB21" s="356"/>
      <c r="IC21" s="356"/>
      <c r="ID21" s="356"/>
      <c r="IE21" s="356"/>
      <c r="IF21" s="356"/>
      <c r="IG21" s="356"/>
      <c r="IH21" s="356"/>
      <c r="II21" s="356"/>
      <c r="IJ21" s="356"/>
      <c r="IK21" s="356"/>
      <c r="IL21" s="356"/>
      <c r="IM21" s="356"/>
      <c r="IN21" s="356"/>
      <c r="IO21" s="356"/>
      <c r="IP21" s="356"/>
      <c r="IQ21" s="356"/>
      <c r="IR21" s="356"/>
      <c r="IS21" s="356"/>
      <c r="IT21" s="356"/>
      <c r="IU21" s="356"/>
      <c r="IV21" s="356"/>
    </row>
    <row r="22" spans="1:256" s="361" customFormat="1" ht="12.75" customHeight="1" x14ac:dyDescent="0.2">
      <c r="A22" s="367" t="s">
        <v>780</v>
      </c>
      <c r="B22" s="368">
        <v>15233</v>
      </c>
      <c r="C22" s="369">
        <v>-1997</v>
      </c>
      <c r="D22" s="369"/>
      <c r="E22" s="369">
        <v>1091</v>
      </c>
      <c r="F22" s="369">
        <v>-1096</v>
      </c>
      <c r="G22" s="369">
        <v>657</v>
      </c>
      <c r="H22" s="369">
        <v>348</v>
      </c>
      <c r="I22" s="369">
        <v>-1272</v>
      </c>
      <c r="J22" s="368">
        <v>12964</v>
      </c>
      <c r="K22" s="355"/>
      <c r="L22" s="357"/>
      <c r="M22" s="357"/>
      <c r="N22" s="370"/>
      <c r="O22" s="370"/>
      <c r="P22" s="370"/>
      <c r="Q22" s="370"/>
      <c r="R22" s="370"/>
      <c r="S22" s="370"/>
      <c r="T22" s="131"/>
      <c r="U22" s="131"/>
      <c r="V22" s="371"/>
      <c r="W22" s="371"/>
      <c r="X22" s="371"/>
      <c r="Y22" s="356"/>
      <c r="Z22" s="356"/>
      <c r="AA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  <c r="DN22" s="356"/>
      <c r="DO22" s="356"/>
      <c r="DP22" s="356"/>
      <c r="DQ22" s="356"/>
      <c r="DR22" s="356"/>
      <c r="DS22" s="356"/>
      <c r="DT22" s="356"/>
      <c r="DU22" s="356"/>
      <c r="DV22" s="356"/>
      <c r="DW22" s="356"/>
      <c r="DX22" s="356"/>
      <c r="DY22" s="356"/>
      <c r="DZ22" s="356"/>
      <c r="EA22" s="356"/>
      <c r="EB22" s="356"/>
      <c r="EC22" s="356"/>
      <c r="ED22" s="356"/>
      <c r="EE22" s="356"/>
      <c r="EF22" s="356"/>
      <c r="EG22" s="356"/>
      <c r="EH22" s="356"/>
      <c r="EI22" s="356"/>
      <c r="EJ22" s="356"/>
      <c r="EK22" s="356"/>
      <c r="EL22" s="356"/>
      <c r="EM22" s="356"/>
      <c r="EN22" s="356"/>
      <c r="EO22" s="356"/>
      <c r="EP22" s="356"/>
      <c r="EQ22" s="356"/>
      <c r="ER22" s="356"/>
      <c r="ES22" s="356"/>
      <c r="ET22" s="356"/>
      <c r="EU22" s="356"/>
      <c r="EV22" s="356"/>
      <c r="EW22" s="356"/>
      <c r="EX22" s="356"/>
      <c r="EY22" s="356"/>
      <c r="EZ22" s="356"/>
      <c r="FA22" s="356"/>
      <c r="FB22" s="356"/>
      <c r="FC22" s="356"/>
      <c r="FD22" s="356"/>
      <c r="FE22" s="356"/>
      <c r="FF22" s="356"/>
      <c r="FG22" s="356"/>
      <c r="FH22" s="356"/>
      <c r="FI22" s="356"/>
      <c r="FJ22" s="356"/>
      <c r="FK22" s="356"/>
      <c r="FL22" s="356"/>
      <c r="FM22" s="356"/>
      <c r="FN22" s="356"/>
      <c r="FO22" s="356"/>
      <c r="FP22" s="356"/>
      <c r="FQ22" s="356"/>
      <c r="FR22" s="356"/>
      <c r="FS22" s="356"/>
      <c r="FT22" s="356"/>
      <c r="FU22" s="356"/>
      <c r="FV22" s="356"/>
      <c r="FW22" s="356"/>
      <c r="FX22" s="356"/>
      <c r="FY22" s="356"/>
      <c r="FZ22" s="356"/>
      <c r="GA22" s="356"/>
      <c r="GB22" s="356"/>
      <c r="GC22" s="356"/>
      <c r="GD22" s="356"/>
      <c r="GE22" s="356"/>
      <c r="GF22" s="356"/>
      <c r="GG22" s="356"/>
      <c r="GH22" s="356"/>
      <c r="GI22" s="356"/>
      <c r="GJ22" s="356"/>
      <c r="GK22" s="356"/>
      <c r="GL22" s="356"/>
      <c r="GM22" s="356"/>
      <c r="GN22" s="356"/>
      <c r="GO22" s="356"/>
      <c r="GP22" s="356"/>
      <c r="GQ22" s="356"/>
      <c r="GR22" s="356"/>
      <c r="GS22" s="356"/>
      <c r="GT22" s="356"/>
      <c r="GU22" s="356"/>
      <c r="GV22" s="356"/>
      <c r="GW22" s="356"/>
      <c r="GX22" s="356"/>
      <c r="GY22" s="356"/>
      <c r="GZ22" s="356"/>
      <c r="HA22" s="356"/>
      <c r="HB22" s="356"/>
      <c r="HC22" s="356"/>
      <c r="HD22" s="356"/>
      <c r="HE22" s="356"/>
      <c r="HF22" s="356"/>
      <c r="HG22" s="356"/>
      <c r="HH22" s="356"/>
      <c r="HI22" s="356"/>
      <c r="HJ22" s="356"/>
      <c r="HK22" s="356"/>
      <c r="HL22" s="356"/>
      <c r="HM22" s="356"/>
      <c r="HN22" s="356"/>
      <c r="HO22" s="356"/>
      <c r="HP22" s="356"/>
      <c r="HQ22" s="356"/>
      <c r="HR22" s="356"/>
      <c r="HS22" s="356"/>
      <c r="HT22" s="356"/>
      <c r="HU22" s="356"/>
      <c r="HV22" s="356"/>
      <c r="HW22" s="356"/>
      <c r="HX22" s="356"/>
      <c r="HY22" s="356"/>
      <c r="HZ22" s="356"/>
      <c r="IA22" s="356"/>
      <c r="IB22" s="356"/>
      <c r="IC22" s="356"/>
      <c r="ID22" s="356"/>
      <c r="IE22" s="356"/>
      <c r="IF22" s="356"/>
      <c r="IG22" s="356"/>
      <c r="IH22" s="356"/>
      <c r="II22" s="356"/>
      <c r="IJ22" s="356"/>
      <c r="IK22" s="356"/>
      <c r="IL22" s="356"/>
      <c r="IM22" s="356"/>
      <c r="IN22" s="356"/>
      <c r="IO22" s="356"/>
      <c r="IP22" s="356"/>
      <c r="IQ22" s="356"/>
      <c r="IR22" s="356"/>
      <c r="IS22" s="356"/>
      <c r="IT22" s="356"/>
      <c r="IU22" s="356"/>
      <c r="IV22" s="356"/>
    </row>
    <row r="23" spans="1:256" s="361" customFormat="1" ht="12.75" customHeight="1" x14ac:dyDescent="0.2">
      <c r="A23" s="367" t="s">
        <v>781</v>
      </c>
      <c r="B23" s="368">
        <v>15780</v>
      </c>
      <c r="C23" s="369">
        <v>-1952</v>
      </c>
      <c r="D23" s="369"/>
      <c r="E23" s="369">
        <v>1164</v>
      </c>
      <c r="F23" s="369">
        <v>-1165</v>
      </c>
      <c r="G23" s="369">
        <v>658</v>
      </c>
      <c r="H23" s="369">
        <v>235</v>
      </c>
      <c r="I23" s="369">
        <v>937</v>
      </c>
      <c r="J23" s="368">
        <v>15656</v>
      </c>
      <c r="K23" s="355"/>
      <c r="L23" s="357"/>
      <c r="M23" s="357"/>
      <c r="N23" s="370"/>
      <c r="O23" s="370"/>
      <c r="P23" s="370"/>
      <c r="Q23" s="370"/>
      <c r="R23" s="370"/>
      <c r="S23" s="370"/>
      <c r="T23" s="131"/>
      <c r="U23" s="131"/>
      <c r="V23" s="371"/>
      <c r="W23" s="371"/>
      <c r="X23" s="371"/>
      <c r="Y23" s="356"/>
      <c r="Z23" s="356"/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  <c r="DN23" s="356"/>
      <c r="DO23" s="356"/>
      <c r="DP23" s="356"/>
      <c r="DQ23" s="356"/>
      <c r="DR23" s="356"/>
      <c r="DS23" s="356"/>
      <c r="DT23" s="356"/>
      <c r="DU23" s="356"/>
      <c r="DV23" s="356"/>
      <c r="DW23" s="356"/>
      <c r="DX23" s="356"/>
      <c r="DY23" s="356"/>
      <c r="DZ23" s="356"/>
      <c r="EA23" s="356"/>
      <c r="EB23" s="356"/>
      <c r="EC23" s="356"/>
      <c r="ED23" s="356"/>
      <c r="EE23" s="356"/>
      <c r="EF23" s="356"/>
      <c r="EG23" s="356"/>
      <c r="EH23" s="356"/>
      <c r="EI23" s="356"/>
      <c r="EJ23" s="356"/>
      <c r="EK23" s="356"/>
      <c r="EL23" s="356"/>
      <c r="EM23" s="356"/>
      <c r="EN23" s="356"/>
      <c r="EO23" s="356"/>
      <c r="EP23" s="356"/>
      <c r="EQ23" s="356"/>
      <c r="ER23" s="356"/>
      <c r="ES23" s="356"/>
      <c r="ET23" s="356"/>
      <c r="EU23" s="356"/>
      <c r="EV23" s="356"/>
      <c r="EW23" s="356"/>
      <c r="EX23" s="356"/>
      <c r="EY23" s="356"/>
      <c r="EZ23" s="356"/>
      <c r="FA23" s="356"/>
      <c r="FB23" s="356"/>
      <c r="FC23" s="356"/>
      <c r="FD23" s="356"/>
      <c r="FE23" s="356"/>
      <c r="FF23" s="356"/>
      <c r="FG23" s="356"/>
      <c r="FH23" s="356"/>
      <c r="FI23" s="356"/>
      <c r="FJ23" s="356"/>
      <c r="FK23" s="356"/>
      <c r="FL23" s="356"/>
      <c r="FM23" s="356"/>
      <c r="FN23" s="356"/>
      <c r="FO23" s="356"/>
      <c r="FP23" s="356"/>
      <c r="FQ23" s="356"/>
      <c r="FR23" s="356"/>
      <c r="FS23" s="356"/>
      <c r="FT23" s="356"/>
      <c r="FU23" s="356"/>
      <c r="FV23" s="356"/>
      <c r="FW23" s="356"/>
      <c r="FX23" s="356"/>
      <c r="FY23" s="356"/>
      <c r="FZ23" s="356"/>
      <c r="GA23" s="356"/>
      <c r="GB23" s="356"/>
      <c r="GC23" s="356"/>
      <c r="GD23" s="356"/>
      <c r="GE23" s="356"/>
      <c r="GF23" s="356"/>
      <c r="GG23" s="356"/>
      <c r="GH23" s="356"/>
      <c r="GI23" s="356"/>
      <c r="GJ23" s="356"/>
      <c r="GK23" s="356"/>
      <c r="GL23" s="356"/>
      <c r="GM23" s="356"/>
      <c r="GN23" s="356"/>
      <c r="GO23" s="356"/>
      <c r="GP23" s="356"/>
      <c r="GQ23" s="356"/>
      <c r="GR23" s="356"/>
      <c r="GS23" s="356"/>
      <c r="GT23" s="356"/>
      <c r="GU23" s="356"/>
      <c r="GV23" s="356"/>
      <c r="GW23" s="356"/>
      <c r="GX23" s="356"/>
      <c r="GY23" s="356"/>
      <c r="GZ23" s="356"/>
      <c r="HA23" s="356"/>
      <c r="HB23" s="356"/>
      <c r="HC23" s="356"/>
      <c r="HD23" s="356"/>
      <c r="HE23" s="356"/>
      <c r="HF23" s="356"/>
      <c r="HG23" s="356"/>
      <c r="HH23" s="356"/>
      <c r="HI23" s="356"/>
      <c r="HJ23" s="356"/>
      <c r="HK23" s="356"/>
      <c r="HL23" s="356"/>
      <c r="HM23" s="356"/>
      <c r="HN23" s="356"/>
      <c r="HO23" s="356"/>
      <c r="HP23" s="356"/>
      <c r="HQ23" s="356"/>
      <c r="HR23" s="356"/>
      <c r="HS23" s="356"/>
      <c r="HT23" s="356"/>
      <c r="HU23" s="356"/>
      <c r="HV23" s="356"/>
      <c r="HW23" s="356"/>
      <c r="HX23" s="356"/>
      <c r="HY23" s="356"/>
      <c r="HZ23" s="356"/>
      <c r="IA23" s="356"/>
      <c r="IB23" s="356"/>
      <c r="IC23" s="356"/>
      <c r="ID23" s="356"/>
      <c r="IE23" s="356"/>
      <c r="IF23" s="356"/>
      <c r="IG23" s="356"/>
      <c r="IH23" s="356"/>
      <c r="II23" s="356"/>
      <c r="IJ23" s="356"/>
      <c r="IK23" s="356"/>
      <c r="IL23" s="356"/>
      <c r="IM23" s="356"/>
      <c r="IN23" s="356"/>
      <c r="IO23" s="356"/>
      <c r="IP23" s="356"/>
      <c r="IQ23" s="356"/>
      <c r="IR23" s="356"/>
      <c r="IS23" s="356"/>
      <c r="IT23" s="356"/>
      <c r="IU23" s="356"/>
      <c r="IV23" s="356"/>
    </row>
    <row r="24" spans="1:256" s="361" customFormat="1" ht="12.75" customHeight="1" x14ac:dyDescent="0.2">
      <c r="A24" s="367" t="s">
        <v>782</v>
      </c>
      <c r="B24" s="368">
        <v>16947</v>
      </c>
      <c r="C24" s="369">
        <v>-2090</v>
      </c>
      <c r="D24" s="369"/>
      <c r="E24" s="369">
        <v>1360</v>
      </c>
      <c r="F24" s="369">
        <v>-1354</v>
      </c>
      <c r="G24" s="369">
        <v>657</v>
      </c>
      <c r="H24" s="369">
        <v>174</v>
      </c>
      <c r="I24" s="369">
        <v>869</v>
      </c>
      <c r="J24" s="368">
        <v>16563</v>
      </c>
      <c r="K24" s="355"/>
      <c r="L24" s="357"/>
      <c r="M24" s="357"/>
      <c r="N24" s="370"/>
      <c r="O24" s="370"/>
      <c r="P24" s="370"/>
      <c r="Q24" s="370"/>
      <c r="R24" s="370"/>
      <c r="S24" s="370"/>
      <c r="T24" s="131"/>
      <c r="U24" s="131"/>
      <c r="V24" s="371"/>
      <c r="W24" s="371"/>
      <c r="X24" s="371"/>
      <c r="Y24" s="356"/>
      <c r="Z24" s="356"/>
      <c r="AA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  <c r="DN24" s="356"/>
      <c r="DO24" s="356"/>
      <c r="DP24" s="356"/>
      <c r="DQ24" s="356"/>
      <c r="DR24" s="356"/>
      <c r="DS24" s="356"/>
      <c r="DT24" s="356"/>
      <c r="DU24" s="356"/>
      <c r="DV24" s="356"/>
      <c r="DW24" s="356"/>
      <c r="DX24" s="356"/>
      <c r="DY24" s="356"/>
      <c r="DZ24" s="356"/>
      <c r="EA24" s="356"/>
      <c r="EB24" s="356"/>
      <c r="EC24" s="356"/>
      <c r="ED24" s="356"/>
      <c r="EE24" s="356"/>
      <c r="EF24" s="356"/>
      <c r="EG24" s="356"/>
      <c r="EH24" s="356"/>
      <c r="EI24" s="356"/>
      <c r="EJ24" s="356"/>
      <c r="EK24" s="356"/>
      <c r="EL24" s="356"/>
      <c r="EM24" s="356"/>
      <c r="EN24" s="356"/>
      <c r="EO24" s="356"/>
      <c r="EP24" s="356"/>
      <c r="EQ24" s="356"/>
      <c r="ER24" s="356"/>
      <c r="ES24" s="356"/>
      <c r="ET24" s="356"/>
      <c r="EU24" s="356"/>
      <c r="EV24" s="356"/>
      <c r="EW24" s="356"/>
      <c r="EX24" s="356"/>
      <c r="EY24" s="356"/>
      <c r="EZ24" s="356"/>
      <c r="FA24" s="356"/>
      <c r="FB24" s="356"/>
      <c r="FC24" s="356"/>
      <c r="FD24" s="356"/>
      <c r="FE24" s="356"/>
      <c r="FF24" s="356"/>
      <c r="FG24" s="356"/>
      <c r="FH24" s="356"/>
      <c r="FI24" s="356"/>
      <c r="FJ24" s="356"/>
      <c r="FK24" s="356"/>
      <c r="FL24" s="356"/>
      <c r="FM24" s="356"/>
      <c r="FN24" s="356"/>
      <c r="FO24" s="356"/>
      <c r="FP24" s="356"/>
      <c r="FQ24" s="356"/>
      <c r="FR24" s="356"/>
      <c r="FS24" s="356"/>
      <c r="FT24" s="356"/>
      <c r="FU24" s="356"/>
      <c r="FV24" s="356"/>
      <c r="FW24" s="356"/>
      <c r="FX24" s="356"/>
      <c r="FY24" s="356"/>
      <c r="FZ24" s="356"/>
      <c r="GA24" s="356"/>
      <c r="GB24" s="356"/>
      <c r="GC24" s="356"/>
      <c r="GD24" s="356"/>
      <c r="GE24" s="356"/>
      <c r="GF24" s="356"/>
      <c r="GG24" s="356"/>
      <c r="GH24" s="356"/>
      <c r="GI24" s="356"/>
      <c r="GJ24" s="356"/>
      <c r="GK24" s="356"/>
      <c r="GL24" s="356"/>
      <c r="GM24" s="356"/>
      <c r="GN24" s="356"/>
      <c r="GO24" s="356"/>
      <c r="GP24" s="356"/>
      <c r="GQ24" s="356"/>
      <c r="GR24" s="356"/>
      <c r="GS24" s="356"/>
      <c r="GT24" s="356"/>
      <c r="GU24" s="356"/>
      <c r="GV24" s="356"/>
      <c r="GW24" s="356"/>
      <c r="GX24" s="356"/>
      <c r="GY24" s="356"/>
      <c r="GZ24" s="356"/>
      <c r="HA24" s="356"/>
      <c r="HB24" s="356"/>
      <c r="HC24" s="356"/>
      <c r="HD24" s="356"/>
      <c r="HE24" s="356"/>
      <c r="HF24" s="356"/>
      <c r="HG24" s="356"/>
      <c r="HH24" s="356"/>
      <c r="HI24" s="356"/>
      <c r="HJ24" s="356"/>
      <c r="HK24" s="356"/>
      <c r="HL24" s="356"/>
      <c r="HM24" s="356"/>
      <c r="HN24" s="356"/>
      <c r="HO24" s="356"/>
      <c r="HP24" s="356"/>
      <c r="HQ24" s="356"/>
      <c r="HR24" s="356"/>
      <c r="HS24" s="356"/>
      <c r="HT24" s="356"/>
      <c r="HU24" s="356"/>
      <c r="HV24" s="356"/>
      <c r="HW24" s="356"/>
      <c r="HX24" s="356"/>
      <c r="HY24" s="356"/>
      <c r="HZ24" s="356"/>
      <c r="IA24" s="356"/>
      <c r="IB24" s="356"/>
      <c r="IC24" s="356"/>
      <c r="ID24" s="356"/>
      <c r="IE24" s="356"/>
      <c r="IF24" s="356"/>
      <c r="IG24" s="356"/>
      <c r="IH24" s="356"/>
      <c r="II24" s="356"/>
      <c r="IJ24" s="356"/>
      <c r="IK24" s="356"/>
      <c r="IL24" s="356"/>
      <c r="IM24" s="356"/>
      <c r="IN24" s="356"/>
      <c r="IO24" s="356"/>
      <c r="IP24" s="356"/>
      <c r="IQ24" s="356"/>
      <c r="IR24" s="356"/>
      <c r="IS24" s="356"/>
      <c r="IT24" s="356"/>
      <c r="IU24" s="356"/>
      <c r="IV24" s="356"/>
    </row>
    <row r="25" spans="1:256" s="361" customFormat="1" ht="12.75" customHeight="1" x14ac:dyDescent="0.2">
      <c r="A25" s="367" t="s">
        <v>783</v>
      </c>
      <c r="B25" s="368">
        <v>17677</v>
      </c>
      <c r="C25" s="369">
        <v>-2209</v>
      </c>
      <c r="D25" s="369"/>
      <c r="E25" s="369">
        <v>1414</v>
      </c>
      <c r="F25" s="369">
        <v>-1412</v>
      </c>
      <c r="G25" s="369">
        <v>656</v>
      </c>
      <c r="H25" s="369">
        <v>113</v>
      </c>
      <c r="I25" s="369">
        <v>1077</v>
      </c>
      <c r="J25" s="368">
        <v>17316</v>
      </c>
      <c r="K25" s="355"/>
      <c r="L25" s="357"/>
      <c r="M25" s="357"/>
      <c r="N25" s="370"/>
      <c r="O25" s="370"/>
      <c r="P25" s="370"/>
      <c r="Q25" s="370"/>
      <c r="R25" s="370"/>
      <c r="S25" s="370"/>
      <c r="T25" s="131"/>
      <c r="U25" s="131"/>
      <c r="V25" s="371"/>
      <c r="W25" s="371"/>
      <c r="X25" s="371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  <c r="DN25" s="356"/>
      <c r="DO25" s="356"/>
      <c r="DP25" s="356"/>
      <c r="DQ25" s="356"/>
      <c r="DR25" s="356"/>
      <c r="DS25" s="356"/>
      <c r="DT25" s="356"/>
      <c r="DU25" s="356"/>
      <c r="DV25" s="356"/>
      <c r="DW25" s="356"/>
      <c r="DX25" s="356"/>
      <c r="DY25" s="356"/>
      <c r="DZ25" s="356"/>
      <c r="EA25" s="356"/>
      <c r="EB25" s="356"/>
      <c r="EC25" s="356"/>
      <c r="ED25" s="356"/>
      <c r="EE25" s="356"/>
      <c r="EF25" s="356"/>
      <c r="EG25" s="356"/>
      <c r="EH25" s="356"/>
      <c r="EI25" s="356"/>
      <c r="EJ25" s="356"/>
      <c r="EK25" s="356"/>
      <c r="EL25" s="356"/>
      <c r="EM25" s="356"/>
      <c r="EN25" s="356"/>
      <c r="EO25" s="356"/>
      <c r="EP25" s="356"/>
      <c r="EQ25" s="356"/>
      <c r="ER25" s="356"/>
      <c r="ES25" s="356"/>
      <c r="ET25" s="356"/>
      <c r="EU25" s="356"/>
      <c r="EV25" s="356"/>
      <c r="EW25" s="356"/>
      <c r="EX25" s="356"/>
      <c r="EY25" s="356"/>
      <c r="EZ25" s="356"/>
      <c r="FA25" s="356"/>
      <c r="FB25" s="356"/>
      <c r="FC25" s="356"/>
      <c r="FD25" s="356"/>
      <c r="FE25" s="356"/>
      <c r="FF25" s="356"/>
      <c r="FG25" s="356"/>
      <c r="FH25" s="356"/>
      <c r="FI25" s="356"/>
      <c r="FJ25" s="356"/>
      <c r="FK25" s="356"/>
      <c r="FL25" s="356"/>
      <c r="FM25" s="356"/>
      <c r="FN25" s="356"/>
      <c r="FO25" s="356"/>
      <c r="FP25" s="356"/>
      <c r="FQ25" s="356"/>
      <c r="FR25" s="356"/>
      <c r="FS25" s="356"/>
      <c r="FT25" s="356"/>
      <c r="FU25" s="356"/>
      <c r="FV25" s="356"/>
      <c r="FW25" s="356"/>
      <c r="FX25" s="356"/>
      <c r="FY25" s="356"/>
      <c r="FZ25" s="356"/>
      <c r="GA25" s="356"/>
      <c r="GB25" s="356"/>
      <c r="GC25" s="356"/>
      <c r="GD25" s="356"/>
      <c r="GE25" s="356"/>
      <c r="GF25" s="356"/>
      <c r="GG25" s="356"/>
      <c r="GH25" s="356"/>
      <c r="GI25" s="356"/>
      <c r="GJ25" s="356"/>
      <c r="GK25" s="356"/>
      <c r="GL25" s="356"/>
      <c r="GM25" s="356"/>
      <c r="GN25" s="356"/>
      <c r="GO25" s="356"/>
      <c r="GP25" s="356"/>
      <c r="GQ25" s="356"/>
      <c r="GR25" s="356"/>
      <c r="GS25" s="356"/>
      <c r="GT25" s="356"/>
      <c r="GU25" s="356"/>
      <c r="GV25" s="356"/>
      <c r="GW25" s="356"/>
      <c r="GX25" s="356"/>
      <c r="GY25" s="356"/>
      <c r="GZ25" s="356"/>
      <c r="HA25" s="356"/>
      <c r="HB25" s="356"/>
      <c r="HC25" s="356"/>
      <c r="HD25" s="356"/>
      <c r="HE25" s="356"/>
      <c r="HF25" s="356"/>
      <c r="HG25" s="356"/>
      <c r="HH25" s="356"/>
      <c r="HI25" s="356"/>
      <c r="HJ25" s="356"/>
      <c r="HK25" s="356"/>
      <c r="HL25" s="356"/>
      <c r="HM25" s="356"/>
      <c r="HN25" s="356"/>
      <c r="HO25" s="356"/>
      <c r="HP25" s="356"/>
      <c r="HQ25" s="356"/>
      <c r="HR25" s="356"/>
      <c r="HS25" s="356"/>
      <c r="HT25" s="356"/>
      <c r="HU25" s="356"/>
      <c r="HV25" s="356"/>
      <c r="HW25" s="356"/>
      <c r="HX25" s="356"/>
      <c r="HY25" s="356"/>
      <c r="HZ25" s="356"/>
      <c r="IA25" s="356"/>
      <c r="IB25" s="356"/>
      <c r="IC25" s="356"/>
      <c r="ID25" s="356"/>
      <c r="IE25" s="356"/>
      <c r="IF25" s="356"/>
      <c r="IG25" s="356"/>
      <c r="IH25" s="356"/>
      <c r="II25" s="356"/>
      <c r="IJ25" s="356"/>
      <c r="IK25" s="356"/>
      <c r="IL25" s="356"/>
      <c r="IM25" s="356"/>
      <c r="IN25" s="356"/>
      <c r="IO25" s="356"/>
      <c r="IP25" s="356"/>
      <c r="IQ25" s="356"/>
      <c r="IR25" s="356"/>
      <c r="IS25" s="356"/>
      <c r="IT25" s="356"/>
      <c r="IU25" s="356"/>
      <c r="IV25" s="356"/>
    </row>
    <row r="26" spans="1:256" s="361" customFormat="1" ht="18" customHeight="1" x14ac:dyDescent="0.2">
      <c r="A26" s="367" t="s">
        <v>784</v>
      </c>
      <c r="B26" s="368">
        <v>17187</v>
      </c>
      <c r="C26" s="369">
        <v>-2134</v>
      </c>
      <c r="D26" s="369"/>
      <c r="E26" s="369">
        <v>1550</v>
      </c>
      <c r="F26" s="369">
        <v>-1540</v>
      </c>
      <c r="G26" s="369">
        <v>657</v>
      </c>
      <c r="H26" s="369">
        <v>53</v>
      </c>
      <c r="I26" s="369">
        <v>4060</v>
      </c>
      <c r="J26" s="368">
        <v>19833</v>
      </c>
      <c r="K26" s="355"/>
      <c r="L26" s="357"/>
      <c r="M26" s="357"/>
      <c r="N26" s="370"/>
      <c r="O26" s="370"/>
      <c r="P26" s="370"/>
      <c r="Q26" s="370"/>
      <c r="R26" s="370"/>
      <c r="S26" s="370"/>
      <c r="T26" s="131"/>
      <c r="U26" s="131"/>
      <c r="V26" s="371"/>
      <c r="W26" s="371"/>
      <c r="X26" s="371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  <c r="DN26" s="356"/>
      <c r="DO26" s="356"/>
      <c r="DP26" s="356"/>
      <c r="DQ26" s="356"/>
      <c r="DR26" s="356"/>
      <c r="DS26" s="356"/>
      <c r="DT26" s="356"/>
      <c r="DU26" s="356"/>
      <c r="DV26" s="356"/>
      <c r="DW26" s="356"/>
      <c r="DX26" s="356"/>
      <c r="DY26" s="356"/>
      <c r="DZ26" s="356"/>
      <c r="EA26" s="356"/>
      <c r="EB26" s="356"/>
      <c r="EC26" s="356"/>
      <c r="ED26" s="356"/>
      <c r="EE26" s="356"/>
      <c r="EF26" s="356"/>
      <c r="EG26" s="356"/>
      <c r="EH26" s="356"/>
      <c r="EI26" s="356"/>
      <c r="EJ26" s="356"/>
      <c r="EK26" s="356"/>
      <c r="EL26" s="356"/>
      <c r="EM26" s="356"/>
      <c r="EN26" s="356"/>
      <c r="EO26" s="356"/>
      <c r="EP26" s="356"/>
      <c r="EQ26" s="356"/>
      <c r="ER26" s="356"/>
      <c r="ES26" s="356"/>
      <c r="ET26" s="356"/>
      <c r="EU26" s="356"/>
      <c r="EV26" s="356"/>
      <c r="EW26" s="356"/>
      <c r="EX26" s="356"/>
      <c r="EY26" s="356"/>
      <c r="EZ26" s="356"/>
      <c r="FA26" s="356"/>
      <c r="FB26" s="356"/>
      <c r="FC26" s="356"/>
      <c r="FD26" s="356"/>
      <c r="FE26" s="356"/>
      <c r="FF26" s="356"/>
      <c r="FG26" s="356"/>
      <c r="FH26" s="356"/>
      <c r="FI26" s="356"/>
      <c r="FJ26" s="356"/>
      <c r="FK26" s="356"/>
      <c r="FL26" s="356"/>
      <c r="FM26" s="356"/>
      <c r="FN26" s="356"/>
      <c r="FO26" s="356"/>
      <c r="FP26" s="356"/>
      <c r="FQ26" s="356"/>
      <c r="FR26" s="356"/>
      <c r="FS26" s="356"/>
      <c r="FT26" s="356"/>
      <c r="FU26" s="356"/>
      <c r="FV26" s="356"/>
      <c r="FW26" s="356"/>
      <c r="FX26" s="356"/>
      <c r="FY26" s="356"/>
      <c r="FZ26" s="356"/>
      <c r="GA26" s="356"/>
      <c r="GB26" s="356"/>
      <c r="GC26" s="356"/>
      <c r="GD26" s="356"/>
      <c r="GE26" s="356"/>
      <c r="GF26" s="356"/>
      <c r="GG26" s="356"/>
      <c r="GH26" s="356"/>
      <c r="GI26" s="356"/>
      <c r="GJ26" s="356"/>
      <c r="GK26" s="356"/>
      <c r="GL26" s="356"/>
      <c r="GM26" s="356"/>
      <c r="GN26" s="356"/>
      <c r="GO26" s="356"/>
      <c r="GP26" s="356"/>
      <c r="GQ26" s="356"/>
      <c r="GR26" s="356"/>
      <c r="GS26" s="356"/>
      <c r="GT26" s="356"/>
      <c r="GU26" s="356"/>
      <c r="GV26" s="356"/>
      <c r="GW26" s="356"/>
      <c r="GX26" s="356"/>
      <c r="GY26" s="356"/>
      <c r="GZ26" s="356"/>
      <c r="HA26" s="356"/>
      <c r="HB26" s="356"/>
      <c r="HC26" s="356"/>
      <c r="HD26" s="356"/>
      <c r="HE26" s="356"/>
      <c r="HF26" s="356"/>
      <c r="HG26" s="356"/>
      <c r="HH26" s="356"/>
      <c r="HI26" s="356"/>
      <c r="HJ26" s="356"/>
      <c r="HK26" s="356"/>
      <c r="HL26" s="356"/>
      <c r="HM26" s="356"/>
      <c r="HN26" s="356"/>
      <c r="HO26" s="356"/>
      <c r="HP26" s="356"/>
      <c r="HQ26" s="356"/>
      <c r="HR26" s="356"/>
      <c r="HS26" s="356"/>
      <c r="HT26" s="356"/>
      <c r="HU26" s="356"/>
      <c r="HV26" s="356"/>
      <c r="HW26" s="356"/>
      <c r="HX26" s="356"/>
      <c r="HY26" s="356"/>
      <c r="HZ26" s="356"/>
      <c r="IA26" s="356"/>
      <c r="IB26" s="356"/>
      <c r="IC26" s="356"/>
      <c r="ID26" s="356"/>
      <c r="IE26" s="356"/>
      <c r="IF26" s="356"/>
      <c r="IG26" s="356"/>
      <c r="IH26" s="356"/>
      <c r="II26" s="356"/>
      <c r="IJ26" s="356"/>
      <c r="IK26" s="356"/>
      <c r="IL26" s="356"/>
      <c r="IM26" s="356"/>
      <c r="IN26" s="356"/>
      <c r="IO26" s="356"/>
      <c r="IP26" s="356"/>
      <c r="IQ26" s="356"/>
      <c r="IR26" s="356"/>
      <c r="IS26" s="356"/>
      <c r="IT26" s="356"/>
      <c r="IU26" s="356"/>
      <c r="IV26" s="356"/>
    </row>
    <row r="27" spans="1:256" s="361" customFormat="1" ht="12.75" customHeight="1" x14ac:dyDescent="0.2">
      <c r="A27" s="372">
        <v>2011</v>
      </c>
      <c r="B27" s="368">
        <v>17557</v>
      </c>
      <c r="C27" s="369">
        <v>-2114</v>
      </c>
      <c r="D27" s="369"/>
      <c r="E27" s="369">
        <v>1609</v>
      </c>
      <c r="F27" s="369">
        <v>-1610</v>
      </c>
      <c r="G27" s="369">
        <v>657</v>
      </c>
      <c r="H27" s="369" t="s">
        <v>786</v>
      </c>
      <c r="I27" s="369">
        <v>7565</v>
      </c>
      <c r="J27" s="368">
        <v>23664</v>
      </c>
      <c r="K27" s="355"/>
      <c r="L27" s="357"/>
      <c r="M27" s="357"/>
      <c r="N27" s="370"/>
      <c r="O27" s="370"/>
      <c r="P27" s="370"/>
      <c r="Q27" s="370"/>
      <c r="R27" s="370"/>
      <c r="S27" s="370"/>
      <c r="T27" s="131"/>
      <c r="U27" s="131"/>
      <c r="V27" s="371"/>
      <c r="W27" s="371"/>
      <c r="X27" s="371"/>
      <c r="Y27" s="356"/>
      <c r="Z27" s="356"/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  <c r="DN27" s="356"/>
      <c r="DO27" s="356"/>
      <c r="DP27" s="356"/>
      <c r="DQ27" s="356"/>
      <c r="DR27" s="356"/>
      <c r="DS27" s="356"/>
      <c r="DT27" s="356"/>
      <c r="DU27" s="356"/>
      <c r="DV27" s="356"/>
      <c r="DW27" s="356"/>
      <c r="DX27" s="356"/>
      <c r="DY27" s="356"/>
      <c r="DZ27" s="356"/>
      <c r="EA27" s="356"/>
      <c r="EB27" s="356"/>
      <c r="EC27" s="356"/>
      <c r="ED27" s="356"/>
      <c r="EE27" s="356"/>
      <c r="EF27" s="356"/>
      <c r="EG27" s="356"/>
      <c r="EH27" s="356"/>
      <c r="EI27" s="356"/>
      <c r="EJ27" s="356"/>
      <c r="EK27" s="356"/>
      <c r="EL27" s="356"/>
      <c r="EM27" s="356"/>
      <c r="EN27" s="356"/>
      <c r="EO27" s="356"/>
      <c r="EP27" s="356"/>
      <c r="EQ27" s="356"/>
      <c r="ER27" s="356"/>
      <c r="ES27" s="356"/>
      <c r="ET27" s="356"/>
      <c r="EU27" s="356"/>
      <c r="EV27" s="356"/>
      <c r="EW27" s="356"/>
      <c r="EX27" s="356"/>
      <c r="EY27" s="356"/>
      <c r="EZ27" s="356"/>
      <c r="FA27" s="356"/>
      <c r="FB27" s="356"/>
      <c r="FC27" s="356"/>
      <c r="FD27" s="356"/>
      <c r="FE27" s="356"/>
      <c r="FF27" s="356"/>
      <c r="FG27" s="356"/>
      <c r="FH27" s="356"/>
      <c r="FI27" s="356"/>
      <c r="FJ27" s="356"/>
      <c r="FK27" s="356"/>
      <c r="FL27" s="356"/>
      <c r="FM27" s="356"/>
      <c r="FN27" s="356"/>
      <c r="FO27" s="356"/>
      <c r="FP27" s="356"/>
      <c r="FQ27" s="356"/>
      <c r="FR27" s="356"/>
      <c r="FS27" s="356"/>
      <c r="FT27" s="356"/>
      <c r="FU27" s="356"/>
      <c r="FV27" s="356"/>
      <c r="FW27" s="356"/>
      <c r="FX27" s="356"/>
      <c r="FY27" s="356"/>
      <c r="FZ27" s="356"/>
      <c r="GA27" s="356"/>
      <c r="GB27" s="356"/>
      <c r="GC27" s="356"/>
      <c r="GD27" s="356"/>
      <c r="GE27" s="356"/>
      <c r="GF27" s="356"/>
      <c r="GG27" s="356"/>
      <c r="GH27" s="356"/>
      <c r="GI27" s="356"/>
      <c r="GJ27" s="356"/>
      <c r="GK27" s="356"/>
      <c r="GL27" s="356"/>
      <c r="GM27" s="356"/>
      <c r="GN27" s="356"/>
      <c r="GO27" s="356"/>
      <c r="GP27" s="356"/>
      <c r="GQ27" s="356"/>
      <c r="GR27" s="356"/>
      <c r="GS27" s="356"/>
      <c r="GT27" s="356"/>
      <c r="GU27" s="356"/>
      <c r="GV27" s="356"/>
      <c r="GW27" s="356"/>
      <c r="GX27" s="356"/>
      <c r="GY27" s="356"/>
      <c r="GZ27" s="356"/>
      <c r="HA27" s="356"/>
      <c r="HB27" s="356"/>
      <c r="HC27" s="356"/>
      <c r="HD27" s="356"/>
      <c r="HE27" s="356"/>
      <c r="HF27" s="356"/>
      <c r="HG27" s="356"/>
      <c r="HH27" s="356"/>
      <c r="HI27" s="356"/>
      <c r="HJ27" s="356"/>
      <c r="HK27" s="356"/>
      <c r="HL27" s="356"/>
      <c r="HM27" s="356"/>
      <c r="HN27" s="356"/>
      <c r="HO27" s="356"/>
      <c r="HP27" s="356"/>
      <c r="HQ27" s="356"/>
      <c r="HR27" s="356"/>
      <c r="HS27" s="356"/>
      <c r="HT27" s="356"/>
      <c r="HU27" s="356"/>
      <c r="HV27" s="356"/>
      <c r="HW27" s="356"/>
      <c r="HX27" s="356"/>
      <c r="HY27" s="356"/>
      <c r="HZ27" s="356"/>
      <c r="IA27" s="356"/>
      <c r="IB27" s="356"/>
      <c r="IC27" s="356"/>
      <c r="ID27" s="356"/>
      <c r="IE27" s="356"/>
      <c r="IF27" s="356"/>
      <c r="IG27" s="356"/>
      <c r="IH27" s="356"/>
      <c r="II27" s="356"/>
      <c r="IJ27" s="356"/>
      <c r="IK27" s="356"/>
      <c r="IL27" s="356"/>
      <c r="IM27" s="356"/>
      <c r="IN27" s="356"/>
      <c r="IO27" s="356"/>
      <c r="IP27" s="356"/>
      <c r="IQ27" s="356"/>
      <c r="IR27" s="356"/>
      <c r="IS27" s="356"/>
      <c r="IT27" s="356"/>
      <c r="IU27" s="356"/>
      <c r="IV27" s="356"/>
    </row>
    <row r="28" spans="1:256" s="361" customFormat="1" ht="12.75" customHeight="1" x14ac:dyDescent="0.2">
      <c r="A28" s="372">
        <v>2012</v>
      </c>
      <c r="B28" s="368">
        <v>25218</v>
      </c>
      <c r="C28" s="369">
        <v>-388</v>
      </c>
      <c r="D28" s="369"/>
      <c r="E28" s="369">
        <v>1563</v>
      </c>
      <c r="F28" s="369">
        <v>-1556</v>
      </c>
      <c r="G28" s="369">
        <v>657</v>
      </c>
      <c r="H28" s="369" t="s">
        <v>786</v>
      </c>
      <c r="I28" s="369">
        <v>-1843</v>
      </c>
      <c r="J28" s="368">
        <v>23651</v>
      </c>
      <c r="K28" s="355"/>
      <c r="L28" s="357"/>
      <c r="M28" s="357"/>
      <c r="N28" s="370"/>
      <c r="O28" s="370"/>
      <c r="P28" s="370"/>
      <c r="Q28" s="370"/>
      <c r="R28" s="370"/>
      <c r="S28" s="370"/>
      <c r="T28" s="131"/>
      <c r="U28" s="131"/>
      <c r="V28" s="371"/>
      <c r="W28" s="371"/>
      <c r="X28" s="371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  <c r="DN28" s="356"/>
      <c r="DO28" s="356"/>
      <c r="DP28" s="356"/>
      <c r="DQ28" s="356"/>
      <c r="DR28" s="356"/>
      <c r="DS28" s="356"/>
      <c r="DT28" s="356"/>
      <c r="DU28" s="356"/>
      <c r="DV28" s="356"/>
      <c r="DW28" s="356"/>
      <c r="DX28" s="356"/>
      <c r="DY28" s="356"/>
      <c r="DZ28" s="356"/>
      <c r="EA28" s="356"/>
      <c r="EB28" s="356"/>
      <c r="EC28" s="356"/>
      <c r="ED28" s="356"/>
      <c r="EE28" s="356"/>
      <c r="EF28" s="356"/>
      <c r="EG28" s="356"/>
      <c r="EH28" s="356"/>
      <c r="EI28" s="356"/>
      <c r="EJ28" s="356"/>
      <c r="EK28" s="356"/>
      <c r="EL28" s="356"/>
      <c r="EM28" s="356"/>
      <c r="EN28" s="356"/>
      <c r="EO28" s="356"/>
      <c r="EP28" s="356"/>
      <c r="EQ28" s="356"/>
      <c r="ER28" s="356"/>
      <c r="ES28" s="356"/>
      <c r="ET28" s="356"/>
      <c r="EU28" s="356"/>
      <c r="EV28" s="356"/>
      <c r="EW28" s="356"/>
      <c r="EX28" s="356"/>
      <c r="EY28" s="356"/>
      <c r="EZ28" s="356"/>
      <c r="FA28" s="356"/>
      <c r="FB28" s="356"/>
      <c r="FC28" s="356"/>
      <c r="FD28" s="356"/>
      <c r="FE28" s="356"/>
      <c r="FF28" s="356"/>
      <c r="FG28" s="356"/>
      <c r="FH28" s="356"/>
      <c r="FI28" s="356"/>
      <c r="FJ28" s="356"/>
      <c r="FK28" s="356"/>
      <c r="FL28" s="356"/>
      <c r="FM28" s="356"/>
      <c r="FN28" s="356"/>
      <c r="FO28" s="356"/>
      <c r="FP28" s="356"/>
      <c r="FQ28" s="356"/>
      <c r="FR28" s="356"/>
      <c r="FS28" s="356"/>
      <c r="FT28" s="356"/>
      <c r="FU28" s="356"/>
      <c r="FV28" s="356"/>
      <c r="FW28" s="356"/>
      <c r="FX28" s="356"/>
      <c r="FY28" s="356"/>
      <c r="FZ28" s="356"/>
      <c r="GA28" s="356"/>
      <c r="GB28" s="356"/>
      <c r="GC28" s="356"/>
      <c r="GD28" s="356"/>
      <c r="GE28" s="356"/>
      <c r="GF28" s="356"/>
      <c r="GG28" s="356"/>
      <c r="GH28" s="356"/>
      <c r="GI28" s="356"/>
      <c r="GJ28" s="356"/>
      <c r="GK28" s="356"/>
      <c r="GL28" s="356"/>
      <c r="GM28" s="356"/>
      <c r="GN28" s="356"/>
      <c r="GO28" s="356"/>
      <c r="GP28" s="356"/>
      <c r="GQ28" s="356"/>
      <c r="GR28" s="356"/>
      <c r="GS28" s="356"/>
      <c r="GT28" s="356"/>
      <c r="GU28" s="356"/>
      <c r="GV28" s="356"/>
      <c r="GW28" s="356"/>
      <c r="GX28" s="356"/>
      <c r="GY28" s="356"/>
      <c r="GZ28" s="356"/>
      <c r="HA28" s="356"/>
      <c r="HB28" s="356"/>
      <c r="HC28" s="356"/>
      <c r="HD28" s="356"/>
      <c r="HE28" s="356"/>
      <c r="HF28" s="356"/>
      <c r="HG28" s="356"/>
      <c r="HH28" s="356"/>
      <c r="HI28" s="356"/>
      <c r="HJ28" s="356"/>
      <c r="HK28" s="356"/>
      <c r="HL28" s="356"/>
      <c r="HM28" s="356"/>
      <c r="HN28" s="356"/>
      <c r="HO28" s="356"/>
      <c r="HP28" s="356"/>
      <c r="HQ28" s="356"/>
      <c r="HR28" s="356"/>
      <c r="HS28" s="356"/>
      <c r="HT28" s="356"/>
      <c r="HU28" s="356"/>
      <c r="HV28" s="356"/>
      <c r="HW28" s="356"/>
      <c r="HX28" s="356"/>
      <c r="HY28" s="356"/>
      <c r="HZ28" s="356"/>
      <c r="IA28" s="356"/>
      <c r="IB28" s="356"/>
      <c r="IC28" s="356"/>
      <c r="ID28" s="356"/>
      <c r="IE28" s="356"/>
      <c r="IF28" s="356"/>
      <c r="IG28" s="356"/>
      <c r="IH28" s="356"/>
      <c r="II28" s="356"/>
      <c r="IJ28" s="356"/>
      <c r="IK28" s="356"/>
      <c r="IL28" s="356"/>
      <c r="IM28" s="356"/>
      <c r="IN28" s="356"/>
      <c r="IO28" s="356"/>
      <c r="IP28" s="356"/>
      <c r="IQ28" s="356"/>
      <c r="IR28" s="356"/>
      <c r="IS28" s="356"/>
      <c r="IT28" s="356"/>
      <c r="IU28" s="356"/>
      <c r="IV28" s="356"/>
    </row>
    <row r="29" spans="1:256" s="361" customFormat="1" ht="12.75" customHeight="1" x14ac:dyDescent="0.2">
      <c r="A29" s="372">
        <v>2013</v>
      </c>
      <c r="B29" s="368">
        <v>26566</v>
      </c>
      <c r="C29" s="369">
        <v>-516</v>
      </c>
      <c r="D29" s="369"/>
      <c r="E29" s="369">
        <v>1612</v>
      </c>
      <c r="F29" s="369">
        <v>-1614</v>
      </c>
      <c r="G29" s="369">
        <v>657</v>
      </c>
      <c r="H29" s="369" t="s">
        <v>786</v>
      </c>
      <c r="I29" s="369">
        <v>-2255</v>
      </c>
      <c r="J29" s="368">
        <v>24450</v>
      </c>
      <c r="K29" s="355"/>
      <c r="L29" s="357"/>
      <c r="M29" s="357"/>
      <c r="N29" s="370"/>
      <c r="O29" s="370"/>
      <c r="P29" s="370"/>
      <c r="Q29" s="370"/>
      <c r="R29" s="370"/>
      <c r="S29" s="370"/>
      <c r="T29" s="131"/>
      <c r="U29" s="131"/>
      <c r="V29" s="371"/>
      <c r="W29" s="371"/>
      <c r="X29" s="371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  <c r="DN29" s="356"/>
      <c r="DO29" s="356"/>
      <c r="DP29" s="356"/>
      <c r="DQ29" s="356"/>
      <c r="DR29" s="356"/>
      <c r="DS29" s="356"/>
      <c r="DT29" s="356"/>
      <c r="DU29" s="356"/>
      <c r="DV29" s="356"/>
      <c r="DW29" s="356"/>
      <c r="DX29" s="356"/>
      <c r="DY29" s="356"/>
      <c r="DZ29" s="356"/>
      <c r="EA29" s="356"/>
      <c r="EB29" s="356"/>
      <c r="EC29" s="356"/>
      <c r="ED29" s="356"/>
      <c r="EE29" s="356"/>
      <c r="EF29" s="356"/>
      <c r="EG29" s="356"/>
      <c r="EH29" s="356"/>
      <c r="EI29" s="356"/>
      <c r="EJ29" s="356"/>
      <c r="EK29" s="356"/>
      <c r="EL29" s="356"/>
      <c r="EM29" s="356"/>
      <c r="EN29" s="356"/>
      <c r="EO29" s="356"/>
      <c r="EP29" s="356"/>
      <c r="EQ29" s="356"/>
      <c r="ER29" s="356"/>
      <c r="ES29" s="356"/>
      <c r="ET29" s="356"/>
      <c r="EU29" s="356"/>
      <c r="EV29" s="356"/>
      <c r="EW29" s="356"/>
      <c r="EX29" s="356"/>
      <c r="EY29" s="356"/>
      <c r="EZ29" s="356"/>
      <c r="FA29" s="356"/>
      <c r="FB29" s="356"/>
      <c r="FC29" s="356"/>
      <c r="FD29" s="356"/>
      <c r="FE29" s="356"/>
      <c r="FF29" s="356"/>
      <c r="FG29" s="356"/>
      <c r="FH29" s="356"/>
      <c r="FI29" s="356"/>
      <c r="FJ29" s="356"/>
      <c r="FK29" s="356"/>
      <c r="FL29" s="356"/>
      <c r="FM29" s="356"/>
      <c r="FN29" s="356"/>
      <c r="FO29" s="356"/>
      <c r="FP29" s="356"/>
      <c r="FQ29" s="356"/>
      <c r="FR29" s="356"/>
      <c r="FS29" s="356"/>
      <c r="FT29" s="356"/>
      <c r="FU29" s="356"/>
      <c r="FV29" s="356"/>
      <c r="FW29" s="356"/>
      <c r="FX29" s="356"/>
      <c r="FY29" s="356"/>
      <c r="FZ29" s="356"/>
      <c r="GA29" s="356"/>
      <c r="GB29" s="356"/>
      <c r="GC29" s="356"/>
      <c r="GD29" s="356"/>
      <c r="GE29" s="356"/>
      <c r="GF29" s="356"/>
      <c r="GG29" s="356"/>
      <c r="GH29" s="356"/>
      <c r="GI29" s="356"/>
      <c r="GJ29" s="356"/>
      <c r="GK29" s="356"/>
      <c r="GL29" s="356"/>
      <c r="GM29" s="356"/>
      <c r="GN29" s="356"/>
      <c r="GO29" s="356"/>
      <c r="GP29" s="356"/>
      <c r="GQ29" s="356"/>
      <c r="GR29" s="356"/>
      <c r="GS29" s="356"/>
      <c r="GT29" s="356"/>
      <c r="GU29" s="356"/>
      <c r="GV29" s="356"/>
      <c r="GW29" s="356"/>
      <c r="GX29" s="356"/>
      <c r="GY29" s="356"/>
      <c r="GZ29" s="356"/>
      <c r="HA29" s="356"/>
      <c r="HB29" s="356"/>
      <c r="HC29" s="356"/>
      <c r="HD29" s="356"/>
      <c r="HE29" s="356"/>
      <c r="HF29" s="356"/>
      <c r="HG29" s="356"/>
      <c r="HH29" s="356"/>
      <c r="HI29" s="356"/>
      <c r="HJ29" s="356"/>
      <c r="HK29" s="356"/>
      <c r="HL29" s="356"/>
      <c r="HM29" s="356"/>
      <c r="HN29" s="356"/>
      <c r="HO29" s="356"/>
      <c r="HP29" s="356"/>
      <c r="HQ29" s="356"/>
      <c r="HR29" s="356"/>
      <c r="HS29" s="356"/>
      <c r="HT29" s="356"/>
      <c r="HU29" s="356"/>
      <c r="HV29" s="356"/>
      <c r="HW29" s="356"/>
      <c r="HX29" s="356"/>
      <c r="HY29" s="356"/>
      <c r="HZ29" s="356"/>
      <c r="IA29" s="356"/>
      <c r="IB29" s="356"/>
      <c r="IC29" s="356"/>
      <c r="ID29" s="356"/>
      <c r="IE29" s="356"/>
      <c r="IF29" s="356"/>
      <c r="IG29" s="356"/>
      <c r="IH29" s="356"/>
      <c r="II29" s="356"/>
      <c r="IJ29" s="356"/>
      <c r="IK29" s="356"/>
      <c r="IL29" s="356"/>
      <c r="IM29" s="356"/>
      <c r="IN29" s="356"/>
      <c r="IO29" s="356"/>
      <c r="IP29" s="356"/>
      <c r="IQ29" s="356"/>
      <c r="IR29" s="356"/>
      <c r="IS29" s="356"/>
      <c r="IT29" s="356"/>
      <c r="IU29" s="356"/>
      <c r="IV29" s="356"/>
    </row>
    <row r="30" spans="1:256" s="361" customFormat="1" ht="12.75" customHeight="1" x14ac:dyDescent="0.2">
      <c r="A30" s="372">
        <v>2014</v>
      </c>
      <c r="B30" s="368">
        <v>27101</v>
      </c>
      <c r="C30" s="369">
        <v>-335</v>
      </c>
      <c r="D30" s="369"/>
      <c r="E30" s="369">
        <v>2018</v>
      </c>
      <c r="F30" s="369">
        <v>-2022</v>
      </c>
      <c r="G30" s="369">
        <v>638</v>
      </c>
      <c r="H30" s="369">
        <v>911</v>
      </c>
      <c r="I30" s="369">
        <v>-2414</v>
      </c>
      <c r="J30" s="368">
        <v>25897</v>
      </c>
      <c r="K30" s="355"/>
      <c r="L30" s="357"/>
      <c r="M30" s="357"/>
      <c r="N30" s="370"/>
      <c r="O30" s="370"/>
      <c r="P30" s="370"/>
      <c r="Q30" s="370"/>
      <c r="R30" s="370"/>
      <c r="S30" s="370"/>
      <c r="T30" s="131"/>
      <c r="U30" s="131"/>
      <c r="V30" s="371"/>
      <c r="W30" s="371"/>
      <c r="X30" s="371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  <c r="DN30" s="356"/>
      <c r="DO30" s="356"/>
      <c r="DP30" s="356"/>
      <c r="DQ30" s="356"/>
      <c r="DR30" s="356"/>
      <c r="DS30" s="356"/>
      <c r="DT30" s="356"/>
      <c r="DU30" s="356"/>
      <c r="DV30" s="356"/>
      <c r="DW30" s="356"/>
      <c r="DX30" s="356"/>
      <c r="DY30" s="356"/>
      <c r="DZ30" s="356"/>
      <c r="EA30" s="356"/>
      <c r="EB30" s="356"/>
      <c r="EC30" s="356"/>
      <c r="ED30" s="356"/>
      <c r="EE30" s="356"/>
      <c r="EF30" s="356"/>
      <c r="EG30" s="356"/>
      <c r="EH30" s="356"/>
      <c r="EI30" s="356"/>
      <c r="EJ30" s="356"/>
      <c r="EK30" s="356"/>
      <c r="EL30" s="356"/>
      <c r="EM30" s="356"/>
      <c r="EN30" s="356"/>
      <c r="EO30" s="356"/>
      <c r="EP30" s="356"/>
      <c r="EQ30" s="356"/>
      <c r="ER30" s="356"/>
      <c r="ES30" s="356"/>
      <c r="ET30" s="356"/>
      <c r="EU30" s="356"/>
      <c r="EV30" s="356"/>
      <c r="EW30" s="356"/>
      <c r="EX30" s="356"/>
      <c r="EY30" s="356"/>
      <c r="EZ30" s="356"/>
      <c r="FA30" s="356"/>
      <c r="FB30" s="356"/>
      <c r="FC30" s="356"/>
      <c r="FD30" s="356"/>
      <c r="FE30" s="356"/>
      <c r="FF30" s="356"/>
      <c r="FG30" s="356"/>
      <c r="FH30" s="356"/>
      <c r="FI30" s="356"/>
      <c r="FJ30" s="356"/>
      <c r="FK30" s="356"/>
      <c r="FL30" s="356"/>
      <c r="FM30" s="356"/>
      <c r="FN30" s="356"/>
      <c r="FO30" s="356"/>
      <c r="FP30" s="356"/>
      <c r="FQ30" s="356"/>
      <c r="FR30" s="356"/>
      <c r="FS30" s="356"/>
      <c r="FT30" s="356"/>
      <c r="FU30" s="356"/>
      <c r="FV30" s="356"/>
      <c r="FW30" s="356"/>
      <c r="FX30" s="356"/>
      <c r="FY30" s="356"/>
      <c r="FZ30" s="356"/>
      <c r="GA30" s="356"/>
      <c r="GB30" s="356"/>
      <c r="GC30" s="356"/>
      <c r="GD30" s="356"/>
      <c r="GE30" s="356"/>
      <c r="GF30" s="356"/>
      <c r="GG30" s="356"/>
      <c r="GH30" s="356"/>
      <c r="GI30" s="356"/>
      <c r="GJ30" s="356"/>
      <c r="GK30" s="356"/>
      <c r="GL30" s="356"/>
      <c r="GM30" s="356"/>
      <c r="GN30" s="356"/>
      <c r="GO30" s="356"/>
      <c r="GP30" s="356"/>
      <c r="GQ30" s="356"/>
      <c r="GR30" s="356"/>
      <c r="GS30" s="356"/>
      <c r="GT30" s="356"/>
      <c r="GU30" s="356"/>
      <c r="GV30" s="356"/>
      <c r="GW30" s="356"/>
      <c r="GX30" s="356"/>
      <c r="GY30" s="356"/>
      <c r="GZ30" s="356"/>
      <c r="HA30" s="356"/>
      <c r="HB30" s="356"/>
      <c r="HC30" s="356"/>
      <c r="HD30" s="356"/>
      <c r="HE30" s="356"/>
      <c r="HF30" s="356"/>
      <c r="HG30" s="356"/>
      <c r="HH30" s="356"/>
      <c r="HI30" s="356"/>
      <c r="HJ30" s="356"/>
      <c r="HK30" s="356"/>
      <c r="HL30" s="356"/>
      <c r="HM30" s="356"/>
      <c r="HN30" s="356"/>
      <c r="HO30" s="356"/>
      <c r="HP30" s="356"/>
      <c r="HQ30" s="356"/>
      <c r="HR30" s="356"/>
      <c r="HS30" s="356"/>
      <c r="HT30" s="356"/>
      <c r="HU30" s="356"/>
      <c r="HV30" s="356"/>
      <c r="HW30" s="356"/>
      <c r="HX30" s="356"/>
      <c r="HY30" s="356"/>
      <c r="HZ30" s="356"/>
      <c r="IA30" s="356"/>
      <c r="IB30" s="356"/>
      <c r="IC30" s="356"/>
      <c r="ID30" s="356"/>
      <c r="IE30" s="356"/>
      <c r="IF30" s="356"/>
      <c r="IG30" s="356"/>
      <c r="IH30" s="356"/>
      <c r="II30" s="356"/>
      <c r="IJ30" s="356"/>
      <c r="IK30" s="356"/>
      <c r="IL30" s="356"/>
      <c r="IM30" s="356"/>
      <c r="IN30" s="356"/>
      <c r="IO30" s="356"/>
      <c r="IP30" s="356"/>
      <c r="IQ30" s="356"/>
      <c r="IR30" s="356"/>
      <c r="IS30" s="356"/>
      <c r="IT30" s="356"/>
      <c r="IU30" s="356"/>
      <c r="IV30" s="356"/>
    </row>
    <row r="31" spans="1:256" s="361" customFormat="1" ht="18" customHeight="1" x14ac:dyDescent="0.2">
      <c r="A31" s="367">
        <v>2015</v>
      </c>
      <c r="B31" s="368">
        <v>28514</v>
      </c>
      <c r="C31" s="369">
        <v>-411</v>
      </c>
      <c r="D31" s="369"/>
      <c r="E31" s="369">
        <v>2015</v>
      </c>
      <c r="F31" s="369">
        <v>-2016</v>
      </c>
      <c r="G31" s="369">
        <v>641</v>
      </c>
      <c r="H31" s="369">
        <v>470</v>
      </c>
      <c r="I31" s="369">
        <v>-4198</v>
      </c>
      <c r="J31" s="368">
        <v>25016</v>
      </c>
      <c r="K31" s="355"/>
      <c r="L31" s="357"/>
      <c r="M31" s="357"/>
      <c r="N31" s="370"/>
      <c r="O31" s="370"/>
      <c r="P31" s="370"/>
      <c r="Q31" s="370"/>
      <c r="R31" s="370"/>
      <c r="S31" s="370"/>
      <c r="T31" s="131"/>
      <c r="U31" s="131"/>
      <c r="V31" s="371"/>
      <c r="W31" s="371"/>
      <c r="X31" s="371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  <c r="DN31" s="356"/>
      <c r="DO31" s="356"/>
      <c r="DP31" s="356"/>
      <c r="DQ31" s="356"/>
      <c r="DR31" s="356"/>
      <c r="DS31" s="356"/>
      <c r="DT31" s="356"/>
      <c r="DU31" s="356"/>
      <c r="DV31" s="356"/>
      <c r="DW31" s="356"/>
      <c r="DX31" s="356"/>
      <c r="DY31" s="356"/>
      <c r="DZ31" s="356"/>
      <c r="EA31" s="356"/>
      <c r="EB31" s="356"/>
      <c r="EC31" s="356"/>
      <c r="ED31" s="356"/>
      <c r="EE31" s="356"/>
      <c r="EF31" s="356"/>
      <c r="EG31" s="356"/>
      <c r="EH31" s="356"/>
      <c r="EI31" s="356"/>
      <c r="EJ31" s="356"/>
      <c r="EK31" s="356"/>
      <c r="EL31" s="356"/>
      <c r="EM31" s="356"/>
      <c r="EN31" s="356"/>
      <c r="EO31" s="356"/>
      <c r="EP31" s="356"/>
      <c r="EQ31" s="356"/>
      <c r="ER31" s="356"/>
      <c r="ES31" s="356"/>
      <c r="ET31" s="356"/>
      <c r="EU31" s="356"/>
      <c r="EV31" s="356"/>
      <c r="EW31" s="356"/>
      <c r="EX31" s="356"/>
      <c r="EY31" s="356"/>
      <c r="EZ31" s="356"/>
      <c r="FA31" s="356"/>
      <c r="FB31" s="356"/>
      <c r="FC31" s="356"/>
      <c r="FD31" s="356"/>
      <c r="FE31" s="356"/>
      <c r="FF31" s="356"/>
      <c r="FG31" s="356"/>
      <c r="FH31" s="356"/>
      <c r="FI31" s="356"/>
      <c r="FJ31" s="356"/>
      <c r="FK31" s="356"/>
      <c r="FL31" s="356"/>
      <c r="FM31" s="356"/>
      <c r="FN31" s="356"/>
      <c r="FO31" s="356"/>
      <c r="FP31" s="356"/>
      <c r="FQ31" s="356"/>
      <c r="FR31" s="356"/>
      <c r="FS31" s="356"/>
      <c r="FT31" s="356"/>
      <c r="FU31" s="356"/>
      <c r="FV31" s="356"/>
      <c r="FW31" s="356"/>
      <c r="FX31" s="356"/>
      <c r="FY31" s="356"/>
      <c r="FZ31" s="356"/>
      <c r="GA31" s="356"/>
      <c r="GB31" s="356"/>
      <c r="GC31" s="356"/>
      <c r="GD31" s="356"/>
      <c r="GE31" s="356"/>
      <c r="GF31" s="356"/>
      <c r="GG31" s="356"/>
      <c r="GH31" s="356"/>
      <c r="GI31" s="356"/>
      <c r="GJ31" s="356"/>
      <c r="GK31" s="356"/>
      <c r="GL31" s="356"/>
      <c r="GM31" s="356"/>
      <c r="GN31" s="356"/>
      <c r="GO31" s="356"/>
      <c r="GP31" s="356"/>
      <c r="GQ31" s="356"/>
      <c r="GR31" s="356"/>
      <c r="GS31" s="356"/>
      <c r="GT31" s="356"/>
      <c r="GU31" s="356"/>
      <c r="GV31" s="356"/>
      <c r="GW31" s="356"/>
      <c r="GX31" s="356"/>
      <c r="GY31" s="356"/>
      <c r="GZ31" s="356"/>
      <c r="HA31" s="356"/>
      <c r="HB31" s="356"/>
      <c r="HC31" s="356"/>
      <c r="HD31" s="356"/>
      <c r="HE31" s="356"/>
      <c r="HF31" s="356"/>
      <c r="HG31" s="356"/>
      <c r="HH31" s="356"/>
      <c r="HI31" s="356"/>
      <c r="HJ31" s="356"/>
      <c r="HK31" s="356"/>
      <c r="HL31" s="356"/>
      <c r="HM31" s="356"/>
      <c r="HN31" s="356"/>
      <c r="HO31" s="356"/>
      <c r="HP31" s="356"/>
      <c r="HQ31" s="356"/>
      <c r="HR31" s="356"/>
      <c r="HS31" s="356"/>
      <c r="HT31" s="356"/>
      <c r="HU31" s="356"/>
      <c r="HV31" s="356"/>
      <c r="HW31" s="356"/>
      <c r="HX31" s="356"/>
      <c r="HY31" s="356"/>
      <c r="HZ31" s="356"/>
      <c r="IA31" s="356"/>
      <c r="IB31" s="356"/>
      <c r="IC31" s="356"/>
      <c r="ID31" s="356"/>
      <c r="IE31" s="356"/>
      <c r="IF31" s="356"/>
      <c r="IG31" s="356"/>
      <c r="IH31" s="356"/>
      <c r="II31" s="356"/>
      <c r="IJ31" s="356"/>
      <c r="IK31" s="356"/>
      <c r="IL31" s="356"/>
      <c r="IM31" s="356"/>
      <c r="IN31" s="356"/>
      <c r="IO31" s="356"/>
      <c r="IP31" s="356"/>
      <c r="IQ31" s="356"/>
      <c r="IR31" s="356"/>
      <c r="IS31" s="356"/>
      <c r="IT31" s="356"/>
      <c r="IU31" s="356"/>
      <c r="IV31" s="356"/>
    </row>
    <row r="32" spans="1:256" s="361" customFormat="1" ht="12.75" customHeight="1" x14ac:dyDescent="0.2">
      <c r="A32" s="372" t="s">
        <v>345</v>
      </c>
      <c r="B32" s="368">
        <v>30383</v>
      </c>
      <c r="C32" s="369">
        <v>-893</v>
      </c>
      <c r="D32" s="369"/>
      <c r="E32" s="369">
        <v>2039</v>
      </c>
      <c r="F32" s="369">
        <v>-2040</v>
      </c>
      <c r="G32" s="369">
        <v>530</v>
      </c>
      <c r="H32" s="369">
        <v>237</v>
      </c>
      <c r="I32" s="369">
        <v>-4697</v>
      </c>
      <c r="J32" s="368">
        <v>25559</v>
      </c>
      <c r="K32" s="355"/>
      <c r="L32" s="357"/>
      <c r="M32" s="357"/>
      <c r="N32" s="370"/>
      <c r="O32" s="370"/>
      <c r="P32" s="370"/>
      <c r="Q32" s="370"/>
      <c r="R32" s="370"/>
      <c r="S32" s="370"/>
      <c r="T32" s="131"/>
      <c r="U32" s="131"/>
      <c r="V32" s="371"/>
      <c r="W32" s="371"/>
      <c r="X32" s="371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  <c r="DN32" s="356"/>
      <c r="DO32" s="356"/>
      <c r="DP32" s="356"/>
      <c r="DQ32" s="356"/>
      <c r="DR32" s="356"/>
      <c r="DS32" s="356"/>
      <c r="DT32" s="356"/>
      <c r="DU32" s="356"/>
      <c r="DV32" s="356"/>
      <c r="DW32" s="356"/>
      <c r="DX32" s="356"/>
      <c r="DY32" s="356"/>
      <c r="DZ32" s="356"/>
      <c r="EA32" s="356"/>
      <c r="EB32" s="356"/>
      <c r="EC32" s="356"/>
      <c r="ED32" s="356"/>
      <c r="EE32" s="356"/>
      <c r="EF32" s="356"/>
      <c r="EG32" s="356"/>
      <c r="EH32" s="356"/>
      <c r="EI32" s="356"/>
      <c r="EJ32" s="356"/>
      <c r="EK32" s="356"/>
      <c r="EL32" s="356"/>
      <c r="EM32" s="356"/>
      <c r="EN32" s="356"/>
      <c r="EO32" s="356"/>
      <c r="EP32" s="356"/>
      <c r="EQ32" s="356"/>
      <c r="ER32" s="356"/>
      <c r="ES32" s="356"/>
      <c r="ET32" s="356"/>
      <c r="EU32" s="356"/>
      <c r="EV32" s="356"/>
      <c r="EW32" s="356"/>
      <c r="EX32" s="356"/>
      <c r="EY32" s="356"/>
      <c r="EZ32" s="356"/>
      <c r="FA32" s="356"/>
      <c r="FB32" s="356"/>
      <c r="FC32" s="356"/>
      <c r="FD32" s="356"/>
      <c r="FE32" s="356"/>
      <c r="FF32" s="356"/>
      <c r="FG32" s="356"/>
      <c r="FH32" s="356"/>
      <c r="FI32" s="356"/>
      <c r="FJ32" s="356"/>
      <c r="FK32" s="356"/>
      <c r="FL32" s="356"/>
      <c r="FM32" s="356"/>
      <c r="FN32" s="356"/>
      <c r="FO32" s="356"/>
      <c r="FP32" s="356"/>
      <c r="FQ32" s="356"/>
      <c r="FR32" s="356"/>
      <c r="FS32" s="356"/>
      <c r="FT32" s="356"/>
      <c r="FU32" s="356"/>
      <c r="FV32" s="356"/>
      <c r="FW32" s="356"/>
      <c r="FX32" s="356"/>
      <c r="FY32" s="356"/>
      <c r="FZ32" s="356"/>
      <c r="GA32" s="356"/>
      <c r="GB32" s="356"/>
      <c r="GC32" s="356"/>
      <c r="GD32" s="356"/>
      <c r="GE32" s="356"/>
      <c r="GF32" s="356"/>
      <c r="GG32" s="356"/>
      <c r="GH32" s="356"/>
      <c r="GI32" s="356"/>
      <c r="GJ32" s="356"/>
      <c r="GK32" s="356"/>
      <c r="GL32" s="356"/>
      <c r="GM32" s="356"/>
      <c r="GN32" s="356"/>
      <c r="GO32" s="356"/>
      <c r="GP32" s="356"/>
      <c r="GQ32" s="356"/>
      <c r="GR32" s="356"/>
      <c r="GS32" s="356"/>
      <c r="GT32" s="356"/>
      <c r="GU32" s="356"/>
      <c r="GV32" s="356"/>
      <c r="GW32" s="356"/>
      <c r="GX32" s="356"/>
      <c r="GY32" s="356"/>
      <c r="GZ32" s="356"/>
      <c r="HA32" s="356"/>
      <c r="HB32" s="356"/>
      <c r="HC32" s="356"/>
      <c r="HD32" s="356"/>
      <c r="HE32" s="356"/>
      <c r="HF32" s="356"/>
      <c r="HG32" s="356"/>
      <c r="HH32" s="356"/>
      <c r="HI32" s="356"/>
      <c r="HJ32" s="356"/>
      <c r="HK32" s="356"/>
      <c r="HL32" s="356"/>
      <c r="HM32" s="356"/>
      <c r="HN32" s="356"/>
      <c r="HO32" s="356"/>
      <c r="HP32" s="356"/>
      <c r="HQ32" s="356"/>
      <c r="HR32" s="356"/>
      <c r="HS32" s="356"/>
      <c r="HT32" s="356"/>
      <c r="HU32" s="356"/>
      <c r="HV32" s="356"/>
      <c r="HW32" s="356"/>
      <c r="HX32" s="356"/>
      <c r="HY32" s="356"/>
      <c r="HZ32" s="356"/>
      <c r="IA32" s="356"/>
      <c r="IB32" s="356"/>
      <c r="IC32" s="356"/>
      <c r="ID32" s="356"/>
      <c r="IE32" s="356"/>
      <c r="IF32" s="356"/>
      <c r="IG32" s="356"/>
      <c r="IH32" s="356"/>
      <c r="II32" s="356"/>
      <c r="IJ32" s="356"/>
      <c r="IK32" s="356"/>
      <c r="IL32" s="356"/>
      <c r="IM32" s="356"/>
      <c r="IN32" s="356"/>
      <c r="IO32" s="356"/>
      <c r="IP32" s="356"/>
      <c r="IQ32" s="356"/>
      <c r="IR32" s="356"/>
      <c r="IS32" s="356"/>
      <c r="IT32" s="356"/>
      <c r="IU32" s="356"/>
      <c r="IV32" s="356"/>
    </row>
    <row r="33" spans="1:256" s="375" customFormat="1" ht="3.75" customHeight="1" x14ac:dyDescent="0.2">
      <c r="A33" s="3"/>
      <c r="B33" s="373"/>
      <c r="C33" s="373"/>
      <c r="D33" s="373"/>
      <c r="E33" s="373"/>
      <c r="F33" s="373"/>
      <c r="G33" s="373"/>
      <c r="H33" s="373"/>
      <c r="I33" s="373"/>
      <c r="J33" s="374"/>
      <c r="K33" s="355"/>
      <c r="L33" s="357"/>
      <c r="M33" s="357"/>
      <c r="N33" s="370"/>
      <c r="O33" s="370"/>
      <c r="P33" s="370"/>
      <c r="Q33" s="370"/>
      <c r="R33" s="370"/>
      <c r="S33" s="370"/>
      <c r="T33" s="131"/>
      <c r="U33" s="131"/>
      <c r="V33" s="371"/>
      <c r="W33" s="371"/>
      <c r="X33" s="371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  <c r="DN33" s="356"/>
      <c r="DO33" s="356"/>
      <c r="DP33" s="356"/>
      <c r="DQ33" s="356"/>
      <c r="DR33" s="356"/>
      <c r="DS33" s="356"/>
      <c r="DT33" s="356"/>
      <c r="DU33" s="356"/>
      <c r="DV33" s="356"/>
      <c r="DW33" s="356"/>
      <c r="DX33" s="356"/>
      <c r="DY33" s="356"/>
      <c r="DZ33" s="356"/>
      <c r="EA33" s="356"/>
      <c r="EB33" s="356"/>
      <c r="EC33" s="356"/>
      <c r="ED33" s="356"/>
      <c r="EE33" s="356"/>
      <c r="EF33" s="356"/>
      <c r="EG33" s="356"/>
      <c r="EH33" s="356"/>
      <c r="EI33" s="356"/>
      <c r="EJ33" s="356"/>
      <c r="EK33" s="356"/>
      <c r="EL33" s="356"/>
      <c r="EM33" s="356"/>
      <c r="EN33" s="356"/>
      <c r="EO33" s="356"/>
      <c r="EP33" s="356"/>
      <c r="EQ33" s="356"/>
      <c r="ER33" s="356"/>
      <c r="ES33" s="356"/>
      <c r="ET33" s="356"/>
      <c r="EU33" s="356"/>
      <c r="EV33" s="356"/>
      <c r="EW33" s="356"/>
      <c r="EX33" s="356"/>
      <c r="EY33" s="356"/>
      <c r="EZ33" s="356"/>
      <c r="FA33" s="356"/>
      <c r="FB33" s="356"/>
      <c r="FC33" s="356"/>
      <c r="FD33" s="356"/>
      <c r="FE33" s="356"/>
      <c r="FF33" s="356"/>
      <c r="FG33" s="356"/>
      <c r="FH33" s="356"/>
      <c r="FI33" s="356"/>
      <c r="FJ33" s="356"/>
      <c r="FK33" s="356"/>
      <c r="FL33" s="356"/>
      <c r="FM33" s="356"/>
      <c r="FN33" s="356"/>
      <c r="FO33" s="356"/>
      <c r="FP33" s="356"/>
      <c r="FQ33" s="356"/>
      <c r="FR33" s="356"/>
      <c r="FS33" s="356"/>
      <c r="FT33" s="356"/>
      <c r="FU33" s="356"/>
      <c r="FV33" s="356"/>
      <c r="FW33" s="356"/>
      <c r="FX33" s="356"/>
      <c r="FY33" s="356"/>
      <c r="FZ33" s="356"/>
      <c r="GA33" s="356"/>
      <c r="GB33" s="356"/>
      <c r="GC33" s="356"/>
      <c r="GD33" s="356"/>
      <c r="GE33" s="356"/>
      <c r="GF33" s="356"/>
      <c r="GG33" s="356"/>
      <c r="GH33" s="356"/>
      <c r="GI33" s="356"/>
      <c r="GJ33" s="356"/>
      <c r="GK33" s="356"/>
      <c r="GL33" s="356"/>
      <c r="GM33" s="356"/>
      <c r="GN33" s="356"/>
      <c r="GO33" s="356"/>
      <c r="GP33" s="356"/>
      <c r="GQ33" s="356"/>
      <c r="GR33" s="356"/>
      <c r="GS33" s="356"/>
      <c r="GT33" s="356"/>
      <c r="GU33" s="356"/>
      <c r="GV33" s="356"/>
      <c r="GW33" s="356"/>
      <c r="GX33" s="356"/>
      <c r="GY33" s="356"/>
      <c r="GZ33" s="356"/>
      <c r="HA33" s="356"/>
      <c r="HB33" s="356"/>
      <c r="HC33" s="356"/>
      <c r="HD33" s="356"/>
      <c r="HE33" s="356"/>
      <c r="HF33" s="356"/>
      <c r="HG33" s="356"/>
      <c r="HH33" s="356"/>
      <c r="HI33" s="356"/>
      <c r="HJ33" s="356"/>
      <c r="HK33" s="356"/>
      <c r="HL33" s="356"/>
      <c r="HM33" s="356"/>
      <c r="HN33" s="356"/>
      <c r="HO33" s="356"/>
      <c r="HP33" s="356"/>
      <c r="HQ33" s="356"/>
      <c r="HR33" s="356"/>
      <c r="HS33" s="356"/>
      <c r="HT33" s="356"/>
      <c r="HU33" s="356"/>
      <c r="HV33" s="356"/>
      <c r="HW33" s="356"/>
      <c r="HX33" s="356"/>
      <c r="HY33" s="356"/>
      <c r="HZ33" s="356"/>
      <c r="IA33" s="356"/>
      <c r="IB33" s="356"/>
      <c r="IC33" s="356"/>
      <c r="ID33" s="356"/>
      <c r="IE33" s="356"/>
      <c r="IF33" s="356"/>
      <c r="IG33" s="356"/>
      <c r="IH33" s="356"/>
      <c r="II33" s="356"/>
      <c r="IJ33" s="356"/>
      <c r="IK33" s="356"/>
      <c r="IL33" s="356"/>
      <c r="IM33" s="356"/>
      <c r="IN33" s="356"/>
      <c r="IO33" s="356"/>
      <c r="IP33" s="356"/>
      <c r="IQ33" s="356"/>
      <c r="IR33" s="356"/>
      <c r="IS33" s="356"/>
      <c r="IT33" s="356"/>
      <c r="IU33" s="356"/>
      <c r="IV33" s="356"/>
    </row>
    <row r="34" spans="1:256" s="375" customFormat="1" ht="13.5" customHeight="1" x14ac:dyDescent="0.2">
      <c r="A34" s="376" t="s">
        <v>792</v>
      </c>
      <c r="B34"/>
      <c r="C34"/>
      <c r="D34"/>
      <c r="E34"/>
      <c r="F34"/>
      <c r="G34"/>
      <c r="H34"/>
      <c r="I34"/>
      <c r="J34" s="23"/>
      <c r="K34" s="377"/>
      <c r="L34" s="357"/>
      <c r="M34" s="357"/>
      <c r="N34" s="370"/>
      <c r="O34" s="370"/>
      <c r="P34" s="370"/>
      <c r="Q34" s="370"/>
      <c r="R34" s="370"/>
      <c r="S34" s="370"/>
      <c r="T34" s="131"/>
      <c r="U34" s="131"/>
      <c r="V34" s="378"/>
      <c r="W34" s="378"/>
      <c r="X34" s="378"/>
      <c r="Y34" s="378"/>
      <c r="Z34" s="378"/>
      <c r="AA34" s="378"/>
      <c r="AB34" s="378"/>
      <c r="AC34" s="378"/>
      <c r="AD34" s="378"/>
      <c r="AE34" s="378"/>
      <c r="AF34" s="378"/>
      <c r="AG34" s="378"/>
      <c r="AH34" s="378"/>
      <c r="AI34" s="378"/>
      <c r="AJ34" s="378"/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378"/>
      <c r="BE34" s="378"/>
      <c r="BF34" s="378"/>
      <c r="BG34" s="378"/>
      <c r="BH34" s="378"/>
      <c r="BI34" s="378"/>
      <c r="BJ34" s="378"/>
      <c r="BK34" s="378"/>
      <c r="BL34" s="378"/>
      <c r="BM34" s="378"/>
      <c r="BN34" s="378"/>
      <c r="BO34" s="378"/>
      <c r="BP34" s="378"/>
      <c r="BQ34" s="378"/>
      <c r="BR34" s="378"/>
      <c r="BS34" s="378"/>
      <c r="BT34" s="378"/>
      <c r="BU34" s="378"/>
      <c r="BV34" s="378"/>
      <c r="BW34" s="378"/>
      <c r="BX34" s="378"/>
      <c r="BY34" s="378"/>
      <c r="BZ34" s="378"/>
      <c r="CA34" s="378"/>
      <c r="CB34" s="378"/>
      <c r="CC34" s="378"/>
      <c r="CD34" s="378"/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  <c r="ES34" s="378"/>
      <c r="ET34" s="378"/>
      <c r="EU34" s="378"/>
      <c r="EV34" s="378"/>
      <c r="EW34" s="378"/>
      <c r="EX34" s="378"/>
      <c r="EY34" s="378"/>
      <c r="EZ34" s="378"/>
      <c r="FA34" s="378"/>
      <c r="FB34" s="378"/>
      <c r="FC34" s="378"/>
      <c r="FD34" s="378"/>
      <c r="FE34" s="378"/>
      <c r="FF34" s="378"/>
      <c r="FG34" s="378"/>
      <c r="FH34" s="378"/>
      <c r="FI34" s="378"/>
      <c r="FJ34" s="378"/>
      <c r="FK34" s="378"/>
      <c r="FL34" s="378"/>
      <c r="FM34" s="378"/>
      <c r="FN34" s="378"/>
      <c r="FO34" s="378"/>
      <c r="FP34" s="378"/>
      <c r="FQ34" s="378"/>
      <c r="FR34" s="378"/>
      <c r="FS34" s="378"/>
      <c r="FT34" s="378"/>
      <c r="FU34" s="378"/>
      <c r="FV34" s="378"/>
      <c r="FW34" s="378"/>
      <c r="FX34" s="378"/>
      <c r="FY34" s="378"/>
      <c r="FZ34" s="378"/>
      <c r="GA34" s="378"/>
      <c r="GB34" s="378"/>
      <c r="GC34" s="378"/>
      <c r="GD34" s="378"/>
      <c r="GE34" s="378"/>
      <c r="GF34" s="378"/>
      <c r="GG34" s="378"/>
      <c r="GH34" s="378"/>
      <c r="GI34" s="378"/>
      <c r="GJ34" s="378"/>
      <c r="GK34" s="378"/>
      <c r="GL34" s="378"/>
      <c r="GM34" s="378"/>
      <c r="GN34" s="378"/>
      <c r="GO34" s="378"/>
      <c r="GP34" s="378"/>
      <c r="GQ34" s="378"/>
      <c r="GR34" s="378"/>
      <c r="GS34" s="378"/>
      <c r="GT34" s="378"/>
      <c r="GU34" s="378"/>
      <c r="GV34" s="378"/>
      <c r="GW34" s="378"/>
      <c r="GX34" s="378"/>
      <c r="GY34" s="378"/>
      <c r="GZ34" s="378"/>
      <c r="HA34" s="378"/>
      <c r="HB34" s="378"/>
      <c r="HC34" s="378"/>
      <c r="HD34" s="378"/>
      <c r="HE34" s="378"/>
      <c r="HF34" s="378"/>
      <c r="HG34" s="378"/>
      <c r="HH34" s="378"/>
      <c r="HI34" s="378"/>
      <c r="HJ34" s="378"/>
      <c r="HK34" s="378"/>
      <c r="HL34" s="378"/>
      <c r="HM34" s="378"/>
      <c r="HN34" s="378"/>
      <c r="HO34" s="378"/>
      <c r="HP34" s="378"/>
      <c r="HQ34" s="378"/>
      <c r="HR34" s="378"/>
      <c r="HS34" s="378"/>
      <c r="HT34" s="378"/>
      <c r="HU34" s="378"/>
      <c r="HV34" s="378"/>
      <c r="HW34" s="378"/>
      <c r="HX34" s="378"/>
      <c r="HY34" s="378"/>
      <c r="HZ34" s="378"/>
      <c r="IA34" s="378"/>
      <c r="IB34" s="378"/>
      <c r="IC34" s="378"/>
      <c r="ID34" s="378"/>
      <c r="IE34" s="378"/>
      <c r="IF34" s="378"/>
      <c r="IG34" s="378"/>
      <c r="IH34" s="378"/>
      <c r="II34" s="378"/>
      <c r="IJ34" s="378"/>
      <c r="IK34" s="378"/>
      <c r="IL34" s="378"/>
      <c r="IM34" s="378"/>
      <c r="IN34" s="378"/>
      <c r="IO34" s="378"/>
      <c r="IP34" s="378"/>
      <c r="IQ34" s="378"/>
      <c r="IR34" s="378"/>
      <c r="IS34" s="378"/>
      <c r="IT34" s="378"/>
      <c r="IU34" s="378"/>
      <c r="IV34" s="378"/>
    </row>
    <row r="35" spans="1:256" s="383" customFormat="1" ht="13.5" customHeight="1" x14ac:dyDescent="0.2">
      <c r="A35" s="376" t="s">
        <v>793</v>
      </c>
      <c r="B35"/>
      <c r="C35"/>
      <c r="D35"/>
      <c r="E35"/>
      <c r="F35"/>
      <c r="G35"/>
      <c r="H35"/>
      <c r="I35"/>
      <c r="J35" s="23"/>
      <c r="K35" s="377"/>
      <c r="L35" s="379"/>
      <c r="M35" s="380"/>
      <c r="N35" s="381"/>
      <c r="O35" s="381"/>
      <c r="P35" s="381"/>
      <c r="Q35" s="381"/>
      <c r="R35" s="381"/>
      <c r="S35" s="381"/>
      <c r="T35" s="382"/>
      <c r="U35" s="382"/>
      <c r="V35" s="378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8"/>
      <c r="AZ35" s="378"/>
      <c r="BA35" s="378"/>
      <c r="BB35" s="378"/>
      <c r="BC35" s="378"/>
      <c r="BD35" s="378"/>
      <c r="BE35" s="378"/>
      <c r="BF35" s="378"/>
      <c r="BG35" s="378"/>
      <c r="BH35" s="378"/>
      <c r="BI35" s="378"/>
      <c r="BJ35" s="378"/>
      <c r="BK35" s="378"/>
      <c r="BL35" s="378"/>
      <c r="BM35" s="378"/>
      <c r="BN35" s="378"/>
      <c r="BO35" s="378"/>
      <c r="BP35" s="378"/>
      <c r="BQ35" s="378"/>
      <c r="BR35" s="378"/>
      <c r="BS35" s="378"/>
      <c r="BT35" s="378"/>
      <c r="BU35" s="378"/>
      <c r="BV35" s="378"/>
      <c r="BW35" s="378"/>
      <c r="BX35" s="378"/>
      <c r="BY35" s="378"/>
      <c r="BZ35" s="378"/>
      <c r="CA35" s="378"/>
      <c r="CB35" s="378"/>
      <c r="CC35" s="378"/>
      <c r="CD35" s="378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  <c r="ES35" s="378"/>
      <c r="ET35" s="378"/>
      <c r="EU35" s="378"/>
      <c r="EV35" s="378"/>
      <c r="EW35" s="378"/>
      <c r="EX35" s="378"/>
      <c r="EY35" s="378"/>
      <c r="EZ35" s="378"/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</row>
    <row r="36" spans="1:256" s="383" customFormat="1" ht="13.5" customHeight="1" x14ac:dyDescent="0.2">
      <c r="A36" s="376" t="s">
        <v>794</v>
      </c>
      <c r="B36"/>
      <c r="C36"/>
      <c r="D36"/>
      <c r="E36"/>
      <c r="F36"/>
      <c r="G36"/>
      <c r="H36"/>
      <c r="I36"/>
      <c r="J36" s="23"/>
      <c r="K36" s="384"/>
      <c r="L36" s="377"/>
      <c r="M36" s="377"/>
      <c r="N36" s="377"/>
      <c r="O36" s="377"/>
      <c r="P36" s="377"/>
      <c r="Q36" s="377"/>
      <c r="R36" s="377"/>
      <c r="S36" s="377"/>
      <c r="T36" s="378"/>
      <c r="U36" s="378"/>
      <c r="V36" s="378"/>
      <c r="W36" s="378"/>
      <c r="X36" s="378"/>
      <c r="Y36" s="385"/>
      <c r="Z36" s="385"/>
      <c r="AA36" s="385"/>
      <c r="AB36" s="385"/>
      <c r="AC36" s="385"/>
      <c r="AD36" s="385"/>
      <c r="AE36" s="385"/>
      <c r="AF36" s="385"/>
      <c r="AG36" s="385"/>
      <c r="AH36" s="385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5"/>
      <c r="AZ36" s="385"/>
      <c r="BA36" s="385"/>
      <c r="BB36" s="385"/>
      <c r="BC36" s="385"/>
      <c r="BD36" s="385"/>
      <c r="BE36" s="385"/>
      <c r="BF36" s="385"/>
      <c r="BG36" s="385"/>
      <c r="BH36" s="385"/>
      <c r="BI36" s="385"/>
      <c r="BJ36" s="385"/>
      <c r="BK36" s="385"/>
      <c r="BL36" s="385"/>
      <c r="BM36" s="385"/>
      <c r="BN36" s="385"/>
      <c r="BO36" s="385"/>
      <c r="BP36" s="385"/>
      <c r="BQ36" s="385"/>
      <c r="BR36" s="385"/>
      <c r="BS36" s="385"/>
      <c r="BT36" s="385"/>
      <c r="BU36" s="385"/>
      <c r="BV36" s="385"/>
      <c r="BW36" s="385"/>
      <c r="BX36" s="385"/>
      <c r="BY36" s="385"/>
      <c r="BZ36" s="385"/>
      <c r="CA36" s="385"/>
      <c r="CB36" s="385"/>
      <c r="CC36" s="385"/>
      <c r="CD36" s="385"/>
      <c r="CE36" s="385"/>
      <c r="CF36" s="385"/>
      <c r="CG36" s="385"/>
      <c r="CH36" s="385"/>
      <c r="CI36" s="385"/>
      <c r="CJ36" s="385"/>
      <c r="CK36" s="385"/>
      <c r="CL36" s="385"/>
      <c r="CM36" s="385"/>
      <c r="CN36" s="385"/>
      <c r="CO36" s="385"/>
      <c r="CP36" s="385"/>
      <c r="CQ36" s="385"/>
      <c r="CR36" s="385"/>
      <c r="CS36" s="385"/>
      <c r="CT36" s="385"/>
      <c r="CU36" s="385"/>
      <c r="CV36" s="385"/>
      <c r="CW36" s="385"/>
      <c r="CX36" s="385"/>
      <c r="CY36" s="385"/>
      <c r="CZ36" s="385"/>
      <c r="DA36" s="385"/>
      <c r="DB36" s="385"/>
      <c r="DC36" s="385"/>
      <c r="DD36" s="385"/>
      <c r="DE36" s="385"/>
      <c r="DF36" s="385"/>
      <c r="DG36" s="385"/>
      <c r="DH36" s="385"/>
      <c r="DI36" s="385"/>
      <c r="DJ36" s="385"/>
      <c r="DK36" s="385"/>
      <c r="DL36" s="385"/>
      <c r="DM36" s="385"/>
      <c r="DN36" s="385"/>
      <c r="DO36" s="385"/>
      <c r="DP36" s="385"/>
      <c r="DQ36" s="385"/>
      <c r="DR36" s="385"/>
      <c r="DS36" s="385"/>
      <c r="DT36" s="385"/>
      <c r="DU36" s="385"/>
      <c r="DV36" s="385"/>
      <c r="DW36" s="385"/>
      <c r="DX36" s="385"/>
      <c r="DY36" s="385"/>
      <c r="DZ36" s="385"/>
      <c r="EA36" s="385"/>
      <c r="EB36" s="385"/>
      <c r="EC36" s="385"/>
      <c r="ED36" s="385"/>
      <c r="EE36" s="385"/>
      <c r="EF36" s="385"/>
      <c r="EG36" s="385"/>
      <c r="EH36" s="385"/>
      <c r="EI36" s="385"/>
      <c r="EJ36" s="385"/>
      <c r="EK36" s="385"/>
      <c r="EL36" s="385"/>
      <c r="EM36" s="385"/>
      <c r="EN36" s="385"/>
      <c r="EO36" s="385"/>
      <c r="EP36" s="385"/>
      <c r="EQ36" s="385"/>
      <c r="ER36" s="385"/>
      <c r="ES36" s="385"/>
      <c r="ET36" s="385"/>
      <c r="EU36" s="385"/>
      <c r="EV36" s="385"/>
      <c r="EW36" s="385"/>
      <c r="EX36" s="385"/>
      <c r="EY36" s="385"/>
      <c r="EZ36" s="385"/>
      <c r="FA36" s="385"/>
      <c r="FB36" s="385"/>
      <c r="FC36" s="385"/>
      <c r="FD36" s="385"/>
      <c r="FE36" s="385"/>
      <c r="FF36" s="385"/>
      <c r="FG36" s="385"/>
      <c r="FH36" s="385"/>
      <c r="FI36" s="385"/>
      <c r="FJ36" s="385"/>
      <c r="FK36" s="385"/>
      <c r="FL36" s="385"/>
      <c r="FM36" s="385"/>
      <c r="FN36" s="385"/>
      <c r="FO36" s="385"/>
      <c r="FP36" s="385"/>
      <c r="FQ36" s="385"/>
      <c r="FR36" s="385"/>
      <c r="FS36" s="385"/>
      <c r="FT36" s="385"/>
      <c r="FU36" s="385"/>
      <c r="FV36" s="385"/>
      <c r="FW36" s="385"/>
      <c r="FX36" s="385"/>
      <c r="FY36" s="385"/>
      <c r="FZ36" s="385"/>
      <c r="GA36" s="385"/>
      <c r="GB36" s="385"/>
      <c r="GC36" s="385"/>
      <c r="GD36" s="385"/>
      <c r="GE36" s="385"/>
      <c r="GF36" s="385"/>
      <c r="GG36" s="385"/>
      <c r="GH36" s="385"/>
      <c r="GI36" s="385"/>
      <c r="GJ36" s="385"/>
      <c r="GK36" s="385"/>
      <c r="GL36" s="385"/>
      <c r="GM36" s="385"/>
      <c r="GN36" s="385"/>
      <c r="GO36" s="385"/>
      <c r="GP36" s="385"/>
      <c r="GQ36" s="385"/>
      <c r="GR36" s="385"/>
      <c r="GS36" s="385"/>
      <c r="GT36" s="385"/>
      <c r="GU36" s="385"/>
      <c r="GV36" s="385"/>
      <c r="GW36" s="385"/>
      <c r="GX36" s="385"/>
      <c r="GY36" s="385"/>
      <c r="GZ36" s="385"/>
      <c r="HA36" s="385"/>
      <c r="HB36" s="385"/>
      <c r="HC36" s="385"/>
      <c r="HD36" s="385"/>
      <c r="HE36" s="385"/>
      <c r="HF36" s="385"/>
      <c r="HG36" s="385"/>
      <c r="HH36" s="385"/>
      <c r="HI36" s="385"/>
      <c r="HJ36" s="385"/>
      <c r="HK36" s="385"/>
      <c r="HL36" s="385"/>
      <c r="HM36" s="385"/>
      <c r="HN36" s="385"/>
      <c r="HO36" s="385"/>
      <c r="HP36" s="385"/>
      <c r="HQ36" s="385"/>
      <c r="HR36" s="385"/>
      <c r="HS36" s="385"/>
      <c r="HT36" s="385"/>
      <c r="HU36" s="385"/>
      <c r="HV36" s="385"/>
      <c r="HW36" s="385"/>
      <c r="HX36" s="385"/>
      <c r="HY36" s="385"/>
      <c r="HZ36" s="385"/>
      <c r="IA36" s="385"/>
      <c r="IB36" s="385"/>
      <c r="IC36" s="385"/>
      <c r="ID36" s="385"/>
      <c r="IE36" s="385"/>
      <c r="IF36" s="385"/>
      <c r="IG36" s="385"/>
      <c r="IH36" s="385"/>
      <c r="II36" s="385"/>
      <c r="IJ36" s="385"/>
      <c r="IK36" s="385"/>
      <c r="IL36" s="385"/>
      <c r="IM36" s="385"/>
      <c r="IN36" s="385"/>
      <c r="IO36" s="385"/>
      <c r="IP36" s="385"/>
      <c r="IQ36" s="385"/>
      <c r="IR36" s="385"/>
      <c r="IS36" s="385"/>
      <c r="IT36" s="385"/>
      <c r="IU36" s="385"/>
      <c r="IV36" s="385"/>
    </row>
    <row r="37" spans="1:256" s="383" customFormat="1" ht="13.5" customHeight="1" x14ac:dyDescent="0.2">
      <c r="A37" s="376" t="s">
        <v>795</v>
      </c>
      <c r="B37"/>
      <c r="C37"/>
      <c r="D37"/>
      <c r="E37"/>
      <c r="F37"/>
      <c r="G37"/>
      <c r="H37"/>
      <c r="I37"/>
      <c r="J37" s="23"/>
      <c r="K37" s="384"/>
      <c r="L37" s="377"/>
      <c r="M37" s="377"/>
      <c r="N37" s="377"/>
      <c r="O37" s="377"/>
      <c r="P37" s="377"/>
      <c r="Q37" s="377"/>
      <c r="R37" s="377"/>
      <c r="S37" s="377"/>
      <c r="T37" s="378"/>
      <c r="U37" s="378"/>
      <c r="V37" s="378"/>
      <c r="W37" s="378"/>
      <c r="X37" s="378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5"/>
      <c r="AZ37" s="385"/>
      <c r="BA37" s="385"/>
      <c r="BB37" s="385"/>
      <c r="BC37" s="385"/>
      <c r="BD37" s="385"/>
      <c r="BE37" s="385"/>
      <c r="BF37" s="385"/>
      <c r="BG37" s="385"/>
      <c r="BH37" s="385"/>
      <c r="BI37" s="385"/>
      <c r="BJ37" s="385"/>
      <c r="BK37" s="385"/>
      <c r="BL37" s="385"/>
      <c r="BM37" s="385"/>
      <c r="BN37" s="385"/>
      <c r="BO37" s="385"/>
      <c r="BP37" s="385"/>
      <c r="BQ37" s="385"/>
      <c r="BR37" s="385"/>
      <c r="BS37" s="385"/>
      <c r="BT37" s="385"/>
      <c r="BU37" s="385"/>
      <c r="BV37" s="385"/>
      <c r="BW37" s="385"/>
      <c r="BX37" s="385"/>
      <c r="BY37" s="385"/>
      <c r="BZ37" s="385"/>
      <c r="CA37" s="385"/>
      <c r="CB37" s="385"/>
      <c r="CC37" s="385"/>
      <c r="CD37" s="385"/>
      <c r="CE37" s="385"/>
      <c r="CF37" s="385"/>
      <c r="CG37" s="385"/>
      <c r="CH37" s="385"/>
      <c r="CI37" s="385"/>
      <c r="CJ37" s="385"/>
      <c r="CK37" s="385"/>
      <c r="CL37" s="385"/>
      <c r="CM37" s="385"/>
      <c r="CN37" s="385"/>
      <c r="CO37" s="385"/>
      <c r="CP37" s="385"/>
      <c r="CQ37" s="385"/>
      <c r="CR37" s="385"/>
      <c r="CS37" s="385"/>
      <c r="CT37" s="385"/>
      <c r="CU37" s="385"/>
      <c r="CV37" s="385"/>
      <c r="CW37" s="385"/>
      <c r="CX37" s="385"/>
      <c r="CY37" s="385"/>
      <c r="CZ37" s="385"/>
      <c r="DA37" s="385"/>
      <c r="DB37" s="385"/>
      <c r="DC37" s="385"/>
      <c r="DD37" s="385"/>
      <c r="DE37" s="385"/>
      <c r="DF37" s="385"/>
      <c r="DG37" s="385"/>
      <c r="DH37" s="385"/>
      <c r="DI37" s="385"/>
      <c r="DJ37" s="385"/>
      <c r="DK37" s="385"/>
      <c r="DL37" s="385"/>
      <c r="DM37" s="385"/>
      <c r="DN37" s="385"/>
      <c r="DO37" s="385"/>
      <c r="DP37" s="385"/>
      <c r="DQ37" s="385"/>
      <c r="DR37" s="385"/>
      <c r="DS37" s="385"/>
      <c r="DT37" s="385"/>
      <c r="DU37" s="385"/>
      <c r="DV37" s="385"/>
      <c r="DW37" s="385"/>
      <c r="DX37" s="385"/>
      <c r="DY37" s="385"/>
      <c r="DZ37" s="385"/>
      <c r="EA37" s="385"/>
      <c r="EB37" s="385"/>
      <c r="EC37" s="385"/>
      <c r="ED37" s="385"/>
      <c r="EE37" s="385"/>
      <c r="EF37" s="385"/>
      <c r="EG37" s="385"/>
      <c r="EH37" s="385"/>
      <c r="EI37" s="385"/>
      <c r="EJ37" s="385"/>
      <c r="EK37" s="385"/>
      <c r="EL37" s="385"/>
      <c r="EM37" s="385"/>
      <c r="EN37" s="385"/>
      <c r="EO37" s="385"/>
      <c r="EP37" s="385"/>
      <c r="EQ37" s="385"/>
      <c r="ER37" s="385"/>
      <c r="ES37" s="385"/>
      <c r="ET37" s="385"/>
      <c r="EU37" s="385"/>
      <c r="EV37" s="385"/>
      <c r="EW37" s="385"/>
      <c r="EX37" s="385"/>
      <c r="EY37" s="385"/>
      <c r="EZ37" s="385"/>
      <c r="FA37" s="385"/>
      <c r="FB37" s="385"/>
      <c r="FC37" s="385"/>
      <c r="FD37" s="385"/>
      <c r="FE37" s="385"/>
      <c r="FF37" s="385"/>
      <c r="FG37" s="385"/>
      <c r="FH37" s="385"/>
      <c r="FI37" s="385"/>
      <c r="FJ37" s="385"/>
      <c r="FK37" s="385"/>
      <c r="FL37" s="385"/>
      <c r="FM37" s="385"/>
      <c r="FN37" s="385"/>
      <c r="FO37" s="385"/>
      <c r="FP37" s="385"/>
      <c r="FQ37" s="385"/>
      <c r="FR37" s="385"/>
      <c r="FS37" s="385"/>
      <c r="FT37" s="385"/>
      <c r="FU37" s="385"/>
      <c r="FV37" s="385"/>
      <c r="FW37" s="385"/>
      <c r="FX37" s="385"/>
      <c r="FY37" s="385"/>
      <c r="FZ37" s="385"/>
      <c r="GA37" s="385"/>
      <c r="GB37" s="385"/>
      <c r="GC37" s="385"/>
      <c r="GD37" s="385"/>
      <c r="GE37" s="385"/>
      <c r="GF37" s="385"/>
      <c r="GG37" s="385"/>
      <c r="GH37" s="385"/>
      <c r="GI37" s="385"/>
      <c r="GJ37" s="385"/>
      <c r="GK37" s="385"/>
      <c r="GL37" s="385"/>
      <c r="GM37" s="385"/>
      <c r="GN37" s="385"/>
      <c r="GO37" s="385"/>
      <c r="GP37" s="385"/>
      <c r="GQ37" s="385"/>
      <c r="GR37" s="385"/>
      <c r="GS37" s="385"/>
      <c r="GT37" s="385"/>
      <c r="GU37" s="385"/>
      <c r="GV37" s="385"/>
      <c r="GW37" s="385"/>
      <c r="GX37" s="385"/>
      <c r="GY37" s="385"/>
      <c r="GZ37" s="385"/>
      <c r="HA37" s="385"/>
      <c r="HB37" s="385"/>
      <c r="HC37" s="385"/>
      <c r="HD37" s="385"/>
      <c r="HE37" s="385"/>
      <c r="HF37" s="385"/>
      <c r="HG37" s="385"/>
      <c r="HH37" s="385"/>
      <c r="HI37" s="385"/>
      <c r="HJ37" s="385"/>
      <c r="HK37" s="385"/>
      <c r="HL37" s="385"/>
      <c r="HM37" s="385"/>
      <c r="HN37" s="385"/>
      <c r="HO37" s="385"/>
      <c r="HP37" s="385"/>
      <c r="HQ37" s="385"/>
      <c r="HR37" s="385"/>
      <c r="HS37" s="385"/>
      <c r="HT37" s="385"/>
      <c r="HU37" s="385"/>
      <c r="HV37" s="385"/>
      <c r="HW37" s="385"/>
      <c r="HX37" s="385"/>
      <c r="HY37" s="385"/>
      <c r="HZ37" s="385"/>
      <c r="IA37" s="385"/>
      <c r="IB37" s="385"/>
      <c r="IC37" s="385"/>
      <c r="ID37" s="385"/>
      <c r="IE37" s="385"/>
      <c r="IF37" s="385"/>
      <c r="IG37" s="385"/>
      <c r="IH37" s="385"/>
      <c r="II37" s="385"/>
      <c r="IJ37" s="385"/>
      <c r="IK37" s="385"/>
      <c r="IL37" s="385"/>
      <c r="IM37" s="385"/>
      <c r="IN37" s="385"/>
      <c r="IO37" s="385"/>
      <c r="IP37" s="385"/>
      <c r="IQ37" s="385"/>
      <c r="IR37" s="385"/>
      <c r="IS37" s="385"/>
      <c r="IT37" s="385"/>
      <c r="IU37" s="385"/>
      <c r="IV37" s="385"/>
    </row>
    <row r="38" spans="1:256" s="383" customFormat="1" ht="13.5" customHeight="1" x14ac:dyDescent="0.2">
      <c r="A38" s="376" t="s">
        <v>796</v>
      </c>
      <c r="B38"/>
      <c r="C38"/>
      <c r="D38"/>
      <c r="E38"/>
      <c r="F38"/>
      <c r="G38"/>
      <c r="H38"/>
      <c r="I38"/>
      <c r="J38" s="23"/>
      <c r="K38" s="384"/>
      <c r="L38" s="377"/>
      <c r="M38" s="377"/>
      <c r="N38" s="377"/>
      <c r="O38" s="377"/>
      <c r="P38" s="377"/>
      <c r="Q38" s="377"/>
      <c r="R38" s="377"/>
      <c r="S38" s="377"/>
      <c r="T38" s="378"/>
      <c r="U38" s="378"/>
      <c r="V38" s="378"/>
      <c r="W38" s="378"/>
      <c r="X38" s="378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5"/>
      <c r="AZ38" s="385"/>
      <c r="BA38" s="385"/>
      <c r="BB38" s="385"/>
      <c r="BC38" s="385"/>
      <c r="BD38" s="385"/>
      <c r="BE38" s="385"/>
      <c r="BF38" s="385"/>
      <c r="BG38" s="385"/>
      <c r="BH38" s="385"/>
      <c r="BI38" s="385"/>
      <c r="BJ38" s="385"/>
      <c r="BK38" s="385"/>
      <c r="BL38" s="385"/>
      <c r="BM38" s="385"/>
      <c r="BN38" s="385"/>
      <c r="BO38" s="385"/>
      <c r="BP38" s="385"/>
      <c r="BQ38" s="385"/>
      <c r="BR38" s="385"/>
      <c r="BS38" s="385"/>
      <c r="BT38" s="385"/>
      <c r="BU38" s="385"/>
      <c r="BV38" s="385"/>
      <c r="BW38" s="385"/>
      <c r="BX38" s="385"/>
      <c r="BY38" s="385"/>
      <c r="BZ38" s="385"/>
      <c r="CA38" s="385"/>
      <c r="CB38" s="385"/>
      <c r="CC38" s="385"/>
      <c r="CD38" s="385"/>
      <c r="CE38" s="385"/>
      <c r="CF38" s="385"/>
      <c r="CG38" s="385"/>
      <c r="CH38" s="385"/>
      <c r="CI38" s="385"/>
      <c r="CJ38" s="385"/>
      <c r="CK38" s="385"/>
      <c r="CL38" s="385"/>
      <c r="CM38" s="385"/>
      <c r="CN38" s="385"/>
      <c r="CO38" s="385"/>
      <c r="CP38" s="385"/>
      <c r="CQ38" s="385"/>
      <c r="CR38" s="385"/>
      <c r="CS38" s="385"/>
      <c r="CT38" s="385"/>
      <c r="CU38" s="385"/>
      <c r="CV38" s="385"/>
      <c r="CW38" s="385"/>
      <c r="CX38" s="385"/>
      <c r="CY38" s="385"/>
      <c r="CZ38" s="385"/>
      <c r="DA38" s="385"/>
      <c r="DB38" s="385"/>
      <c r="DC38" s="385"/>
      <c r="DD38" s="385"/>
      <c r="DE38" s="385"/>
      <c r="DF38" s="385"/>
      <c r="DG38" s="385"/>
      <c r="DH38" s="385"/>
      <c r="DI38" s="385"/>
      <c r="DJ38" s="385"/>
      <c r="DK38" s="385"/>
      <c r="DL38" s="385"/>
      <c r="DM38" s="385"/>
      <c r="DN38" s="385"/>
      <c r="DO38" s="385"/>
      <c r="DP38" s="385"/>
      <c r="DQ38" s="385"/>
      <c r="DR38" s="385"/>
      <c r="DS38" s="385"/>
      <c r="DT38" s="385"/>
      <c r="DU38" s="385"/>
      <c r="DV38" s="385"/>
      <c r="DW38" s="385"/>
      <c r="DX38" s="385"/>
      <c r="DY38" s="385"/>
      <c r="DZ38" s="385"/>
      <c r="EA38" s="385"/>
      <c r="EB38" s="385"/>
      <c r="EC38" s="385"/>
      <c r="ED38" s="385"/>
      <c r="EE38" s="385"/>
      <c r="EF38" s="385"/>
      <c r="EG38" s="385"/>
      <c r="EH38" s="385"/>
      <c r="EI38" s="385"/>
      <c r="EJ38" s="385"/>
      <c r="EK38" s="385"/>
      <c r="EL38" s="385"/>
      <c r="EM38" s="385"/>
      <c r="EN38" s="385"/>
      <c r="EO38" s="385"/>
      <c r="EP38" s="385"/>
      <c r="EQ38" s="385"/>
      <c r="ER38" s="385"/>
      <c r="ES38" s="385"/>
      <c r="ET38" s="385"/>
      <c r="EU38" s="385"/>
      <c r="EV38" s="385"/>
      <c r="EW38" s="385"/>
      <c r="EX38" s="385"/>
      <c r="EY38" s="385"/>
      <c r="EZ38" s="385"/>
      <c r="FA38" s="385"/>
      <c r="FB38" s="385"/>
      <c r="FC38" s="385"/>
      <c r="FD38" s="385"/>
      <c r="FE38" s="385"/>
      <c r="FF38" s="385"/>
      <c r="FG38" s="385"/>
      <c r="FH38" s="385"/>
      <c r="FI38" s="385"/>
      <c r="FJ38" s="385"/>
      <c r="FK38" s="385"/>
      <c r="FL38" s="385"/>
      <c r="FM38" s="385"/>
      <c r="FN38" s="385"/>
      <c r="FO38" s="385"/>
      <c r="FP38" s="385"/>
      <c r="FQ38" s="385"/>
      <c r="FR38" s="385"/>
      <c r="FS38" s="385"/>
      <c r="FT38" s="385"/>
      <c r="FU38" s="385"/>
      <c r="FV38" s="385"/>
      <c r="FW38" s="385"/>
      <c r="FX38" s="385"/>
      <c r="FY38" s="385"/>
      <c r="FZ38" s="385"/>
      <c r="GA38" s="385"/>
      <c r="GB38" s="385"/>
      <c r="GC38" s="385"/>
      <c r="GD38" s="385"/>
      <c r="GE38" s="385"/>
      <c r="GF38" s="385"/>
      <c r="GG38" s="385"/>
      <c r="GH38" s="385"/>
      <c r="GI38" s="385"/>
      <c r="GJ38" s="385"/>
      <c r="GK38" s="385"/>
      <c r="GL38" s="385"/>
      <c r="GM38" s="385"/>
      <c r="GN38" s="385"/>
      <c r="GO38" s="385"/>
      <c r="GP38" s="385"/>
      <c r="GQ38" s="385"/>
      <c r="GR38" s="385"/>
      <c r="GS38" s="385"/>
      <c r="GT38" s="385"/>
      <c r="GU38" s="385"/>
      <c r="GV38" s="385"/>
      <c r="GW38" s="385"/>
      <c r="GX38" s="385"/>
      <c r="GY38" s="385"/>
      <c r="GZ38" s="385"/>
      <c r="HA38" s="385"/>
      <c r="HB38" s="385"/>
      <c r="HC38" s="385"/>
      <c r="HD38" s="385"/>
      <c r="HE38" s="385"/>
      <c r="HF38" s="385"/>
      <c r="HG38" s="385"/>
      <c r="HH38" s="385"/>
      <c r="HI38" s="385"/>
      <c r="HJ38" s="385"/>
      <c r="HK38" s="385"/>
      <c r="HL38" s="385"/>
      <c r="HM38" s="385"/>
      <c r="HN38" s="385"/>
      <c r="HO38" s="385"/>
      <c r="HP38" s="385"/>
      <c r="HQ38" s="385"/>
      <c r="HR38" s="385"/>
      <c r="HS38" s="385"/>
      <c r="HT38" s="385"/>
      <c r="HU38" s="385"/>
      <c r="HV38" s="385"/>
      <c r="HW38" s="385"/>
      <c r="HX38" s="385"/>
      <c r="HY38" s="385"/>
      <c r="HZ38" s="385"/>
      <c r="IA38" s="385"/>
      <c r="IB38" s="385"/>
      <c r="IC38" s="385"/>
      <c r="ID38" s="385"/>
      <c r="IE38" s="385"/>
      <c r="IF38" s="385"/>
      <c r="IG38" s="385"/>
      <c r="IH38" s="385"/>
      <c r="II38" s="385"/>
      <c r="IJ38" s="385"/>
      <c r="IK38" s="385"/>
      <c r="IL38" s="385"/>
      <c r="IM38" s="385"/>
      <c r="IN38" s="385"/>
      <c r="IO38" s="385"/>
      <c r="IP38" s="385"/>
      <c r="IQ38" s="385"/>
      <c r="IR38" s="385"/>
      <c r="IS38" s="385"/>
      <c r="IT38" s="385"/>
      <c r="IU38" s="385"/>
      <c r="IV38" s="385"/>
    </row>
    <row r="39" spans="1:256" s="383" customFormat="1" ht="12.75" customHeight="1" x14ac:dyDescent="0.2">
      <c r="A39" s="385"/>
      <c r="B39"/>
      <c r="C39"/>
      <c r="D39"/>
      <c r="E39"/>
      <c r="F39"/>
      <c r="G39"/>
      <c r="H39"/>
      <c r="I39"/>
      <c r="J39" s="23"/>
      <c r="K39" s="384"/>
      <c r="L39" s="377"/>
      <c r="M39" s="377"/>
      <c r="N39" s="377"/>
      <c r="O39" s="377"/>
      <c r="P39" s="377"/>
      <c r="Q39" s="377"/>
      <c r="R39" s="377"/>
      <c r="S39" s="377"/>
      <c r="T39" s="378"/>
      <c r="U39" s="378"/>
      <c r="V39" s="378"/>
      <c r="W39" s="378"/>
      <c r="X39" s="378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5"/>
      <c r="AZ39" s="385"/>
      <c r="BA39" s="385"/>
      <c r="BB39" s="385"/>
      <c r="BC39" s="385"/>
      <c r="BD39" s="385"/>
      <c r="BE39" s="385"/>
      <c r="BF39" s="385"/>
      <c r="BG39" s="385"/>
      <c r="BH39" s="385"/>
      <c r="BI39" s="385"/>
      <c r="BJ39" s="385"/>
      <c r="BK39" s="385"/>
      <c r="BL39" s="385"/>
      <c r="BM39" s="385"/>
      <c r="BN39" s="385"/>
      <c r="BO39" s="385"/>
      <c r="BP39" s="385"/>
      <c r="BQ39" s="385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5"/>
      <c r="CF39" s="385"/>
      <c r="CG39" s="385"/>
      <c r="CH39" s="385"/>
      <c r="CI39" s="385"/>
      <c r="CJ39" s="385"/>
      <c r="CK39" s="385"/>
      <c r="CL39" s="385"/>
      <c r="CM39" s="385"/>
      <c r="CN39" s="385"/>
      <c r="CO39" s="385"/>
      <c r="CP39" s="385"/>
      <c r="CQ39" s="385"/>
      <c r="CR39" s="385"/>
      <c r="CS39" s="385"/>
      <c r="CT39" s="385"/>
      <c r="CU39" s="385"/>
      <c r="CV39" s="385"/>
      <c r="CW39" s="385"/>
      <c r="CX39" s="385"/>
      <c r="CY39" s="385"/>
      <c r="CZ39" s="385"/>
      <c r="DA39" s="385"/>
      <c r="DB39" s="385"/>
      <c r="DC39" s="385"/>
      <c r="DD39" s="385"/>
      <c r="DE39" s="385"/>
      <c r="DF39" s="385"/>
      <c r="DG39" s="385"/>
      <c r="DH39" s="385"/>
      <c r="DI39" s="385"/>
      <c r="DJ39" s="385"/>
      <c r="DK39" s="385"/>
      <c r="DL39" s="385"/>
      <c r="DM39" s="385"/>
      <c r="DN39" s="385"/>
      <c r="DO39" s="385"/>
      <c r="DP39" s="385"/>
      <c r="DQ39" s="385"/>
      <c r="DR39" s="385"/>
      <c r="DS39" s="385"/>
      <c r="DT39" s="385"/>
      <c r="DU39" s="385"/>
      <c r="DV39" s="385"/>
      <c r="DW39" s="385"/>
      <c r="DX39" s="385"/>
      <c r="DY39" s="385"/>
      <c r="DZ39" s="385"/>
      <c r="EA39" s="385"/>
      <c r="EB39" s="385"/>
      <c r="EC39" s="385"/>
      <c r="ED39" s="385"/>
      <c r="EE39" s="385"/>
      <c r="EF39" s="385"/>
      <c r="EG39" s="385"/>
      <c r="EH39" s="385"/>
      <c r="EI39" s="385"/>
      <c r="EJ39" s="385"/>
      <c r="EK39" s="385"/>
      <c r="EL39" s="385"/>
      <c r="EM39" s="385"/>
      <c r="EN39" s="385"/>
      <c r="EO39" s="385"/>
      <c r="EP39" s="385"/>
      <c r="EQ39" s="385"/>
      <c r="ER39" s="385"/>
      <c r="ES39" s="385"/>
      <c r="ET39" s="385"/>
      <c r="EU39" s="385"/>
      <c r="EV39" s="385"/>
      <c r="EW39" s="385"/>
      <c r="EX39" s="385"/>
      <c r="EY39" s="385"/>
      <c r="EZ39" s="385"/>
      <c r="FA39" s="385"/>
      <c r="FB39" s="385"/>
      <c r="FC39" s="385"/>
      <c r="FD39" s="385"/>
      <c r="FE39" s="385"/>
      <c r="FF39" s="385"/>
      <c r="FG39" s="385"/>
      <c r="FH39" s="385"/>
      <c r="FI39" s="385"/>
      <c r="FJ39" s="385"/>
      <c r="FK39" s="385"/>
      <c r="FL39" s="385"/>
      <c r="FM39" s="385"/>
      <c r="FN39" s="385"/>
      <c r="FO39" s="385"/>
      <c r="FP39" s="385"/>
      <c r="FQ39" s="385"/>
      <c r="FR39" s="385"/>
      <c r="FS39" s="385"/>
      <c r="FT39" s="385"/>
      <c r="FU39" s="385"/>
      <c r="FV39" s="385"/>
      <c r="FW39" s="385"/>
      <c r="FX39" s="385"/>
      <c r="FY39" s="385"/>
      <c r="FZ39" s="385"/>
      <c r="GA39" s="385"/>
      <c r="GB39" s="385"/>
      <c r="GC39" s="385"/>
      <c r="GD39" s="385"/>
      <c r="GE39" s="385"/>
      <c r="GF39" s="385"/>
      <c r="GG39" s="385"/>
      <c r="GH39" s="385"/>
      <c r="GI39" s="385"/>
      <c r="GJ39" s="385"/>
      <c r="GK39" s="385"/>
      <c r="GL39" s="385"/>
      <c r="GM39" s="385"/>
      <c r="GN39" s="385"/>
      <c r="GO39" s="385"/>
      <c r="GP39" s="385"/>
      <c r="GQ39" s="385"/>
      <c r="GR39" s="385"/>
      <c r="GS39" s="385"/>
      <c r="GT39" s="385"/>
      <c r="GU39" s="385"/>
      <c r="GV39" s="385"/>
      <c r="GW39" s="385"/>
      <c r="GX39" s="385"/>
      <c r="GY39" s="385"/>
      <c r="GZ39" s="385"/>
      <c r="HA39" s="385"/>
      <c r="HB39" s="385"/>
      <c r="HC39" s="385"/>
      <c r="HD39" s="385"/>
      <c r="HE39" s="385"/>
      <c r="HF39" s="385"/>
      <c r="HG39" s="385"/>
      <c r="HH39" s="385"/>
      <c r="HI39" s="385"/>
      <c r="HJ39" s="385"/>
      <c r="HK39" s="385"/>
      <c r="HL39" s="385"/>
      <c r="HM39" s="385"/>
      <c r="HN39" s="385"/>
      <c r="HO39" s="385"/>
      <c r="HP39" s="385"/>
      <c r="HQ39" s="385"/>
      <c r="HR39" s="385"/>
      <c r="HS39" s="385"/>
      <c r="HT39" s="385"/>
      <c r="HU39" s="385"/>
      <c r="HV39" s="385"/>
      <c r="HW39" s="385"/>
      <c r="HX39" s="385"/>
      <c r="HY39" s="385"/>
      <c r="HZ39" s="385"/>
      <c r="IA39" s="385"/>
      <c r="IB39" s="385"/>
      <c r="IC39" s="385"/>
      <c r="ID39" s="385"/>
      <c r="IE39" s="385"/>
      <c r="IF39" s="385"/>
      <c r="IG39" s="385"/>
      <c r="IH39" s="385"/>
      <c r="II39" s="385"/>
      <c r="IJ39" s="385"/>
      <c r="IK39" s="385"/>
      <c r="IL39" s="385"/>
      <c r="IM39" s="385"/>
      <c r="IN39" s="385"/>
      <c r="IO39" s="385"/>
      <c r="IP39" s="385"/>
      <c r="IQ39" s="385"/>
      <c r="IR39" s="385"/>
      <c r="IS39" s="385"/>
      <c r="IT39" s="385"/>
      <c r="IU39" s="385"/>
      <c r="IV39" s="385"/>
    </row>
    <row r="40" spans="1:256" ht="12.75" hidden="1" customHeight="1" x14ac:dyDescent="0.2">
      <c r="A40" s="386"/>
      <c r="B40" s="387"/>
      <c r="C40" s="387"/>
      <c r="D40" s="387"/>
      <c r="E40" s="387"/>
      <c r="F40" s="387"/>
      <c r="G40" s="387"/>
      <c r="H40" s="387"/>
      <c r="I40" s="387"/>
      <c r="J40" s="388"/>
      <c r="K40" s="384"/>
      <c r="L40" s="384"/>
      <c r="M40" s="384"/>
      <c r="N40" s="384"/>
      <c r="O40" s="384"/>
      <c r="P40" s="384"/>
      <c r="Q40" s="384"/>
      <c r="R40" s="384"/>
      <c r="S40" s="384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85"/>
      <c r="AG40" s="385"/>
      <c r="AH40" s="385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5"/>
      <c r="AZ40" s="385"/>
      <c r="BA40" s="385"/>
      <c r="BB40" s="385"/>
      <c r="BC40" s="385"/>
      <c r="BD40" s="385"/>
      <c r="BE40" s="385"/>
      <c r="BF40" s="385"/>
      <c r="BG40" s="385"/>
      <c r="BH40" s="385"/>
      <c r="BI40" s="385"/>
      <c r="BJ40" s="385"/>
      <c r="BK40" s="385"/>
      <c r="BL40" s="385"/>
      <c r="BM40" s="385"/>
      <c r="BN40" s="385"/>
      <c r="BO40" s="385"/>
      <c r="BP40" s="385"/>
      <c r="BQ40" s="385"/>
      <c r="BR40" s="385"/>
      <c r="BS40" s="385"/>
      <c r="BT40" s="385"/>
      <c r="BU40" s="385"/>
      <c r="BV40" s="385"/>
      <c r="BW40" s="385"/>
      <c r="BX40" s="385"/>
      <c r="BY40" s="385"/>
      <c r="BZ40" s="385"/>
      <c r="CA40" s="385"/>
      <c r="CB40" s="385"/>
      <c r="CC40" s="385"/>
      <c r="CD40" s="385"/>
      <c r="CE40" s="385"/>
      <c r="CF40" s="385"/>
      <c r="CG40" s="385"/>
      <c r="CH40" s="385"/>
      <c r="CI40" s="385"/>
      <c r="CJ40" s="385"/>
      <c r="CK40" s="385"/>
      <c r="CL40" s="385"/>
      <c r="CM40" s="385"/>
      <c r="CN40" s="385"/>
      <c r="CO40" s="385"/>
      <c r="CP40" s="385"/>
      <c r="CQ40" s="385"/>
      <c r="CR40" s="385"/>
      <c r="CS40" s="385"/>
      <c r="CT40" s="385"/>
      <c r="CU40" s="385"/>
      <c r="CV40" s="385"/>
      <c r="CW40" s="385"/>
      <c r="CX40" s="385"/>
      <c r="CY40" s="385"/>
      <c r="CZ40" s="385"/>
      <c r="DA40" s="385"/>
      <c r="DB40" s="385"/>
      <c r="DC40" s="385"/>
      <c r="DD40" s="385"/>
      <c r="DE40" s="385"/>
      <c r="DF40" s="385"/>
      <c r="DG40" s="385"/>
      <c r="DH40" s="385"/>
      <c r="DI40" s="385"/>
      <c r="DJ40" s="385"/>
      <c r="DK40" s="385"/>
      <c r="DL40" s="385"/>
      <c r="DM40" s="385"/>
      <c r="DN40" s="385"/>
      <c r="DO40" s="385"/>
      <c r="DP40" s="385"/>
      <c r="DQ40" s="385"/>
      <c r="DR40" s="385"/>
      <c r="DS40" s="385"/>
      <c r="DT40" s="385"/>
      <c r="DU40" s="385"/>
      <c r="DV40" s="385"/>
      <c r="DW40" s="385"/>
      <c r="DX40" s="385"/>
      <c r="DY40" s="385"/>
      <c r="DZ40" s="385"/>
      <c r="EA40" s="385"/>
      <c r="EB40" s="385"/>
      <c r="EC40" s="385"/>
      <c r="ED40" s="385"/>
      <c r="EE40" s="385"/>
      <c r="EF40" s="385"/>
      <c r="EG40" s="385"/>
      <c r="EH40" s="385"/>
      <c r="EI40" s="385"/>
      <c r="EJ40" s="385"/>
      <c r="EK40" s="385"/>
      <c r="EL40" s="385"/>
      <c r="EM40" s="385"/>
      <c r="EN40" s="385"/>
      <c r="EO40" s="385"/>
      <c r="EP40" s="385"/>
      <c r="EQ40" s="385"/>
      <c r="ER40" s="385"/>
      <c r="ES40" s="385"/>
      <c r="ET40" s="385"/>
      <c r="EU40" s="385"/>
      <c r="EV40" s="385"/>
      <c r="EW40" s="385"/>
      <c r="EX40" s="385"/>
      <c r="EY40" s="385"/>
      <c r="EZ40" s="385"/>
      <c r="FA40" s="385"/>
      <c r="FB40" s="385"/>
      <c r="FC40" s="385"/>
      <c r="FD40" s="385"/>
      <c r="FE40" s="385"/>
      <c r="FF40" s="385"/>
      <c r="FG40" s="385"/>
      <c r="FH40" s="385"/>
      <c r="FI40" s="385"/>
      <c r="FJ40" s="385"/>
      <c r="FK40" s="385"/>
      <c r="FL40" s="385"/>
      <c r="FM40" s="385"/>
      <c r="FN40" s="385"/>
      <c r="FO40" s="385"/>
      <c r="FP40" s="385"/>
      <c r="FQ40" s="385"/>
      <c r="FR40" s="385"/>
      <c r="FS40" s="385"/>
      <c r="FT40" s="385"/>
      <c r="FU40" s="385"/>
      <c r="FV40" s="385"/>
      <c r="FW40" s="385"/>
      <c r="FX40" s="385"/>
      <c r="FY40" s="385"/>
      <c r="FZ40" s="385"/>
      <c r="GA40" s="385"/>
      <c r="GB40" s="385"/>
      <c r="GC40" s="385"/>
      <c r="GD40" s="385"/>
      <c r="GE40" s="385"/>
      <c r="GF40" s="385"/>
      <c r="GG40" s="385"/>
      <c r="GH40" s="385"/>
      <c r="GI40" s="385"/>
      <c r="GJ40" s="385"/>
      <c r="GK40" s="385"/>
      <c r="GL40" s="385"/>
      <c r="GM40" s="385"/>
      <c r="GN40" s="385"/>
      <c r="GO40" s="385"/>
      <c r="GP40" s="385"/>
      <c r="GQ40" s="385"/>
      <c r="GR40" s="385"/>
      <c r="GS40" s="385"/>
      <c r="GT40" s="385"/>
      <c r="GU40" s="385"/>
      <c r="GV40" s="385"/>
      <c r="GW40" s="385"/>
      <c r="GX40" s="385"/>
      <c r="GY40" s="385"/>
      <c r="GZ40" s="385"/>
      <c r="HA40" s="385"/>
      <c r="HB40" s="385"/>
      <c r="HC40" s="385"/>
      <c r="HD40" s="385"/>
      <c r="HE40" s="385"/>
      <c r="HF40" s="385"/>
      <c r="HG40" s="385"/>
      <c r="HH40" s="385"/>
      <c r="HI40" s="385"/>
      <c r="HJ40" s="385"/>
      <c r="HK40" s="385"/>
      <c r="HL40" s="385"/>
      <c r="HM40" s="385"/>
      <c r="HN40" s="385"/>
      <c r="HO40" s="385"/>
      <c r="HP40" s="385"/>
      <c r="HQ40" s="385"/>
      <c r="HR40" s="385"/>
      <c r="HS40" s="385"/>
      <c r="HT40" s="385"/>
      <c r="HU40" s="385"/>
      <c r="HV40" s="385"/>
      <c r="HW40" s="385"/>
      <c r="HX40" s="385"/>
      <c r="HY40" s="385"/>
      <c r="HZ40" s="385"/>
      <c r="IA40" s="385"/>
      <c r="IB40" s="385"/>
      <c r="IC40" s="385"/>
      <c r="ID40" s="385"/>
      <c r="IE40" s="385"/>
      <c r="IF40" s="385"/>
      <c r="IG40" s="385"/>
      <c r="IH40" s="385"/>
      <c r="II40" s="385"/>
      <c r="IJ40" s="385"/>
      <c r="IK40" s="385"/>
      <c r="IL40" s="385"/>
      <c r="IM40" s="385"/>
      <c r="IN40" s="385"/>
      <c r="IO40" s="385"/>
      <c r="IP40" s="385"/>
      <c r="IQ40" s="385"/>
      <c r="IR40" s="385"/>
      <c r="IS40" s="385"/>
      <c r="IT40" s="385"/>
      <c r="IU40" s="385"/>
      <c r="IV40" s="385"/>
    </row>
    <row r="41" spans="1:256" s="333" customFormat="1" ht="12.75" hidden="1" customHeight="1" x14ac:dyDescent="0.2">
      <c r="A41" s="386"/>
      <c r="B41"/>
      <c r="C41"/>
      <c r="D41"/>
      <c r="E41"/>
      <c r="F41"/>
      <c r="G41"/>
      <c r="H41"/>
      <c r="I41"/>
      <c r="J41" s="23"/>
      <c r="K41" s="85"/>
      <c r="L41" s="85"/>
      <c r="M41" s="85"/>
      <c r="N41" s="85"/>
      <c r="O41" s="85"/>
      <c r="P41" s="85"/>
      <c r="Q41" s="85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s="333" customFormat="1" ht="12.75" hidden="1" customHeight="1" x14ac:dyDescent="0.2">
      <c r="A42" s="348"/>
      <c r="B42"/>
      <c r="C42"/>
      <c r="D42"/>
      <c r="E42"/>
      <c r="F42"/>
      <c r="G42"/>
      <c r="H42"/>
      <c r="I42"/>
      <c r="J42" s="23"/>
      <c r="K42" s="387"/>
      <c r="L42" s="387"/>
      <c r="M42" s="387"/>
      <c r="N42" s="387"/>
      <c r="O42" s="387"/>
      <c r="P42" s="387"/>
      <c r="Q42" s="387"/>
      <c r="R42" s="387"/>
      <c r="S42" s="387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89"/>
      <c r="BT42" s="389"/>
      <c r="BU42" s="389"/>
      <c r="BV42" s="389"/>
      <c r="BW42" s="389"/>
      <c r="BX42" s="389"/>
      <c r="BY42" s="389"/>
      <c r="BZ42" s="389"/>
      <c r="CA42" s="389"/>
      <c r="CB42" s="389"/>
      <c r="CC42" s="389"/>
      <c r="CD42" s="389"/>
      <c r="CE42" s="389"/>
      <c r="CF42" s="389"/>
      <c r="CG42" s="389"/>
      <c r="CH42" s="389"/>
      <c r="CI42" s="389"/>
      <c r="CJ42" s="389"/>
      <c r="CK42" s="389"/>
      <c r="CL42" s="389"/>
      <c r="CM42" s="389"/>
      <c r="CN42" s="389"/>
      <c r="CO42" s="389"/>
      <c r="CP42" s="389"/>
      <c r="CQ42" s="389"/>
      <c r="CR42" s="389"/>
      <c r="CS42" s="389"/>
      <c r="CT42" s="389"/>
      <c r="CU42" s="389"/>
      <c r="CV42" s="389"/>
      <c r="CW42" s="389"/>
      <c r="CX42" s="389"/>
      <c r="CY42" s="389"/>
      <c r="CZ42" s="389"/>
      <c r="DA42" s="389"/>
      <c r="DB42" s="389"/>
      <c r="DC42" s="389"/>
      <c r="DD42" s="389"/>
      <c r="DE42" s="389"/>
      <c r="DF42" s="389"/>
      <c r="DG42" s="389"/>
      <c r="DH42" s="389"/>
      <c r="DI42" s="389"/>
      <c r="DJ42" s="389"/>
      <c r="DK42" s="389"/>
      <c r="DL42" s="389"/>
      <c r="DM42" s="389"/>
      <c r="DN42" s="389"/>
      <c r="DO42" s="389"/>
      <c r="DP42" s="389"/>
      <c r="DQ42" s="389"/>
      <c r="DR42" s="389"/>
      <c r="DS42" s="389"/>
      <c r="DT42" s="389"/>
      <c r="DU42" s="389"/>
      <c r="DV42" s="389"/>
      <c r="DW42" s="389"/>
      <c r="DX42" s="389"/>
      <c r="DY42" s="389"/>
      <c r="DZ42" s="389"/>
      <c r="EA42" s="389"/>
      <c r="EB42" s="389"/>
      <c r="EC42" s="389"/>
      <c r="ED42" s="389"/>
      <c r="EE42" s="389"/>
      <c r="EF42" s="389"/>
      <c r="EG42" s="389"/>
      <c r="EH42" s="389"/>
      <c r="EI42" s="389"/>
      <c r="EJ42" s="389"/>
      <c r="EK42" s="389"/>
      <c r="EL42" s="389"/>
      <c r="EM42" s="389"/>
      <c r="EN42" s="389"/>
      <c r="EO42" s="389"/>
      <c r="EP42" s="389"/>
      <c r="EQ42" s="389"/>
      <c r="ER42" s="389"/>
      <c r="ES42" s="389"/>
      <c r="ET42" s="389"/>
      <c r="EU42" s="389"/>
      <c r="EV42" s="389"/>
      <c r="EW42" s="389"/>
      <c r="EX42" s="389"/>
      <c r="EY42" s="389"/>
      <c r="EZ42" s="389"/>
      <c r="FA42" s="389"/>
      <c r="FB42" s="389"/>
      <c r="FC42" s="389"/>
      <c r="FD42" s="389"/>
      <c r="FE42" s="389"/>
      <c r="FF42" s="389"/>
      <c r="FG42" s="389"/>
      <c r="FH42" s="389"/>
      <c r="FI42" s="389"/>
      <c r="FJ42" s="389"/>
      <c r="FK42" s="389"/>
      <c r="FL42" s="389"/>
      <c r="FM42" s="389"/>
      <c r="FN42" s="389"/>
      <c r="FO42" s="389"/>
      <c r="FP42" s="389"/>
      <c r="FQ42" s="389"/>
      <c r="FR42" s="389"/>
      <c r="FS42" s="389"/>
      <c r="FT42" s="389"/>
      <c r="FU42" s="389"/>
      <c r="FV42" s="389"/>
      <c r="FW42" s="389"/>
      <c r="FX42" s="389"/>
      <c r="FY42" s="389"/>
      <c r="FZ42" s="389"/>
      <c r="GA42" s="389"/>
      <c r="GB42" s="389"/>
      <c r="GC42" s="389"/>
      <c r="GD42" s="389"/>
      <c r="GE42" s="389"/>
      <c r="GF42" s="389"/>
      <c r="GG42" s="389"/>
      <c r="GH42" s="389"/>
      <c r="GI42" s="389"/>
      <c r="GJ42" s="389"/>
      <c r="GK42" s="389"/>
      <c r="GL42" s="389"/>
      <c r="GM42" s="389"/>
      <c r="GN42" s="389"/>
      <c r="GO42" s="389"/>
      <c r="GP42" s="389"/>
      <c r="GQ42" s="389"/>
      <c r="GR42" s="389"/>
      <c r="GS42" s="389"/>
      <c r="GT42" s="389"/>
      <c r="GU42" s="389"/>
      <c r="GV42" s="389"/>
      <c r="GW42" s="389"/>
      <c r="GX42" s="389"/>
      <c r="GY42" s="389"/>
      <c r="GZ42" s="389"/>
      <c r="HA42" s="389"/>
      <c r="HB42" s="389"/>
      <c r="HC42" s="389"/>
      <c r="HD42" s="389"/>
      <c r="HE42" s="389"/>
      <c r="HF42" s="389"/>
      <c r="HG42" s="389"/>
      <c r="HH42" s="389"/>
      <c r="HI42" s="389"/>
      <c r="HJ42" s="389"/>
      <c r="HK42" s="389"/>
      <c r="HL42" s="389"/>
      <c r="HM42" s="389"/>
      <c r="HN42" s="389"/>
      <c r="HO42" s="389"/>
      <c r="HP42" s="389"/>
      <c r="HQ42" s="389"/>
      <c r="HR42" s="389"/>
      <c r="HS42" s="389"/>
      <c r="HT42" s="389"/>
      <c r="HU42" s="389"/>
      <c r="HV42" s="389"/>
      <c r="HW42" s="389"/>
      <c r="HX42" s="389"/>
      <c r="HY42" s="389"/>
      <c r="HZ42" s="389"/>
      <c r="IA42" s="389"/>
      <c r="IB42" s="389"/>
      <c r="IC42" s="389"/>
      <c r="ID42" s="389"/>
      <c r="IE42" s="389"/>
      <c r="IF42" s="389"/>
      <c r="IG42" s="389"/>
      <c r="IH42" s="389"/>
      <c r="II42" s="389"/>
      <c r="IJ42" s="389"/>
      <c r="IK42" s="389"/>
      <c r="IL42" s="389"/>
      <c r="IM42" s="389"/>
      <c r="IN42" s="389"/>
      <c r="IO42" s="389"/>
      <c r="IP42" s="389"/>
      <c r="IQ42" s="389"/>
      <c r="IR42" s="389"/>
      <c r="IS42" s="389"/>
      <c r="IT42" s="389"/>
      <c r="IU42" s="389"/>
      <c r="IV42" s="389"/>
    </row>
    <row r="43" spans="1:256" s="333" customFormat="1" ht="12.75" hidden="1" customHeight="1" x14ac:dyDescent="0.2">
      <c r="A43" s="348"/>
      <c r="B43" s="387"/>
      <c r="C43" s="387"/>
      <c r="D43" s="387"/>
      <c r="E43" s="387"/>
      <c r="F43" s="387"/>
      <c r="G43" s="387"/>
      <c r="H43" s="387"/>
      <c r="I43" s="387"/>
      <c r="J43" s="388"/>
      <c r="K43" s="387"/>
      <c r="L43" s="387"/>
      <c r="M43" s="387"/>
      <c r="N43" s="387"/>
      <c r="O43" s="387"/>
      <c r="P43" s="387"/>
      <c r="Q43" s="387"/>
      <c r="R43" s="387"/>
      <c r="S43" s="387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89"/>
      <c r="AZ43" s="389"/>
      <c r="BA43" s="389"/>
      <c r="BB43" s="389"/>
      <c r="BC43" s="389"/>
      <c r="BD43" s="389"/>
      <c r="BE43" s="389"/>
      <c r="BF43" s="389"/>
      <c r="BG43" s="389"/>
      <c r="BH43" s="389"/>
      <c r="BI43" s="389"/>
      <c r="BJ43" s="389"/>
      <c r="BK43" s="389"/>
      <c r="BL43" s="389"/>
      <c r="BM43" s="389"/>
      <c r="BN43" s="389"/>
      <c r="BO43" s="389"/>
      <c r="BP43" s="389"/>
      <c r="BQ43" s="389"/>
      <c r="BR43" s="389"/>
      <c r="BS43" s="389"/>
      <c r="BT43" s="389"/>
      <c r="BU43" s="389"/>
      <c r="BV43" s="389"/>
      <c r="BW43" s="389"/>
      <c r="BX43" s="389"/>
      <c r="BY43" s="389"/>
      <c r="BZ43" s="389"/>
      <c r="CA43" s="389"/>
      <c r="CB43" s="389"/>
      <c r="CC43" s="389"/>
      <c r="CD43" s="389"/>
      <c r="CE43" s="389"/>
      <c r="CF43" s="389"/>
      <c r="CG43" s="389"/>
      <c r="CH43" s="389"/>
      <c r="CI43" s="389"/>
      <c r="CJ43" s="389"/>
      <c r="CK43" s="389"/>
      <c r="CL43" s="389"/>
      <c r="CM43" s="389"/>
      <c r="CN43" s="389"/>
      <c r="CO43" s="389"/>
      <c r="CP43" s="389"/>
      <c r="CQ43" s="389"/>
      <c r="CR43" s="389"/>
      <c r="CS43" s="389"/>
      <c r="CT43" s="389"/>
      <c r="CU43" s="389"/>
      <c r="CV43" s="389"/>
      <c r="CW43" s="389"/>
      <c r="CX43" s="389"/>
      <c r="CY43" s="389"/>
      <c r="CZ43" s="389"/>
      <c r="DA43" s="389"/>
      <c r="DB43" s="389"/>
      <c r="DC43" s="389"/>
      <c r="DD43" s="389"/>
      <c r="DE43" s="389"/>
      <c r="DF43" s="389"/>
      <c r="DG43" s="389"/>
      <c r="DH43" s="389"/>
      <c r="DI43" s="389"/>
      <c r="DJ43" s="389"/>
      <c r="DK43" s="389"/>
      <c r="DL43" s="389"/>
      <c r="DM43" s="389"/>
      <c r="DN43" s="389"/>
      <c r="DO43" s="389"/>
      <c r="DP43" s="389"/>
      <c r="DQ43" s="389"/>
      <c r="DR43" s="389"/>
      <c r="DS43" s="389"/>
      <c r="DT43" s="389"/>
      <c r="DU43" s="389"/>
      <c r="DV43" s="389"/>
      <c r="DW43" s="389"/>
      <c r="DX43" s="389"/>
      <c r="DY43" s="389"/>
      <c r="DZ43" s="389"/>
      <c r="EA43" s="389"/>
      <c r="EB43" s="389"/>
      <c r="EC43" s="389"/>
      <c r="ED43" s="389"/>
      <c r="EE43" s="389"/>
      <c r="EF43" s="389"/>
      <c r="EG43" s="389"/>
      <c r="EH43" s="389"/>
      <c r="EI43" s="389"/>
      <c r="EJ43" s="389"/>
      <c r="EK43" s="389"/>
      <c r="EL43" s="389"/>
      <c r="EM43" s="389"/>
      <c r="EN43" s="389"/>
      <c r="EO43" s="389"/>
      <c r="EP43" s="389"/>
      <c r="EQ43" s="389"/>
      <c r="ER43" s="389"/>
      <c r="ES43" s="389"/>
      <c r="ET43" s="389"/>
      <c r="EU43" s="389"/>
      <c r="EV43" s="389"/>
      <c r="EW43" s="389"/>
      <c r="EX43" s="389"/>
      <c r="EY43" s="389"/>
      <c r="EZ43" s="389"/>
      <c r="FA43" s="389"/>
      <c r="FB43" s="389"/>
      <c r="FC43" s="389"/>
      <c r="FD43" s="389"/>
      <c r="FE43" s="389"/>
      <c r="FF43" s="389"/>
      <c r="FG43" s="389"/>
      <c r="FH43" s="389"/>
      <c r="FI43" s="389"/>
      <c r="FJ43" s="389"/>
      <c r="FK43" s="389"/>
      <c r="FL43" s="389"/>
      <c r="FM43" s="389"/>
      <c r="FN43" s="389"/>
      <c r="FO43" s="389"/>
      <c r="FP43" s="389"/>
      <c r="FQ43" s="389"/>
      <c r="FR43" s="389"/>
      <c r="FS43" s="389"/>
      <c r="FT43" s="389"/>
      <c r="FU43" s="389"/>
      <c r="FV43" s="389"/>
      <c r="FW43" s="389"/>
      <c r="FX43" s="389"/>
      <c r="FY43" s="389"/>
      <c r="FZ43" s="389"/>
      <c r="GA43" s="389"/>
      <c r="GB43" s="389"/>
      <c r="GC43" s="389"/>
      <c r="GD43" s="389"/>
      <c r="GE43" s="389"/>
      <c r="GF43" s="389"/>
      <c r="GG43" s="389"/>
      <c r="GH43" s="389"/>
      <c r="GI43" s="389"/>
      <c r="GJ43" s="389"/>
      <c r="GK43" s="389"/>
      <c r="GL43" s="389"/>
      <c r="GM43" s="389"/>
      <c r="GN43" s="389"/>
      <c r="GO43" s="389"/>
      <c r="GP43" s="389"/>
      <c r="GQ43" s="389"/>
      <c r="GR43" s="389"/>
      <c r="GS43" s="389"/>
      <c r="GT43" s="389"/>
      <c r="GU43" s="389"/>
      <c r="GV43" s="389"/>
      <c r="GW43" s="389"/>
      <c r="GX43" s="389"/>
      <c r="GY43" s="389"/>
      <c r="GZ43" s="389"/>
      <c r="HA43" s="389"/>
      <c r="HB43" s="389"/>
      <c r="HC43" s="389"/>
      <c r="HD43" s="389"/>
      <c r="HE43" s="389"/>
      <c r="HF43" s="389"/>
      <c r="HG43" s="389"/>
      <c r="HH43" s="389"/>
      <c r="HI43" s="389"/>
      <c r="HJ43" s="389"/>
      <c r="HK43" s="389"/>
      <c r="HL43" s="389"/>
      <c r="HM43" s="389"/>
      <c r="HN43" s="389"/>
      <c r="HO43" s="389"/>
      <c r="HP43" s="389"/>
      <c r="HQ43" s="389"/>
      <c r="HR43" s="389"/>
      <c r="HS43" s="389"/>
      <c r="HT43" s="389"/>
      <c r="HU43" s="389"/>
      <c r="HV43" s="389"/>
      <c r="HW43" s="389"/>
      <c r="HX43" s="389"/>
      <c r="HY43" s="389"/>
      <c r="HZ43" s="389"/>
      <c r="IA43" s="389"/>
      <c r="IB43" s="389"/>
      <c r="IC43" s="389"/>
      <c r="ID43" s="389"/>
      <c r="IE43" s="389"/>
      <c r="IF43" s="389"/>
      <c r="IG43" s="389"/>
      <c r="IH43" s="389"/>
      <c r="II43" s="389"/>
      <c r="IJ43" s="389"/>
      <c r="IK43" s="389"/>
      <c r="IL43" s="389"/>
      <c r="IM43" s="389"/>
      <c r="IN43" s="389"/>
      <c r="IO43" s="389"/>
      <c r="IP43" s="389"/>
      <c r="IQ43" s="389"/>
      <c r="IR43" s="389"/>
      <c r="IS43" s="389"/>
      <c r="IT43" s="389"/>
      <c r="IU43" s="389"/>
      <c r="IV43" s="389"/>
    </row>
    <row r="44" spans="1:256" s="333" customFormat="1" ht="12.75" hidden="1" customHeight="1" x14ac:dyDescent="0.2">
      <c r="A44" s="348"/>
      <c r="B44" s="387"/>
      <c r="C44" s="387"/>
      <c r="D44" s="387"/>
      <c r="E44" s="387"/>
      <c r="F44" s="387"/>
      <c r="G44" s="387"/>
      <c r="H44" s="387"/>
      <c r="I44" s="387"/>
      <c r="J44" s="388"/>
      <c r="K44" s="387"/>
      <c r="L44" s="387"/>
      <c r="M44" s="387"/>
      <c r="N44" s="387"/>
      <c r="O44" s="387"/>
      <c r="P44" s="387"/>
      <c r="Q44" s="387"/>
      <c r="R44" s="387"/>
      <c r="S44" s="387"/>
      <c r="T44" s="389"/>
      <c r="U44" s="389"/>
      <c r="V44" s="389"/>
      <c r="W44" s="389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389"/>
      <c r="BL44" s="389"/>
      <c r="BM44" s="389"/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389"/>
      <c r="BY44" s="389"/>
      <c r="BZ44" s="389"/>
      <c r="CA44" s="389"/>
      <c r="CB44" s="389"/>
      <c r="CC44" s="389"/>
      <c r="CD44" s="389"/>
      <c r="CE44" s="389"/>
      <c r="CF44" s="389"/>
      <c r="CG44" s="389"/>
      <c r="CH44" s="389"/>
      <c r="CI44" s="389"/>
      <c r="CJ44" s="389"/>
      <c r="CK44" s="389"/>
      <c r="CL44" s="389"/>
      <c r="CM44" s="389"/>
      <c r="CN44" s="389"/>
      <c r="CO44" s="389"/>
      <c r="CP44" s="389"/>
      <c r="CQ44" s="389"/>
      <c r="CR44" s="389"/>
      <c r="CS44" s="389"/>
      <c r="CT44" s="389"/>
      <c r="CU44" s="389"/>
      <c r="CV44" s="389"/>
      <c r="CW44" s="389"/>
      <c r="CX44" s="389"/>
      <c r="CY44" s="389"/>
      <c r="CZ44" s="389"/>
      <c r="DA44" s="389"/>
      <c r="DB44" s="389"/>
      <c r="DC44" s="389"/>
      <c r="DD44" s="389"/>
      <c r="DE44" s="389"/>
      <c r="DF44" s="389"/>
      <c r="DG44" s="389"/>
      <c r="DH44" s="389"/>
      <c r="DI44" s="389"/>
      <c r="DJ44" s="389"/>
      <c r="DK44" s="389"/>
      <c r="DL44" s="389"/>
      <c r="DM44" s="389"/>
      <c r="DN44" s="389"/>
      <c r="DO44" s="389"/>
      <c r="DP44" s="389"/>
      <c r="DQ44" s="389"/>
      <c r="DR44" s="389"/>
      <c r="DS44" s="389"/>
      <c r="DT44" s="389"/>
      <c r="DU44" s="389"/>
      <c r="DV44" s="389"/>
      <c r="DW44" s="389"/>
      <c r="DX44" s="389"/>
      <c r="DY44" s="389"/>
      <c r="DZ44" s="389"/>
      <c r="EA44" s="389"/>
      <c r="EB44" s="389"/>
      <c r="EC44" s="389"/>
      <c r="ED44" s="389"/>
      <c r="EE44" s="389"/>
      <c r="EF44" s="389"/>
      <c r="EG44" s="389"/>
      <c r="EH44" s="389"/>
      <c r="EI44" s="389"/>
      <c r="EJ44" s="389"/>
      <c r="EK44" s="389"/>
      <c r="EL44" s="389"/>
      <c r="EM44" s="389"/>
      <c r="EN44" s="389"/>
      <c r="EO44" s="389"/>
      <c r="EP44" s="389"/>
      <c r="EQ44" s="389"/>
      <c r="ER44" s="389"/>
      <c r="ES44" s="389"/>
      <c r="ET44" s="389"/>
      <c r="EU44" s="389"/>
      <c r="EV44" s="389"/>
      <c r="EW44" s="389"/>
      <c r="EX44" s="389"/>
      <c r="EY44" s="389"/>
      <c r="EZ44" s="389"/>
      <c r="FA44" s="389"/>
      <c r="FB44" s="389"/>
      <c r="FC44" s="389"/>
      <c r="FD44" s="389"/>
      <c r="FE44" s="389"/>
      <c r="FF44" s="389"/>
      <c r="FG44" s="389"/>
      <c r="FH44" s="389"/>
      <c r="FI44" s="389"/>
      <c r="FJ44" s="389"/>
      <c r="FK44" s="389"/>
      <c r="FL44" s="389"/>
      <c r="FM44" s="389"/>
      <c r="FN44" s="389"/>
      <c r="FO44" s="389"/>
      <c r="FP44" s="389"/>
      <c r="FQ44" s="389"/>
      <c r="FR44" s="389"/>
      <c r="FS44" s="389"/>
      <c r="FT44" s="389"/>
      <c r="FU44" s="389"/>
      <c r="FV44" s="389"/>
      <c r="FW44" s="389"/>
      <c r="FX44" s="389"/>
      <c r="FY44" s="389"/>
      <c r="FZ44" s="389"/>
      <c r="GA44" s="389"/>
      <c r="GB44" s="389"/>
      <c r="GC44" s="389"/>
      <c r="GD44" s="389"/>
      <c r="GE44" s="389"/>
      <c r="GF44" s="389"/>
      <c r="GG44" s="389"/>
      <c r="GH44" s="389"/>
      <c r="GI44" s="389"/>
      <c r="GJ44" s="389"/>
      <c r="GK44" s="389"/>
      <c r="GL44" s="389"/>
      <c r="GM44" s="389"/>
      <c r="GN44" s="389"/>
      <c r="GO44" s="389"/>
      <c r="GP44" s="389"/>
      <c r="GQ44" s="389"/>
      <c r="GR44" s="389"/>
      <c r="GS44" s="389"/>
      <c r="GT44" s="389"/>
      <c r="GU44" s="389"/>
      <c r="GV44" s="389"/>
      <c r="GW44" s="389"/>
      <c r="GX44" s="389"/>
      <c r="GY44" s="389"/>
      <c r="GZ44" s="389"/>
      <c r="HA44" s="389"/>
      <c r="HB44" s="389"/>
      <c r="HC44" s="389"/>
      <c r="HD44" s="389"/>
      <c r="HE44" s="389"/>
      <c r="HF44" s="389"/>
      <c r="HG44" s="389"/>
      <c r="HH44" s="389"/>
      <c r="HI44" s="389"/>
      <c r="HJ44" s="389"/>
      <c r="HK44" s="389"/>
      <c r="HL44" s="389"/>
      <c r="HM44" s="389"/>
      <c r="HN44" s="389"/>
      <c r="HO44" s="389"/>
      <c r="HP44" s="389"/>
      <c r="HQ44" s="389"/>
      <c r="HR44" s="389"/>
      <c r="HS44" s="389"/>
      <c r="HT44" s="389"/>
      <c r="HU44" s="389"/>
      <c r="HV44" s="389"/>
      <c r="HW44" s="389"/>
      <c r="HX44" s="389"/>
      <c r="HY44" s="389"/>
      <c r="HZ44" s="389"/>
      <c r="IA44" s="389"/>
      <c r="IB44" s="389"/>
      <c r="IC44" s="389"/>
      <c r="ID44" s="389"/>
      <c r="IE44" s="389"/>
      <c r="IF44" s="389"/>
      <c r="IG44" s="389"/>
      <c r="IH44" s="389"/>
      <c r="II44" s="389"/>
      <c r="IJ44" s="389"/>
      <c r="IK44" s="389"/>
      <c r="IL44" s="389"/>
      <c r="IM44" s="389"/>
      <c r="IN44" s="389"/>
      <c r="IO44" s="389"/>
      <c r="IP44" s="389"/>
      <c r="IQ44" s="389"/>
      <c r="IR44" s="389"/>
      <c r="IS44" s="389"/>
      <c r="IT44" s="389"/>
      <c r="IU44" s="389"/>
      <c r="IV44" s="389"/>
    </row>
    <row r="45" spans="1:256" s="333" customFormat="1" ht="12.75" hidden="1" customHeight="1" x14ac:dyDescent="0.2">
      <c r="A45" s="390"/>
      <c r="B45" s="387"/>
      <c r="C45" s="387"/>
      <c r="D45" s="387"/>
      <c r="E45" s="387"/>
      <c r="F45" s="387"/>
      <c r="G45" s="387"/>
      <c r="H45" s="387"/>
      <c r="I45" s="387"/>
      <c r="J45" s="388"/>
      <c r="K45" s="387"/>
      <c r="L45" s="387"/>
      <c r="M45" s="387"/>
      <c r="N45" s="387"/>
      <c r="O45" s="387"/>
      <c r="P45" s="387"/>
      <c r="Q45" s="387"/>
      <c r="R45" s="387"/>
      <c r="S45" s="387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89"/>
      <c r="AK45" s="389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89"/>
      <c r="AZ45" s="389"/>
      <c r="BA45" s="389"/>
      <c r="BB45" s="389"/>
      <c r="BC45" s="389"/>
      <c r="BD45" s="389"/>
      <c r="BE45" s="389"/>
      <c r="BF45" s="389"/>
      <c r="BG45" s="389"/>
      <c r="BH45" s="389"/>
      <c r="BI45" s="389"/>
      <c r="BJ45" s="389"/>
      <c r="BK45" s="389"/>
      <c r="BL45" s="389"/>
      <c r="BM45" s="389"/>
      <c r="BN45" s="389"/>
      <c r="BO45" s="389"/>
      <c r="BP45" s="389"/>
      <c r="BQ45" s="389"/>
      <c r="BR45" s="389"/>
      <c r="BS45" s="389"/>
      <c r="BT45" s="389"/>
      <c r="BU45" s="389"/>
      <c r="BV45" s="389"/>
      <c r="BW45" s="389"/>
      <c r="BX45" s="389"/>
      <c r="BY45" s="389"/>
      <c r="BZ45" s="389"/>
      <c r="CA45" s="389"/>
      <c r="CB45" s="389"/>
      <c r="CC45" s="389"/>
      <c r="CD45" s="389"/>
      <c r="CE45" s="389"/>
      <c r="CF45" s="389"/>
      <c r="CG45" s="389"/>
      <c r="CH45" s="389"/>
      <c r="CI45" s="389"/>
      <c r="CJ45" s="389"/>
      <c r="CK45" s="389"/>
      <c r="CL45" s="389"/>
      <c r="CM45" s="389"/>
      <c r="CN45" s="389"/>
      <c r="CO45" s="389"/>
      <c r="CP45" s="389"/>
      <c r="CQ45" s="389"/>
      <c r="CR45" s="389"/>
      <c r="CS45" s="389"/>
      <c r="CT45" s="389"/>
      <c r="CU45" s="389"/>
      <c r="CV45" s="389"/>
      <c r="CW45" s="389"/>
      <c r="CX45" s="389"/>
      <c r="CY45" s="389"/>
      <c r="CZ45" s="389"/>
      <c r="DA45" s="389"/>
      <c r="DB45" s="389"/>
      <c r="DC45" s="389"/>
      <c r="DD45" s="389"/>
      <c r="DE45" s="389"/>
      <c r="DF45" s="389"/>
      <c r="DG45" s="389"/>
      <c r="DH45" s="389"/>
      <c r="DI45" s="389"/>
      <c r="DJ45" s="389"/>
      <c r="DK45" s="389"/>
      <c r="DL45" s="389"/>
      <c r="DM45" s="389"/>
      <c r="DN45" s="389"/>
      <c r="DO45" s="389"/>
      <c r="DP45" s="389"/>
      <c r="DQ45" s="389"/>
      <c r="DR45" s="389"/>
      <c r="DS45" s="389"/>
      <c r="DT45" s="389"/>
      <c r="DU45" s="389"/>
      <c r="DV45" s="389"/>
      <c r="DW45" s="389"/>
      <c r="DX45" s="389"/>
      <c r="DY45" s="389"/>
      <c r="DZ45" s="389"/>
      <c r="EA45" s="389"/>
      <c r="EB45" s="389"/>
      <c r="EC45" s="389"/>
      <c r="ED45" s="389"/>
      <c r="EE45" s="389"/>
      <c r="EF45" s="389"/>
      <c r="EG45" s="389"/>
      <c r="EH45" s="389"/>
      <c r="EI45" s="389"/>
      <c r="EJ45" s="389"/>
      <c r="EK45" s="389"/>
      <c r="EL45" s="389"/>
      <c r="EM45" s="389"/>
      <c r="EN45" s="389"/>
      <c r="EO45" s="389"/>
      <c r="EP45" s="389"/>
      <c r="EQ45" s="389"/>
      <c r="ER45" s="389"/>
      <c r="ES45" s="389"/>
      <c r="ET45" s="389"/>
      <c r="EU45" s="389"/>
      <c r="EV45" s="389"/>
      <c r="EW45" s="389"/>
      <c r="EX45" s="389"/>
      <c r="EY45" s="389"/>
      <c r="EZ45" s="389"/>
      <c r="FA45" s="389"/>
      <c r="FB45" s="389"/>
      <c r="FC45" s="389"/>
      <c r="FD45" s="389"/>
      <c r="FE45" s="389"/>
      <c r="FF45" s="389"/>
      <c r="FG45" s="389"/>
      <c r="FH45" s="389"/>
      <c r="FI45" s="389"/>
      <c r="FJ45" s="389"/>
      <c r="FK45" s="389"/>
      <c r="FL45" s="389"/>
      <c r="FM45" s="389"/>
      <c r="FN45" s="389"/>
      <c r="FO45" s="389"/>
      <c r="FP45" s="389"/>
      <c r="FQ45" s="389"/>
      <c r="FR45" s="389"/>
      <c r="FS45" s="389"/>
      <c r="FT45" s="389"/>
      <c r="FU45" s="389"/>
      <c r="FV45" s="389"/>
      <c r="FW45" s="389"/>
      <c r="FX45" s="389"/>
      <c r="FY45" s="389"/>
      <c r="FZ45" s="389"/>
      <c r="GA45" s="389"/>
      <c r="GB45" s="389"/>
      <c r="GC45" s="389"/>
      <c r="GD45" s="389"/>
      <c r="GE45" s="389"/>
      <c r="GF45" s="389"/>
      <c r="GG45" s="389"/>
      <c r="GH45" s="389"/>
      <c r="GI45" s="389"/>
      <c r="GJ45" s="389"/>
      <c r="GK45" s="389"/>
      <c r="GL45" s="389"/>
      <c r="GM45" s="389"/>
      <c r="GN45" s="389"/>
      <c r="GO45" s="389"/>
      <c r="GP45" s="389"/>
      <c r="GQ45" s="389"/>
      <c r="GR45" s="389"/>
      <c r="GS45" s="389"/>
      <c r="GT45" s="389"/>
      <c r="GU45" s="389"/>
      <c r="GV45" s="389"/>
      <c r="GW45" s="389"/>
      <c r="GX45" s="389"/>
      <c r="GY45" s="389"/>
      <c r="GZ45" s="389"/>
      <c r="HA45" s="389"/>
      <c r="HB45" s="389"/>
      <c r="HC45" s="389"/>
      <c r="HD45" s="389"/>
      <c r="HE45" s="389"/>
      <c r="HF45" s="389"/>
      <c r="HG45" s="389"/>
      <c r="HH45" s="389"/>
      <c r="HI45" s="389"/>
      <c r="HJ45" s="389"/>
      <c r="HK45" s="389"/>
      <c r="HL45" s="389"/>
      <c r="HM45" s="389"/>
      <c r="HN45" s="389"/>
      <c r="HO45" s="389"/>
      <c r="HP45" s="389"/>
      <c r="HQ45" s="389"/>
      <c r="HR45" s="389"/>
      <c r="HS45" s="389"/>
      <c r="HT45" s="389"/>
      <c r="HU45" s="389"/>
      <c r="HV45" s="389"/>
      <c r="HW45" s="389"/>
      <c r="HX45" s="389"/>
      <c r="HY45" s="389"/>
      <c r="HZ45" s="389"/>
      <c r="IA45" s="389"/>
      <c r="IB45" s="389"/>
      <c r="IC45" s="389"/>
      <c r="ID45" s="389"/>
      <c r="IE45" s="389"/>
      <c r="IF45" s="389"/>
      <c r="IG45" s="389"/>
      <c r="IH45" s="389"/>
      <c r="II45" s="389"/>
      <c r="IJ45" s="389"/>
      <c r="IK45" s="389"/>
      <c r="IL45" s="389"/>
      <c r="IM45" s="389"/>
      <c r="IN45" s="389"/>
      <c r="IO45" s="389"/>
      <c r="IP45" s="389"/>
      <c r="IQ45" s="389"/>
      <c r="IR45" s="389"/>
      <c r="IS45" s="389"/>
      <c r="IT45" s="389"/>
      <c r="IU45" s="389"/>
      <c r="IV45" s="389"/>
    </row>
    <row r="46" spans="1:256" s="333" customFormat="1" ht="12.75" hidden="1" customHeight="1" x14ac:dyDescent="0.2">
      <c r="A46" s="390"/>
      <c r="B46" s="387"/>
      <c r="C46" s="387"/>
      <c r="D46" s="387"/>
      <c r="E46" s="387"/>
      <c r="F46" s="387"/>
      <c r="G46" s="387"/>
      <c r="H46" s="387"/>
      <c r="I46" s="387"/>
      <c r="J46" s="388"/>
      <c r="K46" s="387"/>
      <c r="L46" s="387"/>
      <c r="M46" s="387"/>
      <c r="N46" s="387"/>
      <c r="O46" s="387"/>
      <c r="P46" s="387"/>
      <c r="Q46" s="387"/>
      <c r="R46" s="387"/>
      <c r="S46" s="387"/>
      <c r="T46" s="389"/>
      <c r="U46" s="389"/>
      <c r="V46" s="389"/>
      <c r="W46" s="389"/>
      <c r="X46" s="389"/>
      <c r="Y46" s="389"/>
      <c r="Z46" s="389"/>
      <c r="AA46" s="389"/>
      <c r="AB46" s="389"/>
      <c r="AC46" s="389"/>
      <c r="AD46" s="389"/>
      <c r="AE46" s="389"/>
      <c r="AF46" s="389"/>
      <c r="AG46" s="389"/>
      <c r="AH46" s="389"/>
      <c r="AI46" s="389"/>
      <c r="AJ46" s="389"/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89"/>
      <c r="AZ46" s="389"/>
      <c r="BA46" s="389"/>
      <c r="BB46" s="389"/>
      <c r="BC46" s="389"/>
      <c r="BD46" s="389"/>
      <c r="BE46" s="389"/>
      <c r="BF46" s="389"/>
      <c r="BG46" s="389"/>
      <c r="BH46" s="389"/>
      <c r="BI46" s="389"/>
      <c r="BJ46" s="389"/>
      <c r="BK46" s="389"/>
      <c r="BL46" s="389"/>
      <c r="BM46" s="389"/>
      <c r="BN46" s="389"/>
      <c r="BO46" s="389"/>
      <c r="BP46" s="389"/>
      <c r="BQ46" s="389"/>
      <c r="BR46" s="389"/>
      <c r="BS46" s="389"/>
      <c r="BT46" s="389"/>
      <c r="BU46" s="389"/>
      <c r="BV46" s="389"/>
      <c r="BW46" s="389"/>
      <c r="BX46" s="389"/>
      <c r="BY46" s="389"/>
      <c r="BZ46" s="389"/>
      <c r="CA46" s="389"/>
      <c r="CB46" s="389"/>
      <c r="CC46" s="389"/>
      <c r="CD46" s="389"/>
      <c r="CE46" s="389"/>
      <c r="CF46" s="389"/>
      <c r="CG46" s="389"/>
      <c r="CH46" s="389"/>
      <c r="CI46" s="389"/>
      <c r="CJ46" s="389"/>
      <c r="CK46" s="389"/>
      <c r="CL46" s="389"/>
      <c r="CM46" s="389"/>
      <c r="CN46" s="389"/>
      <c r="CO46" s="389"/>
      <c r="CP46" s="389"/>
      <c r="CQ46" s="389"/>
      <c r="CR46" s="389"/>
      <c r="CS46" s="389"/>
      <c r="CT46" s="389"/>
      <c r="CU46" s="389"/>
      <c r="CV46" s="389"/>
      <c r="CW46" s="389"/>
      <c r="CX46" s="389"/>
      <c r="CY46" s="389"/>
      <c r="CZ46" s="389"/>
      <c r="DA46" s="389"/>
      <c r="DB46" s="389"/>
      <c r="DC46" s="389"/>
      <c r="DD46" s="389"/>
      <c r="DE46" s="389"/>
      <c r="DF46" s="389"/>
      <c r="DG46" s="389"/>
      <c r="DH46" s="389"/>
      <c r="DI46" s="389"/>
      <c r="DJ46" s="389"/>
      <c r="DK46" s="389"/>
      <c r="DL46" s="389"/>
      <c r="DM46" s="389"/>
      <c r="DN46" s="389"/>
      <c r="DO46" s="389"/>
      <c r="DP46" s="389"/>
      <c r="DQ46" s="389"/>
      <c r="DR46" s="389"/>
      <c r="DS46" s="389"/>
      <c r="DT46" s="389"/>
      <c r="DU46" s="389"/>
      <c r="DV46" s="389"/>
      <c r="DW46" s="389"/>
      <c r="DX46" s="389"/>
      <c r="DY46" s="389"/>
      <c r="DZ46" s="389"/>
      <c r="EA46" s="389"/>
      <c r="EB46" s="389"/>
      <c r="EC46" s="389"/>
      <c r="ED46" s="389"/>
      <c r="EE46" s="389"/>
      <c r="EF46" s="389"/>
      <c r="EG46" s="389"/>
      <c r="EH46" s="389"/>
      <c r="EI46" s="389"/>
      <c r="EJ46" s="389"/>
      <c r="EK46" s="389"/>
      <c r="EL46" s="389"/>
      <c r="EM46" s="389"/>
      <c r="EN46" s="389"/>
      <c r="EO46" s="389"/>
      <c r="EP46" s="389"/>
      <c r="EQ46" s="389"/>
      <c r="ER46" s="389"/>
      <c r="ES46" s="389"/>
      <c r="ET46" s="389"/>
      <c r="EU46" s="389"/>
      <c r="EV46" s="389"/>
      <c r="EW46" s="389"/>
      <c r="EX46" s="389"/>
      <c r="EY46" s="389"/>
      <c r="EZ46" s="389"/>
      <c r="FA46" s="389"/>
      <c r="FB46" s="389"/>
      <c r="FC46" s="389"/>
      <c r="FD46" s="389"/>
      <c r="FE46" s="389"/>
      <c r="FF46" s="389"/>
      <c r="FG46" s="389"/>
      <c r="FH46" s="389"/>
      <c r="FI46" s="389"/>
      <c r="FJ46" s="389"/>
      <c r="FK46" s="389"/>
      <c r="FL46" s="389"/>
      <c r="FM46" s="389"/>
      <c r="FN46" s="389"/>
      <c r="FO46" s="389"/>
      <c r="FP46" s="389"/>
      <c r="FQ46" s="389"/>
      <c r="FR46" s="389"/>
      <c r="FS46" s="389"/>
      <c r="FT46" s="389"/>
      <c r="FU46" s="389"/>
      <c r="FV46" s="389"/>
      <c r="FW46" s="389"/>
      <c r="FX46" s="389"/>
      <c r="FY46" s="389"/>
      <c r="FZ46" s="389"/>
      <c r="GA46" s="389"/>
      <c r="GB46" s="389"/>
      <c r="GC46" s="389"/>
      <c r="GD46" s="389"/>
      <c r="GE46" s="389"/>
      <c r="GF46" s="389"/>
      <c r="GG46" s="389"/>
      <c r="GH46" s="389"/>
      <c r="GI46" s="389"/>
      <c r="GJ46" s="389"/>
      <c r="GK46" s="389"/>
      <c r="GL46" s="389"/>
      <c r="GM46" s="389"/>
      <c r="GN46" s="389"/>
      <c r="GO46" s="389"/>
      <c r="GP46" s="389"/>
      <c r="GQ46" s="389"/>
      <c r="GR46" s="389"/>
      <c r="GS46" s="389"/>
      <c r="GT46" s="389"/>
      <c r="GU46" s="389"/>
      <c r="GV46" s="389"/>
      <c r="GW46" s="389"/>
      <c r="GX46" s="389"/>
      <c r="GY46" s="389"/>
      <c r="GZ46" s="389"/>
      <c r="HA46" s="389"/>
      <c r="HB46" s="389"/>
      <c r="HC46" s="389"/>
      <c r="HD46" s="389"/>
      <c r="HE46" s="389"/>
      <c r="HF46" s="389"/>
      <c r="HG46" s="389"/>
      <c r="HH46" s="389"/>
      <c r="HI46" s="389"/>
      <c r="HJ46" s="389"/>
      <c r="HK46" s="389"/>
      <c r="HL46" s="389"/>
      <c r="HM46" s="389"/>
      <c r="HN46" s="389"/>
      <c r="HO46" s="389"/>
      <c r="HP46" s="389"/>
      <c r="HQ46" s="389"/>
      <c r="HR46" s="389"/>
      <c r="HS46" s="389"/>
      <c r="HT46" s="389"/>
      <c r="HU46" s="389"/>
      <c r="HV46" s="389"/>
      <c r="HW46" s="389"/>
      <c r="HX46" s="389"/>
      <c r="HY46" s="389"/>
      <c r="HZ46" s="389"/>
      <c r="IA46" s="389"/>
      <c r="IB46" s="389"/>
      <c r="IC46" s="389"/>
      <c r="ID46" s="389"/>
      <c r="IE46" s="389"/>
      <c r="IF46" s="389"/>
      <c r="IG46" s="389"/>
      <c r="IH46" s="389"/>
      <c r="II46" s="389"/>
      <c r="IJ46" s="389"/>
      <c r="IK46" s="389"/>
      <c r="IL46" s="389"/>
      <c r="IM46" s="389"/>
      <c r="IN46" s="389"/>
      <c r="IO46" s="389"/>
      <c r="IP46" s="389"/>
      <c r="IQ46" s="389"/>
      <c r="IR46" s="389"/>
      <c r="IS46" s="389"/>
      <c r="IT46" s="389"/>
      <c r="IU46" s="389"/>
      <c r="IV46" s="389"/>
    </row>
    <row r="47" spans="1:256" s="391" customFormat="1" ht="11.25" hidden="1" customHeight="1" x14ac:dyDescent="0.2">
      <c r="A47" s="390"/>
      <c r="B47" s="387"/>
      <c r="C47" s="387"/>
      <c r="D47" s="387"/>
      <c r="E47" s="387"/>
      <c r="F47" s="387"/>
      <c r="G47" s="387"/>
      <c r="H47" s="387"/>
      <c r="I47" s="387"/>
      <c r="J47" s="388"/>
      <c r="K47" s="387"/>
      <c r="L47" s="387"/>
      <c r="M47" s="387"/>
      <c r="N47" s="387"/>
      <c r="O47" s="387"/>
      <c r="P47" s="387"/>
      <c r="Q47" s="387"/>
      <c r="R47" s="387"/>
      <c r="S47" s="387"/>
      <c r="T47" s="389"/>
      <c r="U47" s="389"/>
      <c r="V47" s="389"/>
      <c r="W47" s="389"/>
      <c r="X47" s="389"/>
      <c r="Y47" s="389"/>
      <c r="Z47" s="389"/>
      <c r="AA47" s="389"/>
      <c r="AB47" s="389"/>
      <c r="AC47" s="389"/>
      <c r="AD47" s="389"/>
      <c r="AE47" s="389"/>
      <c r="AF47" s="389"/>
      <c r="AG47" s="389"/>
      <c r="AH47" s="389"/>
      <c r="AI47" s="389"/>
      <c r="AJ47" s="389"/>
      <c r="AK47" s="389"/>
      <c r="AL47" s="389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89"/>
      <c r="AZ47" s="389"/>
      <c r="BA47" s="389"/>
      <c r="BB47" s="389"/>
      <c r="BC47" s="389"/>
      <c r="BD47" s="389"/>
      <c r="BE47" s="389"/>
      <c r="BF47" s="389"/>
      <c r="BG47" s="389"/>
      <c r="BH47" s="389"/>
      <c r="BI47" s="389"/>
      <c r="BJ47" s="389"/>
      <c r="BK47" s="389"/>
      <c r="BL47" s="389"/>
      <c r="BM47" s="389"/>
      <c r="BN47" s="389"/>
      <c r="BO47" s="389"/>
      <c r="BP47" s="389"/>
      <c r="BQ47" s="389"/>
      <c r="BR47" s="389"/>
      <c r="BS47" s="389"/>
      <c r="BT47" s="389"/>
      <c r="BU47" s="389"/>
      <c r="BV47" s="389"/>
      <c r="BW47" s="389"/>
      <c r="BX47" s="389"/>
      <c r="BY47" s="389"/>
      <c r="BZ47" s="389"/>
      <c r="CA47" s="389"/>
      <c r="CB47" s="389"/>
      <c r="CC47" s="389"/>
      <c r="CD47" s="389"/>
      <c r="CE47" s="389"/>
      <c r="CF47" s="389"/>
      <c r="CG47" s="389"/>
      <c r="CH47" s="389"/>
      <c r="CI47" s="389"/>
      <c r="CJ47" s="389"/>
      <c r="CK47" s="389"/>
      <c r="CL47" s="389"/>
      <c r="CM47" s="389"/>
      <c r="CN47" s="389"/>
      <c r="CO47" s="389"/>
      <c r="CP47" s="389"/>
      <c r="CQ47" s="389"/>
      <c r="CR47" s="389"/>
      <c r="CS47" s="389"/>
      <c r="CT47" s="389"/>
      <c r="CU47" s="389"/>
      <c r="CV47" s="389"/>
      <c r="CW47" s="389"/>
      <c r="CX47" s="389"/>
      <c r="CY47" s="389"/>
      <c r="CZ47" s="389"/>
      <c r="DA47" s="389"/>
      <c r="DB47" s="389"/>
      <c r="DC47" s="389"/>
      <c r="DD47" s="389"/>
      <c r="DE47" s="389"/>
      <c r="DF47" s="389"/>
      <c r="DG47" s="389"/>
      <c r="DH47" s="389"/>
      <c r="DI47" s="389"/>
      <c r="DJ47" s="389"/>
      <c r="DK47" s="389"/>
      <c r="DL47" s="389"/>
      <c r="DM47" s="389"/>
      <c r="DN47" s="389"/>
      <c r="DO47" s="389"/>
      <c r="DP47" s="389"/>
      <c r="DQ47" s="389"/>
      <c r="DR47" s="389"/>
      <c r="DS47" s="389"/>
      <c r="DT47" s="389"/>
      <c r="DU47" s="389"/>
      <c r="DV47" s="389"/>
      <c r="DW47" s="389"/>
      <c r="DX47" s="389"/>
      <c r="DY47" s="389"/>
      <c r="DZ47" s="389"/>
      <c r="EA47" s="389"/>
      <c r="EB47" s="389"/>
      <c r="EC47" s="389"/>
      <c r="ED47" s="389"/>
      <c r="EE47" s="389"/>
      <c r="EF47" s="389"/>
      <c r="EG47" s="389"/>
      <c r="EH47" s="389"/>
      <c r="EI47" s="389"/>
      <c r="EJ47" s="389"/>
      <c r="EK47" s="389"/>
      <c r="EL47" s="389"/>
      <c r="EM47" s="389"/>
      <c r="EN47" s="389"/>
      <c r="EO47" s="389"/>
      <c r="EP47" s="389"/>
      <c r="EQ47" s="389"/>
      <c r="ER47" s="389"/>
      <c r="ES47" s="389"/>
      <c r="ET47" s="389"/>
      <c r="EU47" s="389"/>
      <c r="EV47" s="389"/>
      <c r="EW47" s="389"/>
      <c r="EX47" s="389"/>
      <c r="EY47" s="389"/>
      <c r="EZ47" s="389"/>
      <c r="FA47" s="389"/>
      <c r="FB47" s="389"/>
      <c r="FC47" s="389"/>
      <c r="FD47" s="389"/>
      <c r="FE47" s="389"/>
      <c r="FF47" s="389"/>
      <c r="FG47" s="389"/>
      <c r="FH47" s="389"/>
      <c r="FI47" s="389"/>
      <c r="FJ47" s="389"/>
      <c r="FK47" s="389"/>
      <c r="FL47" s="389"/>
      <c r="FM47" s="389"/>
      <c r="FN47" s="389"/>
      <c r="FO47" s="389"/>
      <c r="FP47" s="389"/>
      <c r="FQ47" s="389"/>
      <c r="FR47" s="389"/>
      <c r="FS47" s="389"/>
      <c r="FT47" s="389"/>
      <c r="FU47" s="389"/>
      <c r="FV47" s="389"/>
      <c r="FW47" s="389"/>
      <c r="FX47" s="389"/>
      <c r="FY47" s="389"/>
      <c r="FZ47" s="389"/>
      <c r="GA47" s="389"/>
      <c r="GB47" s="389"/>
      <c r="GC47" s="389"/>
      <c r="GD47" s="389"/>
      <c r="GE47" s="389"/>
      <c r="GF47" s="389"/>
      <c r="GG47" s="389"/>
      <c r="GH47" s="389"/>
      <c r="GI47" s="389"/>
      <c r="GJ47" s="389"/>
      <c r="GK47" s="389"/>
      <c r="GL47" s="389"/>
      <c r="GM47" s="389"/>
      <c r="GN47" s="389"/>
      <c r="GO47" s="389"/>
      <c r="GP47" s="389"/>
      <c r="GQ47" s="389"/>
      <c r="GR47" s="389"/>
      <c r="GS47" s="389"/>
      <c r="GT47" s="389"/>
      <c r="GU47" s="389"/>
      <c r="GV47" s="389"/>
      <c r="GW47" s="389"/>
      <c r="GX47" s="389"/>
      <c r="GY47" s="389"/>
      <c r="GZ47" s="389"/>
      <c r="HA47" s="389"/>
      <c r="HB47" s="389"/>
      <c r="HC47" s="389"/>
      <c r="HD47" s="389"/>
      <c r="HE47" s="389"/>
      <c r="HF47" s="389"/>
      <c r="HG47" s="389"/>
      <c r="HH47" s="389"/>
      <c r="HI47" s="389"/>
      <c r="HJ47" s="389"/>
      <c r="HK47" s="389"/>
      <c r="HL47" s="389"/>
      <c r="HM47" s="389"/>
      <c r="HN47" s="389"/>
      <c r="HO47" s="389"/>
      <c r="HP47" s="389"/>
      <c r="HQ47" s="389"/>
      <c r="HR47" s="389"/>
      <c r="HS47" s="389"/>
      <c r="HT47" s="389"/>
      <c r="HU47" s="389"/>
      <c r="HV47" s="389"/>
      <c r="HW47" s="389"/>
      <c r="HX47" s="389"/>
      <c r="HY47" s="389"/>
      <c r="HZ47" s="389"/>
      <c r="IA47" s="389"/>
      <c r="IB47" s="389"/>
      <c r="IC47" s="389"/>
      <c r="ID47" s="389"/>
      <c r="IE47" s="389"/>
      <c r="IF47" s="389"/>
      <c r="IG47" s="389"/>
      <c r="IH47" s="389"/>
      <c r="II47" s="389"/>
      <c r="IJ47" s="389"/>
      <c r="IK47" s="389"/>
      <c r="IL47" s="389"/>
      <c r="IM47" s="389"/>
      <c r="IN47" s="389"/>
      <c r="IO47" s="389"/>
      <c r="IP47" s="389"/>
      <c r="IQ47" s="389"/>
      <c r="IR47" s="389"/>
      <c r="IS47" s="389"/>
      <c r="IT47" s="389"/>
      <c r="IU47" s="389"/>
      <c r="IV47" s="389"/>
    </row>
    <row r="48" spans="1:256" s="391" customFormat="1" ht="11.25" hidden="1" customHeight="1" x14ac:dyDescent="0.2">
      <c r="A48" s="348"/>
      <c r="B48" s="348"/>
      <c r="C48" s="348"/>
      <c r="D48" s="348"/>
      <c r="E48" s="348"/>
      <c r="F48" s="348"/>
      <c r="G48" s="348"/>
      <c r="H48" s="348"/>
      <c r="I48" s="348"/>
      <c r="J48" s="349"/>
      <c r="K48" s="392"/>
      <c r="L48" s="392"/>
      <c r="M48" s="392"/>
      <c r="N48" s="392"/>
      <c r="O48" s="392"/>
      <c r="P48" s="392"/>
      <c r="Q48" s="392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8"/>
      <c r="BB48" s="348"/>
      <c r="BC48" s="348"/>
      <c r="BD48" s="348"/>
      <c r="BE48" s="348"/>
      <c r="BF48" s="348"/>
      <c r="BG48" s="348"/>
      <c r="BH48" s="348"/>
      <c r="BI48" s="348"/>
      <c r="BJ48" s="348"/>
      <c r="BK48" s="348"/>
      <c r="BL48" s="348"/>
      <c r="BM48" s="348"/>
      <c r="BN48" s="348"/>
      <c r="BO48" s="348"/>
      <c r="BP48" s="348"/>
      <c r="BQ48" s="348"/>
      <c r="BR48" s="348"/>
      <c r="BS48" s="348"/>
      <c r="BT48" s="348"/>
      <c r="BU48" s="348"/>
      <c r="BV48" s="348"/>
      <c r="BW48" s="348"/>
      <c r="BX48" s="348"/>
      <c r="BY48" s="348"/>
      <c r="BZ48" s="348"/>
      <c r="CA48" s="348"/>
      <c r="CB48" s="348"/>
      <c r="CC48" s="348"/>
      <c r="CD48" s="348"/>
      <c r="CE48" s="348"/>
      <c r="CF48" s="348"/>
      <c r="CG48" s="348"/>
      <c r="CH48" s="348"/>
      <c r="CI48" s="348"/>
      <c r="CJ48" s="348"/>
      <c r="CK48" s="348"/>
      <c r="CL48" s="348"/>
      <c r="CM48" s="348"/>
      <c r="CN48" s="348"/>
      <c r="CO48" s="348"/>
      <c r="CP48" s="348"/>
      <c r="CQ48" s="348"/>
      <c r="CR48" s="348"/>
      <c r="CS48" s="348"/>
      <c r="CT48" s="348"/>
      <c r="CU48" s="348"/>
      <c r="CV48" s="348"/>
      <c r="CW48" s="348"/>
      <c r="CX48" s="348"/>
      <c r="CY48" s="348"/>
      <c r="CZ48" s="348"/>
      <c r="DA48" s="348"/>
      <c r="DB48" s="348"/>
      <c r="DC48" s="348"/>
      <c r="DD48" s="348"/>
      <c r="DE48" s="348"/>
      <c r="DF48" s="348"/>
      <c r="DG48" s="348"/>
      <c r="DH48" s="348"/>
      <c r="DI48" s="348"/>
      <c r="DJ48" s="348"/>
      <c r="DK48" s="348"/>
      <c r="DL48" s="348"/>
      <c r="DM48" s="348"/>
      <c r="DN48" s="348"/>
      <c r="DO48" s="348"/>
      <c r="DP48" s="348"/>
      <c r="DQ48" s="348"/>
      <c r="DR48" s="348"/>
      <c r="DS48" s="348"/>
      <c r="DT48" s="348"/>
      <c r="DU48" s="348"/>
      <c r="DV48" s="348"/>
      <c r="DW48" s="348"/>
      <c r="DX48" s="348"/>
      <c r="DY48" s="348"/>
      <c r="DZ48" s="348"/>
      <c r="EA48" s="348"/>
      <c r="EB48" s="348"/>
      <c r="EC48" s="348"/>
      <c r="ED48" s="348"/>
      <c r="EE48" s="348"/>
      <c r="EF48" s="348"/>
      <c r="EG48" s="348"/>
      <c r="EH48" s="348"/>
      <c r="EI48" s="348"/>
      <c r="EJ48" s="348"/>
      <c r="EK48" s="348"/>
      <c r="EL48" s="348"/>
      <c r="EM48" s="348"/>
      <c r="EN48" s="348"/>
      <c r="EO48" s="348"/>
      <c r="EP48" s="348"/>
      <c r="EQ48" s="348"/>
      <c r="ER48" s="348"/>
      <c r="ES48" s="348"/>
      <c r="ET48" s="348"/>
      <c r="EU48" s="348"/>
      <c r="EV48" s="348"/>
      <c r="EW48" s="348"/>
      <c r="EX48" s="348"/>
      <c r="EY48" s="348"/>
      <c r="EZ48" s="348"/>
      <c r="FA48" s="348"/>
      <c r="FB48" s="348"/>
      <c r="FC48" s="348"/>
      <c r="FD48" s="348"/>
      <c r="FE48" s="348"/>
      <c r="FF48" s="348"/>
      <c r="FG48" s="348"/>
      <c r="FH48" s="348"/>
      <c r="FI48" s="348"/>
      <c r="FJ48" s="348"/>
      <c r="FK48" s="348"/>
      <c r="FL48" s="348"/>
      <c r="FM48" s="348"/>
      <c r="FN48" s="348"/>
      <c r="FO48" s="348"/>
      <c r="FP48" s="348"/>
      <c r="FQ48" s="348"/>
      <c r="FR48" s="348"/>
      <c r="FS48" s="348"/>
      <c r="FT48" s="348"/>
      <c r="FU48" s="348"/>
      <c r="FV48" s="348"/>
      <c r="FW48" s="348"/>
      <c r="FX48" s="348"/>
      <c r="FY48" s="348"/>
      <c r="FZ48" s="348"/>
      <c r="GA48" s="348"/>
      <c r="GB48" s="348"/>
      <c r="GC48" s="348"/>
      <c r="GD48" s="348"/>
      <c r="GE48" s="348"/>
      <c r="GF48" s="348"/>
      <c r="GG48" s="348"/>
      <c r="GH48" s="348"/>
      <c r="GI48" s="348"/>
      <c r="GJ48" s="348"/>
      <c r="GK48" s="348"/>
      <c r="GL48" s="348"/>
      <c r="GM48" s="348"/>
      <c r="GN48" s="348"/>
      <c r="GO48" s="348"/>
      <c r="GP48" s="348"/>
      <c r="GQ48" s="348"/>
      <c r="GR48" s="348"/>
      <c r="GS48" s="348"/>
      <c r="GT48" s="348"/>
      <c r="GU48" s="348"/>
      <c r="GV48" s="348"/>
      <c r="GW48" s="348"/>
      <c r="GX48" s="348"/>
      <c r="GY48" s="348"/>
      <c r="GZ48" s="348"/>
      <c r="HA48" s="348"/>
      <c r="HB48" s="348"/>
      <c r="HC48" s="348"/>
      <c r="HD48" s="348"/>
      <c r="HE48" s="348"/>
      <c r="HF48" s="348"/>
      <c r="HG48" s="348"/>
      <c r="HH48" s="348"/>
      <c r="HI48" s="348"/>
      <c r="HJ48" s="348"/>
      <c r="HK48" s="348"/>
      <c r="HL48" s="348"/>
      <c r="HM48" s="348"/>
      <c r="HN48" s="348"/>
      <c r="HO48" s="348"/>
      <c r="HP48" s="348"/>
      <c r="HQ48" s="348"/>
      <c r="HR48" s="348"/>
      <c r="HS48" s="348"/>
      <c r="HT48" s="348"/>
      <c r="HU48" s="348"/>
      <c r="HV48" s="348"/>
      <c r="HW48" s="348"/>
      <c r="HX48" s="348"/>
      <c r="HY48" s="348"/>
      <c r="HZ48" s="348"/>
      <c r="IA48" s="348"/>
      <c r="IB48" s="348"/>
      <c r="IC48" s="348"/>
      <c r="ID48" s="348"/>
      <c r="IE48" s="348"/>
      <c r="IF48" s="348"/>
      <c r="IG48" s="348"/>
      <c r="IH48" s="348"/>
      <c r="II48" s="348"/>
      <c r="IJ48" s="348"/>
      <c r="IK48" s="348"/>
      <c r="IL48" s="348"/>
      <c r="IM48" s="348"/>
      <c r="IN48" s="348"/>
      <c r="IO48" s="348"/>
      <c r="IP48" s="348"/>
      <c r="IQ48" s="348"/>
      <c r="IR48" s="348"/>
      <c r="IS48" s="348"/>
      <c r="IT48" s="348"/>
      <c r="IU48" s="348"/>
      <c r="IV48" s="348"/>
    </row>
    <row r="49" spans="1:256" ht="12.75" hidden="1" customHeight="1" x14ac:dyDescent="0.2">
      <c r="A49" s="348"/>
      <c r="B49" s="348"/>
      <c r="C49" s="348"/>
      <c r="D49" s="348"/>
      <c r="E49" s="348"/>
      <c r="F49" s="348"/>
      <c r="G49" s="348"/>
      <c r="H49" s="348"/>
      <c r="I49" s="348"/>
      <c r="J49" s="349"/>
      <c r="K49" s="392"/>
      <c r="L49" s="392"/>
      <c r="M49" s="392"/>
      <c r="N49" s="392"/>
      <c r="O49" s="392"/>
      <c r="P49" s="392"/>
      <c r="Q49" s="392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48"/>
      <c r="AJ49" s="348"/>
      <c r="AK49" s="348"/>
      <c r="AL49" s="348"/>
      <c r="AM49" s="348"/>
      <c r="AN49" s="348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8"/>
      <c r="BD49" s="348"/>
      <c r="BE49" s="348"/>
      <c r="BF49" s="348"/>
      <c r="BG49" s="348"/>
      <c r="BH49" s="348"/>
      <c r="BI49" s="348"/>
      <c r="BJ49" s="348"/>
      <c r="BK49" s="348"/>
      <c r="BL49" s="348"/>
      <c r="BM49" s="348"/>
      <c r="BN49" s="348"/>
      <c r="BO49" s="348"/>
      <c r="BP49" s="348"/>
      <c r="BQ49" s="348"/>
      <c r="BR49" s="348"/>
      <c r="BS49" s="348"/>
      <c r="BT49" s="348"/>
      <c r="BU49" s="348"/>
      <c r="BV49" s="348"/>
      <c r="BW49" s="348"/>
      <c r="BX49" s="348"/>
      <c r="BY49" s="348"/>
      <c r="BZ49" s="348"/>
      <c r="CA49" s="348"/>
      <c r="CB49" s="348"/>
      <c r="CC49" s="348"/>
      <c r="CD49" s="348"/>
      <c r="CE49" s="348"/>
      <c r="CF49" s="348"/>
      <c r="CG49" s="348"/>
      <c r="CH49" s="348"/>
      <c r="CI49" s="348"/>
      <c r="CJ49" s="348"/>
      <c r="CK49" s="348"/>
      <c r="CL49" s="348"/>
      <c r="CM49" s="348"/>
      <c r="CN49" s="348"/>
      <c r="CO49" s="348"/>
      <c r="CP49" s="348"/>
      <c r="CQ49" s="348"/>
      <c r="CR49" s="348"/>
      <c r="CS49" s="348"/>
      <c r="CT49" s="348"/>
      <c r="CU49" s="348"/>
      <c r="CV49" s="348"/>
      <c r="CW49" s="348"/>
      <c r="CX49" s="348"/>
      <c r="CY49" s="348"/>
      <c r="CZ49" s="348"/>
      <c r="DA49" s="348"/>
      <c r="DB49" s="348"/>
      <c r="DC49" s="348"/>
      <c r="DD49" s="348"/>
      <c r="DE49" s="348"/>
      <c r="DF49" s="348"/>
      <c r="DG49" s="348"/>
      <c r="DH49" s="348"/>
      <c r="DI49" s="348"/>
      <c r="DJ49" s="348"/>
      <c r="DK49" s="348"/>
      <c r="DL49" s="348"/>
      <c r="DM49" s="348"/>
      <c r="DN49" s="348"/>
      <c r="DO49" s="348"/>
      <c r="DP49" s="348"/>
      <c r="DQ49" s="348"/>
      <c r="DR49" s="348"/>
      <c r="DS49" s="348"/>
      <c r="DT49" s="348"/>
      <c r="DU49" s="348"/>
      <c r="DV49" s="348"/>
      <c r="DW49" s="348"/>
      <c r="DX49" s="348"/>
      <c r="DY49" s="348"/>
      <c r="DZ49" s="348"/>
      <c r="EA49" s="348"/>
      <c r="EB49" s="348"/>
      <c r="EC49" s="348"/>
      <c r="ED49" s="348"/>
      <c r="EE49" s="348"/>
      <c r="EF49" s="348"/>
      <c r="EG49" s="348"/>
      <c r="EH49" s="348"/>
      <c r="EI49" s="348"/>
      <c r="EJ49" s="348"/>
      <c r="EK49" s="348"/>
      <c r="EL49" s="348"/>
      <c r="EM49" s="348"/>
      <c r="EN49" s="348"/>
      <c r="EO49" s="348"/>
      <c r="EP49" s="348"/>
      <c r="EQ49" s="348"/>
      <c r="ER49" s="348"/>
      <c r="ES49" s="348"/>
      <c r="ET49" s="348"/>
      <c r="EU49" s="348"/>
      <c r="EV49" s="348"/>
      <c r="EW49" s="348"/>
      <c r="EX49" s="348"/>
      <c r="EY49" s="348"/>
      <c r="EZ49" s="348"/>
      <c r="FA49" s="348"/>
      <c r="FB49" s="348"/>
      <c r="FC49" s="348"/>
      <c r="FD49" s="348"/>
      <c r="FE49" s="348"/>
      <c r="FF49" s="348"/>
      <c r="FG49" s="348"/>
      <c r="FH49" s="348"/>
      <c r="FI49" s="348"/>
      <c r="FJ49" s="348"/>
      <c r="FK49" s="348"/>
      <c r="FL49" s="348"/>
      <c r="FM49" s="348"/>
      <c r="FN49" s="348"/>
      <c r="FO49" s="348"/>
      <c r="FP49" s="348"/>
      <c r="FQ49" s="348"/>
      <c r="FR49" s="348"/>
      <c r="FS49" s="348"/>
      <c r="FT49" s="348"/>
      <c r="FU49" s="348"/>
      <c r="FV49" s="348"/>
      <c r="FW49" s="348"/>
      <c r="FX49" s="348"/>
      <c r="FY49" s="348"/>
      <c r="FZ49" s="348"/>
      <c r="GA49" s="348"/>
      <c r="GB49" s="348"/>
      <c r="GC49" s="348"/>
      <c r="GD49" s="348"/>
      <c r="GE49" s="348"/>
      <c r="GF49" s="348"/>
      <c r="GG49" s="348"/>
      <c r="GH49" s="348"/>
      <c r="GI49" s="348"/>
      <c r="GJ49" s="348"/>
      <c r="GK49" s="348"/>
      <c r="GL49" s="348"/>
      <c r="GM49" s="348"/>
      <c r="GN49" s="348"/>
      <c r="GO49" s="348"/>
      <c r="GP49" s="348"/>
      <c r="GQ49" s="348"/>
      <c r="GR49" s="348"/>
      <c r="GS49" s="348"/>
      <c r="GT49" s="348"/>
      <c r="GU49" s="348"/>
      <c r="GV49" s="348"/>
      <c r="GW49" s="348"/>
      <c r="GX49" s="348"/>
      <c r="GY49" s="348"/>
      <c r="GZ49" s="348"/>
      <c r="HA49" s="348"/>
      <c r="HB49" s="348"/>
      <c r="HC49" s="348"/>
      <c r="HD49" s="348"/>
      <c r="HE49" s="348"/>
      <c r="HF49" s="348"/>
      <c r="HG49" s="348"/>
      <c r="HH49" s="348"/>
      <c r="HI49" s="348"/>
      <c r="HJ49" s="348"/>
      <c r="HK49" s="348"/>
      <c r="HL49" s="348"/>
      <c r="HM49" s="348"/>
      <c r="HN49" s="348"/>
      <c r="HO49" s="348"/>
      <c r="HP49" s="348"/>
      <c r="HQ49" s="348"/>
      <c r="HR49" s="348"/>
      <c r="HS49" s="348"/>
      <c r="HT49" s="348"/>
      <c r="HU49" s="348"/>
      <c r="HV49" s="348"/>
      <c r="HW49" s="348"/>
      <c r="HX49" s="348"/>
      <c r="HY49" s="348"/>
      <c r="HZ49" s="348"/>
      <c r="IA49" s="348"/>
      <c r="IB49" s="348"/>
      <c r="IC49" s="348"/>
      <c r="ID49" s="348"/>
      <c r="IE49" s="348"/>
      <c r="IF49" s="348"/>
      <c r="IG49" s="348"/>
      <c r="IH49" s="348"/>
      <c r="II49" s="348"/>
      <c r="IJ49" s="348"/>
      <c r="IK49" s="348"/>
      <c r="IL49" s="348"/>
      <c r="IM49" s="348"/>
      <c r="IN49" s="348"/>
      <c r="IO49" s="348"/>
      <c r="IP49" s="348"/>
      <c r="IQ49" s="348"/>
      <c r="IR49" s="348"/>
      <c r="IS49" s="348"/>
      <c r="IT49" s="348"/>
      <c r="IU49" s="348"/>
      <c r="IV49" s="348"/>
    </row>
    <row r="50" spans="1:256" ht="12.75" hidden="1" customHeight="1" x14ac:dyDescent="0.2"/>
    <row r="51" spans="1:256" ht="12.75" hidden="1" customHeight="1" x14ac:dyDescent="0.2">
      <c r="J51"/>
      <c r="K51"/>
      <c r="L51"/>
      <c r="M51"/>
      <c r="N51"/>
      <c r="O51"/>
      <c r="P51"/>
      <c r="Q51"/>
    </row>
    <row r="52" spans="1:256" ht="12.75" hidden="1" customHeight="1" x14ac:dyDescent="0.2">
      <c r="J52"/>
      <c r="K52"/>
      <c r="L52"/>
      <c r="M52"/>
      <c r="N52"/>
      <c r="O52"/>
      <c r="P52"/>
      <c r="Q52"/>
    </row>
    <row r="53" spans="1:256" ht="12.75" hidden="1" customHeight="1" x14ac:dyDescent="0.2">
      <c r="J53"/>
      <c r="K53"/>
      <c r="L53"/>
      <c r="M53"/>
      <c r="N53"/>
      <c r="O53"/>
      <c r="P53"/>
      <c r="Q53"/>
    </row>
    <row r="54" spans="1:256" ht="12.75" hidden="1" customHeight="1" x14ac:dyDescent="0.2">
      <c r="J54"/>
      <c r="K54"/>
      <c r="L54"/>
      <c r="M54"/>
      <c r="N54"/>
      <c r="O54"/>
      <c r="P54"/>
      <c r="Q54"/>
    </row>
  </sheetData>
  <mergeCells count="4">
    <mergeCell ref="B3:C3"/>
    <mergeCell ref="E3:F3"/>
    <mergeCell ref="B4:C4"/>
    <mergeCell ref="E4:F4"/>
  </mergeCells>
  <conditionalFormatting sqref="L14:U16 N33:U35 L33:M34 L20:U20">
    <cfRule type="cellIs" dxfId="51" priority="24" stopIfTrue="1" operator="lessThan">
      <formula>0</formula>
    </cfRule>
  </conditionalFormatting>
  <conditionalFormatting sqref="J14:J16 E14:E16 B14:B16 G14:H16">
    <cfRule type="cellIs" dxfId="50" priority="23" stopIfTrue="1" operator="lessThan">
      <formula>0</formula>
    </cfRule>
  </conditionalFormatting>
  <conditionalFormatting sqref="L8:U12">
    <cfRule type="cellIs" dxfId="49" priority="22" stopIfTrue="1" operator="lessThan">
      <formula>0</formula>
    </cfRule>
  </conditionalFormatting>
  <conditionalFormatting sqref="J8:J12 E8:E12 B8:B12 G8:H12">
    <cfRule type="cellIs" dxfId="48" priority="21" stopIfTrue="1" operator="lessThan">
      <formula>0</formula>
    </cfRule>
  </conditionalFormatting>
  <conditionalFormatting sqref="L17:U17">
    <cfRule type="cellIs" dxfId="47" priority="20" stopIfTrue="1" operator="lessThan">
      <formula>0</formula>
    </cfRule>
  </conditionalFormatting>
  <conditionalFormatting sqref="J17 E17 B17 G17:H17">
    <cfRule type="cellIs" dxfId="46" priority="19" stopIfTrue="1" operator="lessThan">
      <formula>0</formula>
    </cfRule>
  </conditionalFormatting>
  <conditionalFormatting sqref="L13:U13">
    <cfRule type="cellIs" dxfId="45" priority="18" stopIfTrue="1" operator="lessThan">
      <formula>0</formula>
    </cfRule>
  </conditionalFormatting>
  <conditionalFormatting sqref="J13 E13 B13 G13:H13">
    <cfRule type="cellIs" dxfId="44" priority="17" stopIfTrue="1" operator="lessThan">
      <formula>0</formula>
    </cfRule>
  </conditionalFormatting>
  <conditionalFormatting sqref="L18:U18">
    <cfRule type="cellIs" dxfId="43" priority="16" stopIfTrue="1" operator="lessThan">
      <formula>0</formula>
    </cfRule>
  </conditionalFormatting>
  <conditionalFormatting sqref="J18 E18 B18 G18:H18">
    <cfRule type="cellIs" dxfId="42" priority="15" stopIfTrue="1" operator="lessThan">
      <formula>0</formula>
    </cfRule>
  </conditionalFormatting>
  <conditionalFormatting sqref="L27:U29">
    <cfRule type="cellIs" dxfId="41" priority="14" stopIfTrue="1" operator="lessThan">
      <formula>0</formula>
    </cfRule>
  </conditionalFormatting>
  <conditionalFormatting sqref="J27:J29 E27:E29 B27:B29 G27:H29">
    <cfRule type="cellIs" dxfId="40" priority="13" stopIfTrue="1" operator="lessThan">
      <formula>0</formula>
    </cfRule>
  </conditionalFormatting>
  <conditionalFormatting sqref="L21:U25">
    <cfRule type="cellIs" dxfId="39" priority="12" stopIfTrue="1" operator="lessThan">
      <formula>0</formula>
    </cfRule>
  </conditionalFormatting>
  <conditionalFormatting sqref="J21:J25 E21:E25 B21:B25 G21:H25">
    <cfRule type="cellIs" dxfId="38" priority="11" stopIfTrue="1" operator="lessThan">
      <formula>0</formula>
    </cfRule>
  </conditionalFormatting>
  <conditionalFormatting sqref="L30:U30">
    <cfRule type="cellIs" dxfId="37" priority="10" stopIfTrue="1" operator="lessThan">
      <formula>0</formula>
    </cfRule>
  </conditionalFormatting>
  <conditionalFormatting sqref="J30 E30 B30 G30:H30">
    <cfRule type="cellIs" dxfId="36" priority="9" stopIfTrue="1" operator="lessThan">
      <formula>0</formula>
    </cfRule>
  </conditionalFormatting>
  <conditionalFormatting sqref="L26:U26">
    <cfRule type="cellIs" dxfId="35" priority="8" stopIfTrue="1" operator="lessThan">
      <formula>0</formula>
    </cfRule>
  </conditionalFormatting>
  <conditionalFormatting sqref="J26 E26 B26 G26:H26">
    <cfRule type="cellIs" dxfId="34" priority="7" stopIfTrue="1" operator="lessThan">
      <formula>0</formula>
    </cfRule>
  </conditionalFormatting>
  <conditionalFormatting sqref="L31:U31">
    <cfRule type="cellIs" dxfId="33" priority="6" stopIfTrue="1" operator="lessThan">
      <formula>0</formula>
    </cfRule>
  </conditionalFormatting>
  <conditionalFormatting sqref="J31 E31 B31 G31:H31">
    <cfRule type="cellIs" dxfId="32" priority="5" stopIfTrue="1" operator="lessThan">
      <formula>0</formula>
    </cfRule>
  </conditionalFormatting>
  <conditionalFormatting sqref="L19:U19">
    <cfRule type="cellIs" dxfId="31" priority="4" stopIfTrue="1" operator="lessThan">
      <formula>0</formula>
    </cfRule>
  </conditionalFormatting>
  <conditionalFormatting sqref="J19 E19 B19 G19:H19">
    <cfRule type="cellIs" dxfId="30" priority="3" stopIfTrue="1" operator="lessThan">
      <formula>0</formula>
    </cfRule>
  </conditionalFormatting>
  <conditionalFormatting sqref="L32:U32">
    <cfRule type="cellIs" dxfId="29" priority="2" stopIfTrue="1" operator="lessThan">
      <formula>0</formula>
    </cfRule>
  </conditionalFormatting>
  <conditionalFormatting sqref="J32 E32 B32 G32:H32">
    <cfRule type="cellIs" dxfId="28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1" manualBreakCount="1">
    <brk id="3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WVL70"/>
  <sheetViews>
    <sheetView showGridLines="0" zoomScaleNormal="100" workbookViewId="0"/>
  </sheetViews>
  <sheetFormatPr defaultColWidth="0" defaultRowHeight="0" customHeight="1" zeroHeight="1" x14ac:dyDescent="0.2"/>
  <cols>
    <col min="1" max="1" width="3.85546875" style="393" customWidth="1"/>
    <col min="2" max="2" width="58.42578125" style="393" customWidth="1"/>
    <col min="3" max="3" width="27.7109375" style="413" customWidth="1"/>
    <col min="4" max="4" width="12.42578125" style="272" customWidth="1"/>
    <col min="5" max="5" width="9.28515625" style="272" hidden="1" customWidth="1"/>
    <col min="6" max="256" width="53.42578125" style="393" hidden="1"/>
    <col min="257" max="257" width="3.85546875" style="393" hidden="1" customWidth="1"/>
    <col min="258" max="258" width="58.42578125" style="393" hidden="1" customWidth="1"/>
    <col min="259" max="259" width="27.7109375" style="393" hidden="1" customWidth="1"/>
    <col min="260" max="260" width="12.42578125" style="393" hidden="1" customWidth="1"/>
    <col min="261" max="261" width="53.42578125" style="393" hidden="1" customWidth="1"/>
    <col min="262" max="512" width="53.42578125" style="393" hidden="1"/>
    <col min="513" max="513" width="3.85546875" style="393" hidden="1" customWidth="1"/>
    <col min="514" max="514" width="58.42578125" style="393" hidden="1" customWidth="1"/>
    <col min="515" max="515" width="27.7109375" style="393" hidden="1" customWidth="1"/>
    <col min="516" max="516" width="12.42578125" style="393" hidden="1" customWidth="1"/>
    <col min="517" max="517" width="53.42578125" style="393" hidden="1" customWidth="1"/>
    <col min="518" max="768" width="53.42578125" style="393" hidden="1"/>
    <col min="769" max="769" width="3.85546875" style="393" hidden="1" customWidth="1"/>
    <col min="770" max="770" width="58.42578125" style="393" hidden="1" customWidth="1"/>
    <col min="771" max="771" width="27.7109375" style="393" hidden="1" customWidth="1"/>
    <col min="772" max="772" width="12.42578125" style="393" hidden="1" customWidth="1"/>
    <col min="773" max="773" width="53.42578125" style="393" hidden="1" customWidth="1"/>
    <col min="774" max="1024" width="53.42578125" style="393" hidden="1"/>
    <col min="1025" max="1025" width="3.85546875" style="393" hidden="1" customWidth="1"/>
    <col min="1026" max="1026" width="58.42578125" style="393" hidden="1" customWidth="1"/>
    <col min="1027" max="1027" width="27.7109375" style="393" hidden="1" customWidth="1"/>
    <col min="1028" max="1028" width="12.42578125" style="393" hidden="1" customWidth="1"/>
    <col min="1029" max="1029" width="53.42578125" style="393" hidden="1" customWidth="1"/>
    <col min="1030" max="1280" width="53.42578125" style="393" hidden="1"/>
    <col min="1281" max="1281" width="3.85546875" style="393" hidden="1" customWidth="1"/>
    <col min="1282" max="1282" width="58.42578125" style="393" hidden="1" customWidth="1"/>
    <col min="1283" max="1283" width="27.7109375" style="393" hidden="1" customWidth="1"/>
    <col min="1284" max="1284" width="12.42578125" style="393" hidden="1" customWidth="1"/>
    <col min="1285" max="1285" width="53.42578125" style="393" hidden="1" customWidth="1"/>
    <col min="1286" max="1536" width="53.42578125" style="393" hidden="1"/>
    <col min="1537" max="1537" width="3.85546875" style="393" hidden="1" customWidth="1"/>
    <col min="1538" max="1538" width="58.42578125" style="393" hidden="1" customWidth="1"/>
    <col min="1539" max="1539" width="27.7109375" style="393" hidden="1" customWidth="1"/>
    <col min="1540" max="1540" width="12.42578125" style="393" hidden="1" customWidth="1"/>
    <col min="1541" max="1541" width="53.42578125" style="393" hidden="1" customWidth="1"/>
    <col min="1542" max="1792" width="53.42578125" style="393" hidden="1"/>
    <col min="1793" max="1793" width="3.85546875" style="393" hidden="1" customWidth="1"/>
    <col min="1794" max="1794" width="58.42578125" style="393" hidden="1" customWidth="1"/>
    <col min="1795" max="1795" width="27.7109375" style="393" hidden="1" customWidth="1"/>
    <col min="1796" max="1796" width="12.42578125" style="393" hidden="1" customWidth="1"/>
    <col min="1797" max="1797" width="53.42578125" style="393" hidden="1" customWidth="1"/>
    <col min="1798" max="2048" width="53.42578125" style="393" hidden="1"/>
    <col min="2049" max="2049" width="3.85546875" style="393" hidden="1" customWidth="1"/>
    <col min="2050" max="2050" width="58.42578125" style="393" hidden="1" customWidth="1"/>
    <col min="2051" max="2051" width="27.7109375" style="393" hidden="1" customWidth="1"/>
    <col min="2052" max="2052" width="12.42578125" style="393" hidden="1" customWidth="1"/>
    <col min="2053" max="2053" width="53.42578125" style="393" hidden="1" customWidth="1"/>
    <col min="2054" max="2304" width="53.42578125" style="393" hidden="1"/>
    <col min="2305" max="2305" width="3.85546875" style="393" hidden="1" customWidth="1"/>
    <col min="2306" max="2306" width="58.42578125" style="393" hidden="1" customWidth="1"/>
    <col min="2307" max="2307" width="27.7109375" style="393" hidden="1" customWidth="1"/>
    <col min="2308" max="2308" width="12.42578125" style="393" hidden="1" customWidth="1"/>
    <col min="2309" max="2309" width="53.42578125" style="393" hidden="1" customWidth="1"/>
    <col min="2310" max="2560" width="53.42578125" style="393" hidden="1"/>
    <col min="2561" max="2561" width="3.85546875" style="393" hidden="1" customWidth="1"/>
    <col min="2562" max="2562" width="58.42578125" style="393" hidden="1" customWidth="1"/>
    <col min="2563" max="2563" width="27.7109375" style="393" hidden="1" customWidth="1"/>
    <col min="2564" max="2564" width="12.42578125" style="393" hidden="1" customWidth="1"/>
    <col min="2565" max="2565" width="53.42578125" style="393" hidden="1" customWidth="1"/>
    <col min="2566" max="2816" width="53.42578125" style="393" hidden="1"/>
    <col min="2817" max="2817" width="3.85546875" style="393" hidden="1" customWidth="1"/>
    <col min="2818" max="2818" width="58.42578125" style="393" hidden="1" customWidth="1"/>
    <col min="2819" max="2819" width="27.7109375" style="393" hidden="1" customWidth="1"/>
    <col min="2820" max="2820" width="12.42578125" style="393" hidden="1" customWidth="1"/>
    <col min="2821" max="2821" width="53.42578125" style="393" hidden="1" customWidth="1"/>
    <col min="2822" max="3072" width="53.42578125" style="393" hidden="1"/>
    <col min="3073" max="3073" width="3.85546875" style="393" hidden="1" customWidth="1"/>
    <col min="3074" max="3074" width="58.42578125" style="393" hidden="1" customWidth="1"/>
    <col min="3075" max="3075" width="27.7109375" style="393" hidden="1" customWidth="1"/>
    <col min="3076" max="3076" width="12.42578125" style="393" hidden="1" customWidth="1"/>
    <col min="3077" max="3077" width="53.42578125" style="393" hidden="1" customWidth="1"/>
    <col min="3078" max="3328" width="53.42578125" style="393" hidden="1"/>
    <col min="3329" max="3329" width="3.85546875" style="393" hidden="1" customWidth="1"/>
    <col min="3330" max="3330" width="58.42578125" style="393" hidden="1" customWidth="1"/>
    <col min="3331" max="3331" width="27.7109375" style="393" hidden="1" customWidth="1"/>
    <col min="3332" max="3332" width="12.42578125" style="393" hidden="1" customWidth="1"/>
    <col min="3333" max="3333" width="53.42578125" style="393" hidden="1" customWidth="1"/>
    <col min="3334" max="3584" width="53.42578125" style="393" hidden="1"/>
    <col min="3585" max="3585" width="3.85546875" style="393" hidden="1" customWidth="1"/>
    <col min="3586" max="3586" width="58.42578125" style="393" hidden="1" customWidth="1"/>
    <col min="3587" max="3587" width="27.7109375" style="393" hidden="1" customWidth="1"/>
    <col min="3588" max="3588" width="12.42578125" style="393" hidden="1" customWidth="1"/>
    <col min="3589" max="3589" width="53.42578125" style="393" hidden="1" customWidth="1"/>
    <col min="3590" max="3840" width="53.42578125" style="393" hidden="1"/>
    <col min="3841" max="3841" width="3.85546875" style="393" hidden="1" customWidth="1"/>
    <col min="3842" max="3842" width="58.42578125" style="393" hidden="1" customWidth="1"/>
    <col min="3843" max="3843" width="27.7109375" style="393" hidden="1" customWidth="1"/>
    <col min="3844" max="3844" width="12.42578125" style="393" hidden="1" customWidth="1"/>
    <col min="3845" max="3845" width="53.42578125" style="393" hidden="1" customWidth="1"/>
    <col min="3846" max="4096" width="53.42578125" style="393" hidden="1"/>
    <col min="4097" max="4097" width="3.85546875" style="393" hidden="1" customWidth="1"/>
    <col min="4098" max="4098" width="58.42578125" style="393" hidden="1" customWidth="1"/>
    <col min="4099" max="4099" width="27.7109375" style="393" hidden="1" customWidth="1"/>
    <col min="4100" max="4100" width="12.42578125" style="393" hidden="1" customWidth="1"/>
    <col min="4101" max="4101" width="53.42578125" style="393" hidden="1" customWidth="1"/>
    <col min="4102" max="4352" width="53.42578125" style="393" hidden="1"/>
    <col min="4353" max="4353" width="3.85546875" style="393" hidden="1" customWidth="1"/>
    <col min="4354" max="4354" width="58.42578125" style="393" hidden="1" customWidth="1"/>
    <col min="4355" max="4355" width="27.7109375" style="393" hidden="1" customWidth="1"/>
    <col min="4356" max="4356" width="12.42578125" style="393" hidden="1" customWidth="1"/>
    <col min="4357" max="4357" width="53.42578125" style="393" hidden="1" customWidth="1"/>
    <col min="4358" max="4608" width="53.42578125" style="393" hidden="1"/>
    <col min="4609" max="4609" width="3.85546875" style="393" hidden="1" customWidth="1"/>
    <col min="4610" max="4610" width="58.42578125" style="393" hidden="1" customWidth="1"/>
    <col min="4611" max="4611" width="27.7109375" style="393" hidden="1" customWidth="1"/>
    <col min="4612" max="4612" width="12.42578125" style="393" hidden="1" customWidth="1"/>
    <col min="4613" max="4613" width="53.42578125" style="393" hidden="1" customWidth="1"/>
    <col min="4614" max="4864" width="53.42578125" style="393" hidden="1"/>
    <col min="4865" max="4865" width="3.85546875" style="393" hidden="1" customWidth="1"/>
    <col min="4866" max="4866" width="58.42578125" style="393" hidden="1" customWidth="1"/>
    <col min="4867" max="4867" width="27.7109375" style="393" hidden="1" customWidth="1"/>
    <col min="4868" max="4868" width="12.42578125" style="393" hidden="1" customWidth="1"/>
    <col min="4869" max="4869" width="53.42578125" style="393" hidden="1" customWidth="1"/>
    <col min="4870" max="5120" width="53.42578125" style="393" hidden="1"/>
    <col min="5121" max="5121" width="3.85546875" style="393" hidden="1" customWidth="1"/>
    <col min="5122" max="5122" width="58.42578125" style="393" hidden="1" customWidth="1"/>
    <col min="5123" max="5123" width="27.7109375" style="393" hidden="1" customWidth="1"/>
    <col min="5124" max="5124" width="12.42578125" style="393" hidden="1" customWidth="1"/>
    <col min="5125" max="5125" width="53.42578125" style="393" hidden="1" customWidth="1"/>
    <col min="5126" max="5376" width="53.42578125" style="393" hidden="1"/>
    <col min="5377" max="5377" width="3.85546875" style="393" hidden="1" customWidth="1"/>
    <col min="5378" max="5378" width="58.42578125" style="393" hidden="1" customWidth="1"/>
    <col min="5379" max="5379" width="27.7109375" style="393" hidden="1" customWidth="1"/>
    <col min="5380" max="5380" width="12.42578125" style="393" hidden="1" customWidth="1"/>
    <col min="5381" max="5381" width="53.42578125" style="393" hidden="1" customWidth="1"/>
    <col min="5382" max="5632" width="53.42578125" style="393" hidden="1"/>
    <col min="5633" max="5633" width="3.85546875" style="393" hidden="1" customWidth="1"/>
    <col min="5634" max="5634" width="58.42578125" style="393" hidden="1" customWidth="1"/>
    <col min="5635" max="5635" width="27.7109375" style="393" hidden="1" customWidth="1"/>
    <col min="5636" max="5636" width="12.42578125" style="393" hidden="1" customWidth="1"/>
    <col min="5637" max="5637" width="53.42578125" style="393" hidden="1" customWidth="1"/>
    <col min="5638" max="5888" width="53.42578125" style="393" hidden="1"/>
    <col min="5889" max="5889" width="3.85546875" style="393" hidden="1" customWidth="1"/>
    <col min="5890" max="5890" width="58.42578125" style="393" hidden="1" customWidth="1"/>
    <col min="5891" max="5891" width="27.7109375" style="393" hidden="1" customWidth="1"/>
    <col min="5892" max="5892" width="12.42578125" style="393" hidden="1" customWidth="1"/>
    <col min="5893" max="5893" width="53.42578125" style="393" hidden="1" customWidth="1"/>
    <col min="5894" max="6144" width="53.42578125" style="393" hidden="1"/>
    <col min="6145" max="6145" width="3.85546875" style="393" hidden="1" customWidth="1"/>
    <col min="6146" max="6146" width="58.42578125" style="393" hidden="1" customWidth="1"/>
    <col min="6147" max="6147" width="27.7109375" style="393" hidden="1" customWidth="1"/>
    <col min="6148" max="6148" width="12.42578125" style="393" hidden="1" customWidth="1"/>
    <col min="6149" max="6149" width="53.42578125" style="393" hidden="1" customWidth="1"/>
    <col min="6150" max="6400" width="53.42578125" style="393" hidden="1"/>
    <col min="6401" max="6401" width="3.85546875" style="393" hidden="1" customWidth="1"/>
    <col min="6402" max="6402" width="58.42578125" style="393" hidden="1" customWidth="1"/>
    <col min="6403" max="6403" width="27.7109375" style="393" hidden="1" customWidth="1"/>
    <col min="6404" max="6404" width="12.42578125" style="393" hidden="1" customWidth="1"/>
    <col min="6405" max="6405" width="53.42578125" style="393" hidden="1" customWidth="1"/>
    <col min="6406" max="6656" width="53.42578125" style="393" hidden="1"/>
    <col min="6657" max="6657" width="3.85546875" style="393" hidden="1" customWidth="1"/>
    <col min="6658" max="6658" width="58.42578125" style="393" hidden="1" customWidth="1"/>
    <col min="6659" max="6659" width="27.7109375" style="393" hidden="1" customWidth="1"/>
    <col min="6660" max="6660" width="12.42578125" style="393" hidden="1" customWidth="1"/>
    <col min="6661" max="6661" width="53.42578125" style="393" hidden="1" customWidth="1"/>
    <col min="6662" max="6912" width="53.42578125" style="393" hidden="1"/>
    <col min="6913" max="6913" width="3.85546875" style="393" hidden="1" customWidth="1"/>
    <col min="6914" max="6914" width="58.42578125" style="393" hidden="1" customWidth="1"/>
    <col min="6915" max="6915" width="27.7109375" style="393" hidden="1" customWidth="1"/>
    <col min="6916" max="6916" width="12.42578125" style="393" hidden="1" customWidth="1"/>
    <col min="6917" max="6917" width="53.42578125" style="393" hidden="1" customWidth="1"/>
    <col min="6918" max="7168" width="53.42578125" style="393" hidden="1"/>
    <col min="7169" max="7169" width="3.85546875" style="393" hidden="1" customWidth="1"/>
    <col min="7170" max="7170" width="58.42578125" style="393" hidden="1" customWidth="1"/>
    <col min="7171" max="7171" width="27.7109375" style="393" hidden="1" customWidth="1"/>
    <col min="7172" max="7172" width="12.42578125" style="393" hidden="1" customWidth="1"/>
    <col min="7173" max="7173" width="53.42578125" style="393" hidden="1" customWidth="1"/>
    <col min="7174" max="7424" width="53.42578125" style="393" hidden="1"/>
    <col min="7425" max="7425" width="3.85546875" style="393" hidden="1" customWidth="1"/>
    <col min="7426" max="7426" width="58.42578125" style="393" hidden="1" customWidth="1"/>
    <col min="7427" max="7427" width="27.7109375" style="393" hidden="1" customWidth="1"/>
    <col min="7428" max="7428" width="12.42578125" style="393" hidden="1" customWidth="1"/>
    <col min="7429" max="7429" width="53.42578125" style="393" hidden="1" customWidth="1"/>
    <col min="7430" max="7680" width="53.42578125" style="393" hidden="1"/>
    <col min="7681" max="7681" width="3.85546875" style="393" hidden="1" customWidth="1"/>
    <col min="7682" max="7682" width="58.42578125" style="393" hidden="1" customWidth="1"/>
    <col min="7683" max="7683" width="27.7109375" style="393" hidden="1" customWidth="1"/>
    <col min="7684" max="7684" width="12.42578125" style="393" hidden="1" customWidth="1"/>
    <col min="7685" max="7685" width="53.42578125" style="393" hidden="1" customWidth="1"/>
    <col min="7686" max="7936" width="53.42578125" style="393" hidden="1"/>
    <col min="7937" max="7937" width="3.85546875" style="393" hidden="1" customWidth="1"/>
    <col min="7938" max="7938" width="58.42578125" style="393" hidden="1" customWidth="1"/>
    <col min="7939" max="7939" width="27.7109375" style="393" hidden="1" customWidth="1"/>
    <col min="7940" max="7940" width="12.42578125" style="393" hidden="1" customWidth="1"/>
    <col min="7941" max="7941" width="53.42578125" style="393" hidden="1" customWidth="1"/>
    <col min="7942" max="8192" width="53.42578125" style="393" hidden="1"/>
    <col min="8193" max="8193" width="3.85546875" style="393" hidden="1" customWidth="1"/>
    <col min="8194" max="8194" width="58.42578125" style="393" hidden="1" customWidth="1"/>
    <col min="8195" max="8195" width="27.7109375" style="393" hidden="1" customWidth="1"/>
    <col min="8196" max="8196" width="12.42578125" style="393" hidden="1" customWidth="1"/>
    <col min="8197" max="8197" width="53.42578125" style="393" hidden="1" customWidth="1"/>
    <col min="8198" max="8448" width="53.42578125" style="393" hidden="1"/>
    <col min="8449" max="8449" width="3.85546875" style="393" hidden="1" customWidth="1"/>
    <col min="8450" max="8450" width="58.42578125" style="393" hidden="1" customWidth="1"/>
    <col min="8451" max="8451" width="27.7109375" style="393" hidden="1" customWidth="1"/>
    <col min="8452" max="8452" width="12.42578125" style="393" hidden="1" customWidth="1"/>
    <col min="8453" max="8453" width="53.42578125" style="393" hidden="1" customWidth="1"/>
    <col min="8454" max="8704" width="53.42578125" style="393" hidden="1"/>
    <col min="8705" max="8705" width="3.85546875" style="393" hidden="1" customWidth="1"/>
    <col min="8706" max="8706" width="58.42578125" style="393" hidden="1" customWidth="1"/>
    <col min="8707" max="8707" width="27.7109375" style="393" hidden="1" customWidth="1"/>
    <col min="8708" max="8708" width="12.42578125" style="393" hidden="1" customWidth="1"/>
    <col min="8709" max="8709" width="53.42578125" style="393" hidden="1" customWidth="1"/>
    <col min="8710" max="8960" width="53.42578125" style="393" hidden="1"/>
    <col min="8961" max="8961" width="3.85546875" style="393" hidden="1" customWidth="1"/>
    <col min="8962" max="8962" width="58.42578125" style="393" hidden="1" customWidth="1"/>
    <col min="8963" max="8963" width="27.7109375" style="393" hidden="1" customWidth="1"/>
    <col min="8964" max="8964" width="12.42578125" style="393" hidden="1" customWidth="1"/>
    <col min="8965" max="8965" width="53.42578125" style="393" hidden="1" customWidth="1"/>
    <col min="8966" max="9216" width="53.42578125" style="393" hidden="1"/>
    <col min="9217" max="9217" width="3.85546875" style="393" hidden="1" customWidth="1"/>
    <col min="9218" max="9218" width="58.42578125" style="393" hidden="1" customWidth="1"/>
    <col min="9219" max="9219" width="27.7109375" style="393" hidden="1" customWidth="1"/>
    <col min="9220" max="9220" width="12.42578125" style="393" hidden="1" customWidth="1"/>
    <col min="9221" max="9221" width="53.42578125" style="393" hidden="1" customWidth="1"/>
    <col min="9222" max="9472" width="53.42578125" style="393" hidden="1"/>
    <col min="9473" max="9473" width="3.85546875" style="393" hidden="1" customWidth="1"/>
    <col min="9474" max="9474" width="58.42578125" style="393" hidden="1" customWidth="1"/>
    <col min="9475" max="9475" width="27.7109375" style="393" hidden="1" customWidth="1"/>
    <col min="9476" max="9476" width="12.42578125" style="393" hidden="1" customWidth="1"/>
    <col min="9477" max="9477" width="53.42578125" style="393" hidden="1" customWidth="1"/>
    <col min="9478" max="9728" width="53.42578125" style="393" hidden="1"/>
    <col min="9729" max="9729" width="3.85546875" style="393" hidden="1" customWidth="1"/>
    <col min="9730" max="9730" width="58.42578125" style="393" hidden="1" customWidth="1"/>
    <col min="9731" max="9731" width="27.7109375" style="393" hidden="1" customWidth="1"/>
    <col min="9732" max="9732" width="12.42578125" style="393" hidden="1" customWidth="1"/>
    <col min="9733" max="9733" width="53.42578125" style="393" hidden="1" customWidth="1"/>
    <col min="9734" max="9984" width="53.42578125" style="393" hidden="1"/>
    <col min="9985" max="9985" width="3.85546875" style="393" hidden="1" customWidth="1"/>
    <col min="9986" max="9986" width="58.42578125" style="393" hidden="1" customWidth="1"/>
    <col min="9987" max="9987" width="27.7109375" style="393" hidden="1" customWidth="1"/>
    <col min="9988" max="9988" width="12.42578125" style="393" hidden="1" customWidth="1"/>
    <col min="9989" max="9989" width="53.42578125" style="393" hidden="1" customWidth="1"/>
    <col min="9990" max="10240" width="53.42578125" style="393" hidden="1"/>
    <col min="10241" max="10241" width="3.85546875" style="393" hidden="1" customWidth="1"/>
    <col min="10242" max="10242" width="58.42578125" style="393" hidden="1" customWidth="1"/>
    <col min="10243" max="10243" width="27.7109375" style="393" hidden="1" customWidth="1"/>
    <col min="10244" max="10244" width="12.42578125" style="393" hidden="1" customWidth="1"/>
    <col min="10245" max="10245" width="53.42578125" style="393" hidden="1" customWidth="1"/>
    <col min="10246" max="10496" width="53.42578125" style="393" hidden="1"/>
    <col min="10497" max="10497" width="3.85546875" style="393" hidden="1" customWidth="1"/>
    <col min="10498" max="10498" width="58.42578125" style="393" hidden="1" customWidth="1"/>
    <col min="10499" max="10499" width="27.7109375" style="393" hidden="1" customWidth="1"/>
    <col min="10500" max="10500" width="12.42578125" style="393" hidden="1" customWidth="1"/>
    <col min="10501" max="10501" width="53.42578125" style="393" hidden="1" customWidth="1"/>
    <col min="10502" max="10752" width="53.42578125" style="393" hidden="1"/>
    <col min="10753" max="10753" width="3.85546875" style="393" hidden="1" customWidth="1"/>
    <col min="10754" max="10754" width="58.42578125" style="393" hidden="1" customWidth="1"/>
    <col min="10755" max="10755" width="27.7109375" style="393" hidden="1" customWidth="1"/>
    <col min="10756" max="10756" width="12.42578125" style="393" hidden="1" customWidth="1"/>
    <col min="10757" max="10757" width="53.42578125" style="393" hidden="1" customWidth="1"/>
    <col min="10758" max="11008" width="53.42578125" style="393" hidden="1"/>
    <col min="11009" max="11009" width="3.85546875" style="393" hidden="1" customWidth="1"/>
    <col min="11010" max="11010" width="58.42578125" style="393" hidden="1" customWidth="1"/>
    <col min="11011" max="11011" width="27.7109375" style="393" hidden="1" customWidth="1"/>
    <col min="11012" max="11012" width="12.42578125" style="393" hidden="1" customWidth="1"/>
    <col min="11013" max="11013" width="53.42578125" style="393" hidden="1" customWidth="1"/>
    <col min="11014" max="11264" width="53.42578125" style="393" hidden="1"/>
    <col min="11265" max="11265" width="3.85546875" style="393" hidden="1" customWidth="1"/>
    <col min="11266" max="11266" width="58.42578125" style="393" hidden="1" customWidth="1"/>
    <col min="11267" max="11267" width="27.7109375" style="393" hidden="1" customWidth="1"/>
    <col min="11268" max="11268" width="12.42578125" style="393" hidden="1" customWidth="1"/>
    <col min="11269" max="11269" width="53.42578125" style="393" hidden="1" customWidth="1"/>
    <col min="11270" max="11520" width="53.42578125" style="393" hidden="1"/>
    <col min="11521" max="11521" width="3.85546875" style="393" hidden="1" customWidth="1"/>
    <col min="11522" max="11522" width="58.42578125" style="393" hidden="1" customWidth="1"/>
    <col min="11523" max="11523" width="27.7109375" style="393" hidden="1" customWidth="1"/>
    <col min="11524" max="11524" width="12.42578125" style="393" hidden="1" customWidth="1"/>
    <col min="11525" max="11525" width="53.42578125" style="393" hidden="1" customWidth="1"/>
    <col min="11526" max="11776" width="53.42578125" style="393" hidden="1"/>
    <col min="11777" max="11777" width="3.85546875" style="393" hidden="1" customWidth="1"/>
    <col min="11778" max="11778" width="58.42578125" style="393" hidden="1" customWidth="1"/>
    <col min="11779" max="11779" width="27.7109375" style="393" hidden="1" customWidth="1"/>
    <col min="11780" max="11780" width="12.42578125" style="393" hidden="1" customWidth="1"/>
    <col min="11781" max="11781" width="53.42578125" style="393" hidden="1" customWidth="1"/>
    <col min="11782" max="12032" width="53.42578125" style="393" hidden="1"/>
    <col min="12033" max="12033" width="3.85546875" style="393" hidden="1" customWidth="1"/>
    <col min="12034" max="12034" width="58.42578125" style="393" hidden="1" customWidth="1"/>
    <col min="12035" max="12035" width="27.7109375" style="393" hidden="1" customWidth="1"/>
    <col min="12036" max="12036" width="12.42578125" style="393" hidden="1" customWidth="1"/>
    <col min="12037" max="12037" width="53.42578125" style="393" hidden="1" customWidth="1"/>
    <col min="12038" max="12288" width="53.42578125" style="393" hidden="1"/>
    <col min="12289" max="12289" width="3.85546875" style="393" hidden="1" customWidth="1"/>
    <col min="12290" max="12290" width="58.42578125" style="393" hidden="1" customWidth="1"/>
    <col min="12291" max="12291" width="27.7109375" style="393" hidden="1" customWidth="1"/>
    <col min="12292" max="12292" width="12.42578125" style="393" hidden="1" customWidth="1"/>
    <col min="12293" max="12293" width="53.42578125" style="393" hidden="1" customWidth="1"/>
    <col min="12294" max="12544" width="53.42578125" style="393" hidden="1"/>
    <col min="12545" max="12545" width="3.85546875" style="393" hidden="1" customWidth="1"/>
    <col min="12546" max="12546" width="58.42578125" style="393" hidden="1" customWidth="1"/>
    <col min="12547" max="12547" width="27.7109375" style="393" hidden="1" customWidth="1"/>
    <col min="12548" max="12548" width="12.42578125" style="393" hidden="1" customWidth="1"/>
    <col min="12549" max="12549" width="53.42578125" style="393" hidden="1" customWidth="1"/>
    <col min="12550" max="12800" width="53.42578125" style="393" hidden="1"/>
    <col min="12801" max="12801" width="3.85546875" style="393" hidden="1" customWidth="1"/>
    <col min="12802" max="12802" width="58.42578125" style="393" hidden="1" customWidth="1"/>
    <col min="12803" max="12803" width="27.7109375" style="393" hidden="1" customWidth="1"/>
    <col min="12804" max="12804" width="12.42578125" style="393" hidden="1" customWidth="1"/>
    <col min="12805" max="12805" width="53.42578125" style="393" hidden="1" customWidth="1"/>
    <col min="12806" max="13056" width="53.42578125" style="393" hidden="1"/>
    <col min="13057" max="13057" width="3.85546875" style="393" hidden="1" customWidth="1"/>
    <col min="13058" max="13058" width="58.42578125" style="393" hidden="1" customWidth="1"/>
    <col min="13059" max="13059" width="27.7109375" style="393" hidden="1" customWidth="1"/>
    <col min="13060" max="13060" width="12.42578125" style="393" hidden="1" customWidth="1"/>
    <col min="13061" max="13061" width="53.42578125" style="393" hidden="1" customWidth="1"/>
    <col min="13062" max="13312" width="53.42578125" style="393" hidden="1"/>
    <col min="13313" max="13313" width="3.85546875" style="393" hidden="1" customWidth="1"/>
    <col min="13314" max="13314" width="58.42578125" style="393" hidden="1" customWidth="1"/>
    <col min="13315" max="13315" width="27.7109375" style="393" hidden="1" customWidth="1"/>
    <col min="13316" max="13316" width="12.42578125" style="393" hidden="1" customWidth="1"/>
    <col min="13317" max="13317" width="53.42578125" style="393" hidden="1" customWidth="1"/>
    <col min="13318" max="13568" width="53.42578125" style="393" hidden="1"/>
    <col min="13569" max="13569" width="3.85546875" style="393" hidden="1" customWidth="1"/>
    <col min="13570" max="13570" width="58.42578125" style="393" hidden="1" customWidth="1"/>
    <col min="13571" max="13571" width="27.7109375" style="393" hidden="1" customWidth="1"/>
    <col min="13572" max="13572" width="12.42578125" style="393" hidden="1" customWidth="1"/>
    <col min="13573" max="13573" width="53.42578125" style="393" hidden="1" customWidth="1"/>
    <col min="13574" max="13824" width="53.42578125" style="393" hidden="1"/>
    <col min="13825" max="13825" width="3.85546875" style="393" hidden="1" customWidth="1"/>
    <col min="13826" max="13826" width="58.42578125" style="393" hidden="1" customWidth="1"/>
    <col min="13827" max="13827" width="27.7109375" style="393" hidden="1" customWidth="1"/>
    <col min="13828" max="13828" width="12.42578125" style="393" hidden="1" customWidth="1"/>
    <col min="13829" max="13829" width="53.42578125" style="393" hidden="1" customWidth="1"/>
    <col min="13830" max="14080" width="53.42578125" style="393" hidden="1"/>
    <col min="14081" max="14081" width="3.85546875" style="393" hidden="1" customWidth="1"/>
    <col min="14082" max="14082" width="58.42578125" style="393" hidden="1" customWidth="1"/>
    <col min="14083" max="14083" width="27.7109375" style="393" hidden="1" customWidth="1"/>
    <col min="14084" max="14084" width="12.42578125" style="393" hidden="1" customWidth="1"/>
    <col min="14085" max="14085" width="53.42578125" style="393" hidden="1" customWidth="1"/>
    <col min="14086" max="14336" width="53.42578125" style="393" hidden="1"/>
    <col min="14337" max="14337" width="3.85546875" style="393" hidden="1" customWidth="1"/>
    <col min="14338" max="14338" width="58.42578125" style="393" hidden="1" customWidth="1"/>
    <col min="14339" max="14339" width="27.7109375" style="393" hidden="1" customWidth="1"/>
    <col min="14340" max="14340" width="12.42578125" style="393" hidden="1" customWidth="1"/>
    <col min="14341" max="14341" width="53.42578125" style="393" hidden="1" customWidth="1"/>
    <col min="14342" max="14592" width="53.42578125" style="393" hidden="1"/>
    <col min="14593" max="14593" width="3.85546875" style="393" hidden="1" customWidth="1"/>
    <col min="14594" max="14594" width="58.42578125" style="393" hidden="1" customWidth="1"/>
    <col min="14595" max="14595" width="27.7109375" style="393" hidden="1" customWidth="1"/>
    <col min="14596" max="14596" width="12.42578125" style="393" hidden="1" customWidth="1"/>
    <col min="14597" max="14597" width="53.42578125" style="393" hidden="1" customWidth="1"/>
    <col min="14598" max="14848" width="53.42578125" style="393" hidden="1"/>
    <col min="14849" max="14849" width="3.85546875" style="393" hidden="1" customWidth="1"/>
    <col min="14850" max="14850" width="58.42578125" style="393" hidden="1" customWidth="1"/>
    <col min="14851" max="14851" width="27.7109375" style="393" hidden="1" customWidth="1"/>
    <col min="14852" max="14852" width="12.42578125" style="393" hidden="1" customWidth="1"/>
    <col min="14853" max="14853" width="53.42578125" style="393" hidden="1" customWidth="1"/>
    <col min="14854" max="15104" width="53.42578125" style="393" hidden="1"/>
    <col min="15105" max="15105" width="3.85546875" style="393" hidden="1" customWidth="1"/>
    <col min="15106" max="15106" width="58.42578125" style="393" hidden="1" customWidth="1"/>
    <col min="15107" max="15107" width="27.7109375" style="393" hidden="1" customWidth="1"/>
    <col min="15108" max="15108" width="12.42578125" style="393" hidden="1" customWidth="1"/>
    <col min="15109" max="15109" width="53.42578125" style="393" hidden="1" customWidth="1"/>
    <col min="15110" max="15360" width="53.42578125" style="393" hidden="1"/>
    <col min="15361" max="15361" width="3.85546875" style="393" hidden="1" customWidth="1"/>
    <col min="15362" max="15362" width="58.42578125" style="393" hidden="1" customWidth="1"/>
    <col min="15363" max="15363" width="27.7109375" style="393" hidden="1" customWidth="1"/>
    <col min="15364" max="15364" width="12.42578125" style="393" hidden="1" customWidth="1"/>
    <col min="15365" max="15365" width="53.42578125" style="393" hidden="1" customWidth="1"/>
    <col min="15366" max="15616" width="53.42578125" style="393" hidden="1"/>
    <col min="15617" max="15617" width="3.85546875" style="393" hidden="1" customWidth="1"/>
    <col min="15618" max="15618" width="58.42578125" style="393" hidden="1" customWidth="1"/>
    <col min="15619" max="15619" width="27.7109375" style="393" hidden="1" customWidth="1"/>
    <col min="15620" max="15620" width="12.42578125" style="393" hidden="1" customWidth="1"/>
    <col min="15621" max="15621" width="53.42578125" style="393" hidden="1" customWidth="1"/>
    <col min="15622" max="15872" width="53.42578125" style="393" hidden="1"/>
    <col min="15873" max="15873" width="3.85546875" style="393" hidden="1" customWidth="1"/>
    <col min="15874" max="15874" width="58.42578125" style="393" hidden="1" customWidth="1"/>
    <col min="15875" max="15875" width="27.7109375" style="393" hidden="1" customWidth="1"/>
    <col min="15876" max="15876" width="12.42578125" style="393" hidden="1" customWidth="1"/>
    <col min="15877" max="15877" width="53.42578125" style="393" hidden="1" customWidth="1"/>
    <col min="15878" max="16128" width="53.42578125" style="393" hidden="1"/>
    <col min="16129" max="16129" width="3.85546875" style="393" hidden="1" customWidth="1"/>
    <col min="16130" max="16130" width="58.42578125" style="393" hidden="1" customWidth="1"/>
    <col min="16131" max="16131" width="27.7109375" style="393" hidden="1" customWidth="1"/>
    <col min="16132" max="16132" width="12.42578125" style="393" hidden="1" customWidth="1"/>
    <col min="16133" max="16133" width="53.42578125" style="393" hidden="1" customWidth="1"/>
    <col min="16134" max="16384" width="53.42578125" style="393" hidden="1"/>
  </cols>
  <sheetData>
    <row r="1" spans="1:6" ht="15.75" x14ac:dyDescent="0.25">
      <c r="B1" s="394"/>
      <c r="C1" s="395"/>
    </row>
    <row r="2" spans="1:6" ht="6" customHeight="1" x14ac:dyDescent="0.2">
      <c r="A2" s="396"/>
      <c r="B2" s="397"/>
      <c r="C2" s="398"/>
    </row>
    <row r="3" spans="1:6" ht="15" x14ac:dyDescent="0.2">
      <c r="A3" s="396"/>
      <c r="B3" s="399"/>
      <c r="C3" s="400" t="s">
        <v>797</v>
      </c>
    </row>
    <row r="4" spans="1:6" ht="18.75" customHeight="1" x14ac:dyDescent="0.2">
      <c r="A4" s="396"/>
      <c r="B4" s="399"/>
      <c r="C4" s="401" t="s">
        <v>503</v>
      </c>
    </row>
    <row r="5" spans="1:6" ht="8.25" customHeight="1" x14ac:dyDescent="0.2">
      <c r="A5" s="396"/>
      <c r="B5" s="399"/>
      <c r="C5" s="402"/>
    </row>
    <row r="6" spans="1:6" ht="20.25" x14ac:dyDescent="0.3">
      <c r="A6" s="403" t="str">
        <f>"Kommunalekonomisk utjämning "&amp;Data20!P2</f>
        <v>Kommunalekonomisk utjämning 2016</v>
      </c>
      <c r="B6" s="272"/>
      <c r="C6" s="402"/>
    </row>
    <row r="7" spans="1:6" ht="16.5" thickBot="1" x14ac:dyDescent="0.3">
      <c r="A7" s="711" t="str">
        <f>"Kommun som är "&amp;IF(C10&gt;0,"nettomottagare","nettobetalare")&amp;" "&amp;IF(C10&gt;0,"från","till")&amp;" utjämningen"&amp;": "&amp;VLOOKUP($C$4,Data20!$C$10:$M$299,1,0)&amp;""</f>
        <v>Kommun som är nettomottagare från utjämningen: Ale</v>
      </c>
      <c r="B7" s="711"/>
      <c r="C7" s="404"/>
    </row>
    <row r="8" spans="1:6" ht="15.75" x14ac:dyDescent="0.25">
      <c r="A8" s="405"/>
      <c r="B8" s="272"/>
      <c r="C8" s="402"/>
    </row>
    <row r="9" spans="1:6" s="406" customFormat="1" ht="18" customHeight="1" x14ac:dyDescent="0.25">
      <c r="A9" s="406" t="s">
        <v>798</v>
      </c>
      <c r="B9" s="407" t="str">
        <f>"Folkmängd per den "&amp;Data20!P4</f>
        <v>Folkmängd per den 1 november 2015</v>
      </c>
      <c r="C9" s="408">
        <f>VLOOKUP($C$4,Data20!$C$10:$M$299,3,0)</f>
        <v>28722</v>
      </c>
      <c r="D9" s="272"/>
      <c r="E9" s="272"/>
      <c r="F9" s="407"/>
    </row>
    <row r="10" spans="1:6" s="406" customFormat="1" ht="21" customHeight="1" x14ac:dyDescent="0.25">
      <c r="A10" s="409" t="s">
        <v>799</v>
      </c>
      <c r="B10" s="410" t="str">
        <f>IF(C10&gt;0,"Bidrag","Avgift")&amp;" i kronor per invånare (avrundad)"</f>
        <v>Bidrag i kronor per invånare (avrundad)</v>
      </c>
      <c r="C10" s="411">
        <f>VLOOKUP($C$4,Data20!$C$10:$M$299,10,0)</f>
        <v>7089.7841306397022</v>
      </c>
      <c r="D10" s="272"/>
      <c r="E10" s="272"/>
      <c r="F10" s="407" t="s">
        <v>206</v>
      </c>
    </row>
    <row r="11" spans="1:6" s="406" customFormat="1" ht="18" customHeight="1" x14ac:dyDescent="0.25">
      <c r="B11" s="412" t="s">
        <v>800</v>
      </c>
      <c r="C11" s="408"/>
      <c r="D11" s="272"/>
      <c r="E11" s="272"/>
      <c r="F11" s="407"/>
    </row>
    <row r="12" spans="1:6" s="406" customFormat="1" ht="18" customHeight="1" x14ac:dyDescent="0.25">
      <c r="B12" s="407" t="str">
        <f>"   Inkomstutjämnings"&amp;IF(C12&gt;0,"bidrag","avgift")</f>
        <v xml:space="preserve">   Inkomstutjämningsbidrag</v>
      </c>
      <c r="C12" s="408">
        <f>VLOOKUP($C$4,Data20!$C$10:$M$299,4,0)</f>
        <v>7335</v>
      </c>
      <c r="D12" s="272"/>
      <c r="E12" s="272"/>
      <c r="F12" s="407" t="s">
        <v>801</v>
      </c>
    </row>
    <row r="13" spans="1:6" s="406" customFormat="1" ht="18" customHeight="1" x14ac:dyDescent="0.25">
      <c r="B13" s="407" t="str">
        <f>"   Kostnadsutjämnings"&amp;IF(C13&gt;0,"bidrag","avgift")</f>
        <v xml:space="preserve">   Kostnadsutjämningsavgift</v>
      </c>
      <c r="C13" s="408">
        <f>VLOOKUP($C$4,Data20!$C$10:$M$299,5,0)</f>
        <v>-211</v>
      </c>
      <c r="D13" s="272"/>
      <c r="E13" s="272"/>
      <c r="F13" s="407" t="s">
        <v>202</v>
      </c>
    </row>
    <row r="14" spans="1:6" s="406" customFormat="1" ht="18" customHeight="1" x14ac:dyDescent="0.25">
      <c r="B14" s="407" t="s">
        <v>802</v>
      </c>
      <c r="C14" s="408">
        <f>VLOOKUP($C$4,Data20!$C$10:$M$299,6,0)</f>
        <v>0</v>
      </c>
      <c r="D14" s="272"/>
      <c r="E14" s="272"/>
      <c r="F14" s="407" t="s">
        <v>203</v>
      </c>
    </row>
    <row r="15" spans="1:6" s="406" customFormat="1" ht="18" customHeight="1" x14ac:dyDescent="0.25">
      <c r="B15" s="407" t="str">
        <f>"   Införandebidrag utjämningsår "&amp;Data20!P2</f>
        <v xml:space="preserve">   Införandebidrag utjämningsår 2016</v>
      </c>
      <c r="C15" s="408">
        <f>VLOOKUP($C$4,Data20!$C$10:$M$299,7,0)</f>
        <v>0</v>
      </c>
      <c r="D15" s="272"/>
      <c r="E15" s="272"/>
      <c r="F15" s="407" t="s">
        <v>204</v>
      </c>
    </row>
    <row r="16" spans="1:6" s="406" customFormat="1" ht="18" customHeight="1" x14ac:dyDescent="0.25">
      <c r="B16" s="407" t="str">
        <f>"   Reglerings"&amp;IF(C16&lt;0,"avgift","bidrag")&amp;" utjämningsår "&amp;Data20!P2&amp;" (avrundad)"</f>
        <v xml:space="preserve">   Regleringsavgift utjämningsår 2016 (avrundad)</v>
      </c>
      <c r="C16" s="408">
        <f>VLOOKUP($C$4,Data20!$C$10:$M$299,8,0)</f>
        <v>-34.21586936029756</v>
      </c>
      <c r="D16" s="272"/>
      <c r="E16" s="272"/>
      <c r="F16" s="407" t="s">
        <v>205</v>
      </c>
    </row>
    <row r="17" spans="1:6" ht="6.75" customHeight="1" x14ac:dyDescent="0.2"/>
    <row r="18" spans="1:6" s="409" customFormat="1" ht="21.75" customHeight="1" x14ac:dyDescent="0.25">
      <c r="A18" s="414" t="s">
        <v>803</v>
      </c>
      <c r="B18" s="415" t="str">
        <f>"Utjämnings"&amp;IF(C10&lt;0,"avgift","bidrag")&amp;", kronor (1 x 2)"</f>
        <v>Utjämningsbidrag, kronor (1 x 2)</v>
      </c>
      <c r="C18" s="411">
        <f>C9*C10</f>
        <v>203632779.80023351</v>
      </c>
      <c r="D18" s="272"/>
      <c r="E18" s="272"/>
      <c r="F18" s="407" t="s">
        <v>207</v>
      </c>
    </row>
    <row r="19" spans="1:6" s="416" customFormat="1" ht="7.5" customHeight="1" thickBot="1" x14ac:dyDescent="0.3">
      <c r="B19" s="417"/>
      <c r="C19" s="418"/>
      <c r="D19" s="272"/>
      <c r="E19" s="272"/>
      <c r="F19" s="417" t="s">
        <v>113</v>
      </c>
    </row>
    <row r="20" spans="1:6" s="421" customFormat="1" ht="21" customHeight="1" x14ac:dyDescent="0.25">
      <c r="A20" s="419"/>
      <c r="B20" s="410"/>
      <c r="C20" s="420"/>
      <c r="D20" s="272"/>
      <c r="E20" s="272"/>
    </row>
    <row r="21" spans="1:6" ht="6" customHeight="1" x14ac:dyDescent="0.2">
      <c r="A21" s="396"/>
      <c r="B21" s="399"/>
      <c r="C21" s="402"/>
    </row>
    <row r="22" spans="1:6" ht="15" x14ac:dyDescent="0.2"/>
    <row r="23" spans="1:6" s="426" customFormat="1" ht="15" x14ac:dyDescent="0.2">
      <c r="A23" s="422"/>
      <c r="B23" s="422"/>
      <c r="C23" s="423"/>
      <c r="D23" s="424"/>
      <c r="E23" s="425"/>
    </row>
    <row r="24" spans="1:6" s="426" customFormat="1" ht="15" x14ac:dyDescent="0.2">
      <c r="A24" s="422"/>
      <c r="B24" s="422"/>
      <c r="C24" s="423"/>
      <c r="D24" s="424"/>
      <c r="E24" s="425"/>
    </row>
    <row r="25" spans="1:6" s="426" customFormat="1" ht="15" x14ac:dyDescent="0.2">
      <c r="A25" s="422"/>
      <c r="B25" s="422"/>
      <c r="C25" s="423"/>
      <c r="D25" s="424"/>
      <c r="E25" s="425"/>
    </row>
    <row r="26" spans="1:6" s="426" customFormat="1" ht="15" x14ac:dyDescent="0.2">
      <c r="A26" s="422"/>
      <c r="B26" s="422"/>
      <c r="C26" s="423"/>
      <c r="D26" s="424"/>
      <c r="E26" s="425"/>
    </row>
    <row r="27" spans="1:6" s="426" customFormat="1" ht="15" x14ac:dyDescent="0.2">
      <c r="A27" s="422"/>
      <c r="B27" s="422"/>
      <c r="C27" s="423"/>
      <c r="D27" s="424"/>
      <c r="E27" s="425"/>
    </row>
    <row r="28" spans="1:6" s="426" customFormat="1" ht="15" x14ac:dyDescent="0.2">
      <c r="A28" s="422"/>
      <c r="B28" s="422"/>
      <c r="C28" s="423"/>
      <c r="D28" s="424"/>
      <c r="E28" s="425"/>
    </row>
    <row r="29" spans="1:6" s="426" customFormat="1" ht="15" x14ac:dyDescent="0.2">
      <c r="A29" s="422"/>
      <c r="B29" s="422"/>
      <c r="C29" s="423"/>
      <c r="D29" s="424"/>
      <c r="E29" s="425"/>
    </row>
    <row r="30" spans="1:6" s="426" customFormat="1" ht="15" x14ac:dyDescent="0.2">
      <c r="A30" s="422"/>
      <c r="B30" s="422"/>
      <c r="C30" s="423"/>
      <c r="D30" s="424"/>
      <c r="E30" s="425"/>
    </row>
    <row r="31" spans="1:6" s="426" customFormat="1" ht="15" x14ac:dyDescent="0.2">
      <c r="A31" s="422"/>
      <c r="B31" s="422"/>
      <c r="C31" s="423"/>
      <c r="D31" s="424"/>
      <c r="E31" s="425"/>
    </row>
    <row r="32" spans="1:6" s="426" customFormat="1" ht="15" x14ac:dyDescent="0.2">
      <c r="A32" s="422"/>
      <c r="B32" s="422"/>
      <c r="C32" s="423"/>
      <c r="D32" s="424"/>
      <c r="E32" s="425"/>
    </row>
    <row r="33" spans="1:5" s="426" customFormat="1" ht="15" x14ac:dyDescent="0.2">
      <c r="A33" s="422"/>
      <c r="B33" s="422"/>
      <c r="C33" s="423"/>
      <c r="D33" s="424"/>
      <c r="E33" s="425"/>
    </row>
    <row r="34" spans="1:5" s="426" customFormat="1" ht="15" x14ac:dyDescent="0.2">
      <c r="A34" s="422"/>
      <c r="B34" s="422"/>
      <c r="C34" s="423"/>
      <c r="D34" s="424"/>
      <c r="E34" s="425"/>
    </row>
    <row r="35" spans="1:5" s="426" customFormat="1" ht="15" x14ac:dyDescent="0.2">
      <c r="A35" s="422"/>
      <c r="B35" s="422"/>
      <c r="C35" s="423"/>
      <c r="D35" s="424"/>
      <c r="E35" s="425"/>
    </row>
    <row r="36" spans="1:5" s="426" customFormat="1" ht="15" x14ac:dyDescent="0.2">
      <c r="A36" s="422"/>
      <c r="B36" s="422"/>
      <c r="C36" s="423"/>
      <c r="D36" s="424"/>
      <c r="E36" s="425"/>
    </row>
    <row r="37" spans="1:5" s="426" customFormat="1" ht="15" x14ac:dyDescent="0.2">
      <c r="A37" s="422"/>
      <c r="B37" s="422"/>
      <c r="C37" s="423"/>
      <c r="D37" s="424"/>
      <c r="E37" s="425"/>
    </row>
    <row r="38" spans="1:5" s="426" customFormat="1" ht="15" x14ac:dyDescent="0.2">
      <c r="A38" s="422"/>
      <c r="B38" s="422"/>
      <c r="C38" s="423"/>
      <c r="D38" s="424"/>
      <c r="E38" s="425"/>
    </row>
    <row r="39" spans="1:5" s="426" customFormat="1" ht="15" x14ac:dyDescent="0.2">
      <c r="A39" s="422"/>
      <c r="B39" s="422"/>
      <c r="C39" s="423"/>
      <c r="D39" s="424"/>
      <c r="E39" s="425"/>
    </row>
    <row r="40" spans="1:5" s="426" customFormat="1" ht="15" x14ac:dyDescent="0.2">
      <c r="A40" s="422"/>
      <c r="B40" s="422"/>
      <c r="C40" s="423"/>
      <c r="D40" s="424"/>
      <c r="E40" s="425"/>
    </row>
    <row r="41" spans="1:5" s="426" customFormat="1" ht="15" x14ac:dyDescent="0.2">
      <c r="A41" s="422"/>
      <c r="B41" s="422"/>
      <c r="C41" s="423"/>
      <c r="D41" s="424"/>
      <c r="E41" s="425"/>
    </row>
    <row r="42" spans="1:5" s="426" customFormat="1" ht="15" x14ac:dyDescent="0.2">
      <c r="A42" s="422"/>
      <c r="B42" s="422"/>
      <c r="C42" s="423"/>
      <c r="D42" s="424"/>
      <c r="E42" s="425"/>
    </row>
    <row r="43" spans="1:5" s="426" customFormat="1" ht="15" x14ac:dyDescent="0.2">
      <c r="A43" s="422"/>
      <c r="B43" s="422"/>
      <c r="C43" s="423"/>
      <c r="D43" s="424"/>
      <c r="E43" s="425"/>
    </row>
    <row r="44" spans="1:5" s="426" customFormat="1" ht="15" x14ac:dyDescent="0.2">
      <c r="A44" s="422"/>
      <c r="B44" s="422"/>
      <c r="C44" s="423"/>
      <c r="D44" s="424"/>
      <c r="E44" s="425"/>
    </row>
    <row r="45" spans="1:5" s="426" customFormat="1" ht="15" x14ac:dyDescent="0.2">
      <c r="A45" s="422"/>
      <c r="B45" s="422"/>
      <c r="C45" s="423"/>
      <c r="D45" s="424"/>
      <c r="E45" s="425"/>
    </row>
    <row r="46" spans="1:5" s="426" customFormat="1" ht="15" x14ac:dyDescent="0.2">
      <c r="A46" s="422"/>
      <c r="B46" s="422"/>
      <c r="C46" s="423"/>
      <c r="D46" s="424"/>
      <c r="E46" s="425"/>
    </row>
    <row r="47" spans="1:5" s="426" customFormat="1" ht="15" x14ac:dyDescent="0.2">
      <c r="A47" s="422"/>
      <c r="B47" s="422"/>
      <c r="C47" s="423"/>
      <c r="D47" s="424"/>
      <c r="E47" s="425"/>
    </row>
    <row r="48" spans="1:5" s="426" customFormat="1" ht="15" x14ac:dyDescent="0.2">
      <c r="A48" s="422"/>
      <c r="B48" s="422"/>
      <c r="C48" s="423"/>
      <c r="D48" s="424"/>
      <c r="E48" s="425"/>
    </row>
    <row r="49" spans="1:5" s="426" customFormat="1" ht="15" x14ac:dyDescent="0.2">
      <c r="A49" s="422"/>
      <c r="B49" s="422"/>
      <c r="C49" s="423"/>
      <c r="D49" s="424"/>
      <c r="E49" s="425"/>
    </row>
    <row r="50" spans="1:5" s="426" customFormat="1" ht="15" x14ac:dyDescent="0.2">
      <c r="A50" s="422"/>
      <c r="B50" s="422"/>
      <c r="C50" s="423"/>
      <c r="D50" s="424"/>
      <c r="E50" s="425"/>
    </row>
    <row r="51" spans="1:5" s="426" customFormat="1" ht="15" x14ac:dyDescent="0.2">
      <c r="A51" s="422"/>
      <c r="B51" s="422"/>
      <c r="C51" s="423"/>
      <c r="D51" s="424"/>
      <c r="E51" s="425"/>
    </row>
    <row r="52" spans="1:5" s="426" customFormat="1" ht="15" x14ac:dyDescent="0.2">
      <c r="A52" s="422"/>
      <c r="B52" s="422"/>
      <c r="C52" s="423"/>
      <c r="D52" s="424"/>
      <c r="E52" s="425"/>
    </row>
    <row r="53" spans="1:5" s="426" customFormat="1" ht="15" x14ac:dyDescent="0.2">
      <c r="A53" s="422"/>
      <c r="B53" s="422"/>
      <c r="C53" s="423"/>
      <c r="D53" s="424"/>
      <c r="E53" s="425"/>
    </row>
    <row r="54" spans="1:5" s="426" customFormat="1" ht="15" x14ac:dyDescent="0.2">
      <c r="A54" s="422"/>
      <c r="B54" s="422"/>
      <c r="C54" s="423"/>
      <c r="D54" s="424"/>
      <c r="E54" s="425"/>
    </row>
    <row r="55" spans="1:5" s="426" customFormat="1" ht="15" x14ac:dyDescent="0.2">
      <c r="A55" s="422"/>
      <c r="B55" s="422"/>
      <c r="C55" s="423"/>
      <c r="D55" s="424"/>
      <c r="E55" s="425"/>
    </row>
    <row r="56" spans="1:5" s="426" customFormat="1" ht="15" x14ac:dyDescent="0.2">
      <c r="A56" s="422"/>
      <c r="B56" s="422"/>
      <c r="C56" s="423"/>
      <c r="D56" s="424"/>
      <c r="E56" s="425"/>
    </row>
    <row r="57" spans="1:5" s="426" customFormat="1" ht="15" x14ac:dyDescent="0.2">
      <c r="A57" s="422"/>
      <c r="B57" s="422"/>
      <c r="C57" s="423"/>
      <c r="D57" s="424"/>
      <c r="E57" s="425"/>
    </row>
    <row r="58" spans="1:5" s="426" customFormat="1" ht="15" x14ac:dyDescent="0.2">
      <c r="A58" s="422"/>
      <c r="B58" s="422"/>
      <c r="C58" s="423"/>
      <c r="D58" s="424"/>
      <c r="E58" s="425"/>
    </row>
    <row r="59" spans="1:5" s="426" customFormat="1" ht="15" x14ac:dyDescent="0.2">
      <c r="A59" s="422"/>
      <c r="B59" s="422"/>
      <c r="C59" s="423"/>
      <c r="D59" s="424"/>
      <c r="E59" s="425"/>
    </row>
    <row r="60" spans="1:5" s="426" customFormat="1" ht="15" x14ac:dyDescent="0.2">
      <c r="A60" s="422"/>
      <c r="B60" s="422"/>
      <c r="C60" s="423"/>
      <c r="D60" s="424"/>
      <c r="E60" s="425"/>
    </row>
    <row r="61" spans="1:5" s="426" customFormat="1" ht="15" x14ac:dyDescent="0.2">
      <c r="A61" s="422"/>
      <c r="B61" s="422"/>
      <c r="C61" s="423"/>
      <c r="D61" s="424"/>
      <c r="E61" s="425"/>
    </row>
    <row r="62" spans="1:5" s="426" customFormat="1" ht="15" x14ac:dyDescent="0.2">
      <c r="A62" s="422"/>
      <c r="B62" s="422"/>
      <c r="C62" s="423"/>
      <c r="D62" s="424"/>
      <c r="E62" s="425"/>
    </row>
    <row r="63" spans="1:5" s="426" customFormat="1" ht="15" x14ac:dyDescent="0.2">
      <c r="A63" s="422"/>
      <c r="B63" s="422"/>
      <c r="C63" s="423"/>
      <c r="D63" s="424"/>
      <c r="E63" s="425"/>
    </row>
    <row r="64" spans="1:5" s="426" customFormat="1" ht="15" x14ac:dyDescent="0.2">
      <c r="A64" s="422"/>
      <c r="B64" s="422"/>
      <c r="C64" s="423"/>
      <c r="D64" s="424"/>
      <c r="E64" s="425"/>
    </row>
    <row r="65" spans="1:5" s="426" customFormat="1" ht="15" x14ac:dyDescent="0.2">
      <c r="A65" s="422"/>
      <c r="B65" s="422"/>
      <c r="C65" s="423"/>
      <c r="D65" s="424"/>
      <c r="E65" s="425"/>
    </row>
    <row r="66" spans="1:5" s="426" customFormat="1" ht="15" x14ac:dyDescent="0.2">
      <c r="A66" s="422"/>
      <c r="B66" s="422"/>
      <c r="C66" s="423"/>
      <c r="D66" s="424"/>
      <c r="E66" s="425"/>
    </row>
    <row r="67" spans="1:5" s="426" customFormat="1" ht="15" x14ac:dyDescent="0.2">
      <c r="A67" s="422"/>
      <c r="B67" s="422"/>
      <c r="C67" s="423"/>
      <c r="D67" s="424"/>
      <c r="E67" s="425"/>
    </row>
    <row r="68" spans="1:5" s="426" customFormat="1" ht="15" x14ac:dyDescent="0.2">
      <c r="A68" s="422"/>
      <c r="B68" s="422"/>
      <c r="C68" s="423"/>
      <c r="D68" s="424"/>
      <c r="E68" s="425"/>
    </row>
    <row r="69" spans="1:5" ht="15" x14ac:dyDescent="0.2"/>
    <row r="70" spans="1:5" ht="15" x14ac:dyDescent="0.2"/>
  </sheetData>
  <mergeCells count="1">
    <mergeCell ref="A7:B7"/>
  </mergeCells>
  <conditionalFormatting sqref="C6:C20">
    <cfRule type="cellIs" dxfId="27" priority="1" stopIfTrue="1" operator="lessThan">
      <formula>0</formula>
    </cfRule>
  </conditionalFormatting>
  <conditionalFormatting sqref="A7:B7">
    <cfRule type="cellIs" dxfId="26" priority="2" stopIfTrue="1" operator="equal">
      <formula>#N/A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drawing r:id="rId2"/>
  <legacyDrawing r:id="rId3"/>
  <controls>
    <mc:AlternateContent xmlns:mc="http://schemas.openxmlformats.org/markup-compatibility/2006">
      <mc:Choice Requires="x14">
        <control shapeId="25601" r:id="rId4" name="ComboBox1">
          <controlPr defaultSize="0" autoLine="0" autoPict="0" linkedCell="C4" listFillRange="Data!B9:B298" r:id="rId5">
            <anchor moveWithCells="1">
              <from>
                <xdr:col>1</xdr:col>
                <xdr:colOff>3790950</xdr:colOff>
                <xdr:row>3</xdr:row>
                <xdr:rowOff>0</xdr:rowOff>
              </from>
              <to>
                <xdr:col>2</xdr:col>
                <xdr:colOff>1714500</xdr:colOff>
                <xdr:row>3</xdr:row>
                <xdr:rowOff>219075</xdr:rowOff>
              </to>
            </anchor>
          </controlPr>
        </control>
      </mc:Choice>
      <mc:Fallback>
        <control shapeId="25601" r:id="rId4" name="ComboBox1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workbookViewId="0">
      <pane xSplit="4" ySplit="9" topLeftCell="E264" activePane="bottomRight" state="frozen"/>
      <selection activeCell="J31" sqref="J31"/>
      <selection pane="topRight" activeCell="J31" sqref="J31"/>
      <selection pane="bottomLeft" activeCell="J31" sqref="J31"/>
      <selection pane="bottomRight" activeCell="E10" sqref="E10:M299"/>
    </sheetView>
  </sheetViews>
  <sheetFormatPr defaultRowHeight="12.75" x14ac:dyDescent="0.2"/>
  <cols>
    <col min="1" max="1" width="3.5703125" style="296" bestFit="1" customWidth="1"/>
    <col min="2" max="2" width="4.42578125" style="296" bestFit="1" customWidth="1"/>
    <col min="3" max="3" width="16.140625" style="296" bestFit="1" customWidth="1"/>
    <col min="4" max="4" width="19.5703125" style="272" customWidth="1"/>
    <col min="5" max="10" width="9.5703125" style="272" customWidth="1"/>
    <col min="11" max="11" width="2.85546875" style="272" customWidth="1"/>
    <col min="12" max="12" width="7.140625" style="272" bestFit="1" customWidth="1"/>
    <col min="13" max="13" width="13.85546875" style="272" bestFit="1" customWidth="1"/>
    <col min="14" max="14" width="5.7109375" style="272" bestFit="1" customWidth="1"/>
    <col min="15" max="15" width="9.140625" style="272"/>
    <col min="16" max="16" width="14.5703125" style="272" customWidth="1"/>
    <col min="17" max="222" width="9.140625" style="272"/>
    <col min="223" max="223" width="3.5703125" style="272" bestFit="1" customWidth="1"/>
    <col min="224" max="224" width="4.42578125" style="272" bestFit="1" customWidth="1"/>
    <col min="225" max="225" width="16.140625" style="272" bestFit="1" customWidth="1"/>
    <col min="226" max="226" width="19.5703125" style="272" customWidth="1"/>
    <col min="227" max="232" width="9.5703125" style="272" customWidth="1"/>
    <col min="233" max="233" width="2.85546875" style="272" customWidth="1"/>
    <col min="234" max="234" width="7.140625" style="272" bestFit="1" customWidth="1"/>
    <col min="235" max="235" width="13.85546875" style="272" bestFit="1" customWidth="1"/>
    <col min="236" max="236" width="5.7109375" style="272" bestFit="1" customWidth="1"/>
    <col min="237" max="478" width="9.140625" style="272"/>
    <col min="479" max="479" width="3.5703125" style="272" bestFit="1" customWidth="1"/>
    <col min="480" max="480" width="4.42578125" style="272" bestFit="1" customWidth="1"/>
    <col min="481" max="481" width="16.140625" style="272" bestFit="1" customWidth="1"/>
    <col min="482" max="482" width="19.5703125" style="272" customWidth="1"/>
    <col min="483" max="488" width="9.5703125" style="272" customWidth="1"/>
    <col min="489" max="489" width="2.85546875" style="272" customWidth="1"/>
    <col min="490" max="490" width="7.140625" style="272" bestFit="1" customWidth="1"/>
    <col min="491" max="491" width="13.85546875" style="272" bestFit="1" customWidth="1"/>
    <col min="492" max="492" width="5.7109375" style="272" bestFit="1" customWidth="1"/>
    <col min="493" max="734" width="9.140625" style="272"/>
    <col min="735" max="735" width="3.5703125" style="272" bestFit="1" customWidth="1"/>
    <col min="736" max="736" width="4.42578125" style="272" bestFit="1" customWidth="1"/>
    <col min="737" max="737" width="16.140625" style="272" bestFit="1" customWidth="1"/>
    <col min="738" max="738" width="19.5703125" style="272" customWidth="1"/>
    <col min="739" max="744" width="9.5703125" style="272" customWidth="1"/>
    <col min="745" max="745" width="2.85546875" style="272" customWidth="1"/>
    <col min="746" max="746" width="7.140625" style="272" bestFit="1" customWidth="1"/>
    <col min="747" max="747" width="13.85546875" style="272" bestFit="1" customWidth="1"/>
    <col min="748" max="748" width="5.7109375" style="272" bestFit="1" customWidth="1"/>
    <col min="749" max="990" width="9.140625" style="272"/>
    <col min="991" max="991" width="3.5703125" style="272" bestFit="1" customWidth="1"/>
    <col min="992" max="992" width="4.42578125" style="272" bestFit="1" customWidth="1"/>
    <col min="993" max="993" width="16.140625" style="272" bestFit="1" customWidth="1"/>
    <col min="994" max="994" width="19.5703125" style="272" customWidth="1"/>
    <col min="995" max="1000" width="9.5703125" style="272" customWidth="1"/>
    <col min="1001" max="1001" width="2.85546875" style="272" customWidth="1"/>
    <col min="1002" max="1002" width="7.140625" style="272" bestFit="1" customWidth="1"/>
    <col min="1003" max="1003" width="13.85546875" style="272" bestFit="1" customWidth="1"/>
    <col min="1004" max="1004" width="5.7109375" style="272" bestFit="1" customWidth="1"/>
    <col min="1005" max="1246" width="9.140625" style="272"/>
    <col min="1247" max="1247" width="3.5703125" style="272" bestFit="1" customWidth="1"/>
    <col min="1248" max="1248" width="4.42578125" style="272" bestFit="1" customWidth="1"/>
    <col min="1249" max="1249" width="16.140625" style="272" bestFit="1" customWidth="1"/>
    <col min="1250" max="1250" width="19.5703125" style="272" customWidth="1"/>
    <col min="1251" max="1256" width="9.5703125" style="272" customWidth="1"/>
    <col min="1257" max="1257" width="2.85546875" style="272" customWidth="1"/>
    <col min="1258" max="1258" width="7.140625" style="272" bestFit="1" customWidth="1"/>
    <col min="1259" max="1259" width="13.85546875" style="272" bestFit="1" customWidth="1"/>
    <col min="1260" max="1260" width="5.7109375" style="272" bestFit="1" customWidth="1"/>
    <col min="1261" max="1502" width="9.140625" style="272"/>
    <col min="1503" max="1503" width="3.5703125" style="272" bestFit="1" customWidth="1"/>
    <col min="1504" max="1504" width="4.42578125" style="272" bestFit="1" customWidth="1"/>
    <col min="1505" max="1505" width="16.140625" style="272" bestFit="1" customWidth="1"/>
    <col min="1506" max="1506" width="19.5703125" style="272" customWidth="1"/>
    <col min="1507" max="1512" width="9.5703125" style="272" customWidth="1"/>
    <col min="1513" max="1513" width="2.85546875" style="272" customWidth="1"/>
    <col min="1514" max="1514" width="7.140625" style="272" bestFit="1" customWidth="1"/>
    <col min="1515" max="1515" width="13.85546875" style="272" bestFit="1" customWidth="1"/>
    <col min="1516" max="1516" width="5.7109375" style="272" bestFit="1" customWidth="1"/>
    <col min="1517" max="1758" width="9.140625" style="272"/>
    <col min="1759" max="1759" width="3.5703125" style="272" bestFit="1" customWidth="1"/>
    <col min="1760" max="1760" width="4.42578125" style="272" bestFit="1" customWidth="1"/>
    <col min="1761" max="1761" width="16.140625" style="272" bestFit="1" customWidth="1"/>
    <col min="1762" max="1762" width="19.5703125" style="272" customWidth="1"/>
    <col min="1763" max="1768" width="9.5703125" style="272" customWidth="1"/>
    <col min="1769" max="1769" width="2.85546875" style="272" customWidth="1"/>
    <col min="1770" max="1770" width="7.140625" style="272" bestFit="1" customWidth="1"/>
    <col min="1771" max="1771" width="13.85546875" style="272" bestFit="1" customWidth="1"/>
    <col min="1772" max="1772" width="5.7109375" style="272" bestFit="1" customWidth="1"/>
    <col min="1773" max="2014" width="9.140625" style="272"/>
    <col min="2015" max="2015" width="3.5703125" style="272" bestFit="1" customWidth="1"/>
    <col min="2016" max="2016" width="4.42578125" style="272" bestFit="1" customWidth="1"/>
    <col min="2017" max="2017" width="16.140625" style="272" bestFit="1" customWidth="1"/>
    <col min="2018" max="2018" width="19.5703125" style="272" customWidth="1"/>
    <col min="2019" max="2024" width="9.5703125" style="272" customWidth="1"/>
    <col min="2025" max="2025" width="2.85546875" style="272" customWidth="1"/>
    <col min="2026" max="2026" width="7.140625" style="272" bestFit="1" customWidth="1"/>
    <col min="2027" max="2027" width="13.85546875" style="272" bestFit="1" customWidth="1"/>
    <col min="2028" max="2028" width="5.7109375" style="272" bestFit="1" customWidth="1"/>
    <col min="2029" max="2270" width="9.140625" style="272"/>
    <col min="2271" max="2271" width="3.5703125" style="272" bestFit="1" customWidth="1"/>
    <col min="2272" max="2272" width="4.42578125" style="272" bestFit="1" customWidth="1"/>
    <col min="2273" max="2273" width="16.140625" style="272" bestFit="1" customWidth="1"/>
    <col min="2274" max="2274" width="19.5703125" style="272" customWidth="1"/>
    <col min="2275" max="2280" width="9.5703125" style="272" customWidth="1"/>
    <col min="2281" max="2281" width="2.85546875" style="272" customWidth="1"/>
    <col min="2282" max="2282" width="7.140625" style="272" bestFit="1" customWidth="1"/>
    <col min="2283" max="2283" width="13.85546875" style="272" bestFit="1" customWidth="1"/>
    <col min="2284" max="2284" width="5.7109375" style="272" bestFit="1" customWidth="1"/>
    <col min="2285" max="2526" width="9.140625" style="272"/>
    <col min="2527" max="2527" width="3.5703125" style="272" bestFit="1" customWidth="1"/>
    <col min="2528" max="2528" width="4.42578125" style="272" bestFit="1" customWidth="1"/>
    <col min="2529" max="2529" width="16.140625" style="272" bestFit="1" customWidth="1"/>
    <col min="2530" max="2530" width="19.5703125" style="272" customWidth="1"/>
    <col min="2531" max="2536" width="9.5703125" style="272" customWidth="1"/>
    <col min="2537" max="2537" width="2.85546875" style="272" customWidth="1"/>
    <col min="2538" max="2538" width="7.140625" style="272" bestFit="1" customWidth="1"/>
    <col min="2539" max="2539" width="13.85546875" style="272" bestFit="1" customWidth="1"/>
    <col min="2540" max="2540" width="5.7109375" style="272" bestFit="1" customWidth="1"/>
    <col min="2541" max="2782" width="9.140625" style="272"/>
    <col min="2783" max="2783" width="3.5703125" style="272" bestFit="1" customWidth="1"/>
    <col min="2784" max="2784" width="4.42578125" style="272" bestFit="1" customWidth="1"/>
    <col min="2785" max="2785" width="16.140625" style="272" bestFit="1" customWidth="1"/>
    <col min="2786" max="2786" width="19.5703125" style="272" customWidth="1"/>
    <col min="2787" max="2792" width="9.5703125" style="272" customWidth="1"/>
    <col min="2793" max="2793" width="2.85546875" style="272" customWidth="1"/>
    <col min="2794" max="2794" width="7.140625" style="272" bestFit="1" customWidth="1"/>
    <col min="2795" max="2795" width="13.85546875" style="272" bestFit="1" customWidth="1"/>
    <col min="2796" max="2796" width="5.7109375" style="272" bestFit="1" customWidth="1"/>
    <col min="2797" max="3038" width="9.140625" style="272"/>
    <col min="3039" max="3039" width="3.5703125" style="272" bestFit="1" customWidth="1"/>
    <col min="3040" max="3040" width="4.42578125" style="272" bestFit="1" customWidth="1"/>
    <col min="3041" max="3041" width="16.140625" style="272" bestFit="1" customWidth="1"/>
    <col min="3042" max="3042" width="19.5703125" style="272" customWidth="1"/>
    <col min="3043" max="3048" width="9.5703125" style="272" customWidth="1"/>
    <col min="3049" max="3049" width="2.85546875" style="272" customWidth="1"/>
    <col min="3050" max="3050" width="7.140625" style="272" bestFit="1" customWidth="1"/>
    <col min="3051" max="3051" width="13.85546875" style="272" bestFit="1" customWidth="1"/>
    <col min="3052" max="3052" width="5.7109375" style="272" bestFit="1" customWidth="1"/>
    <col min="3053" max="3294" width="9.140625" style="272"/>
    <col min="3295" max="3295" width="3.5703125" style="272" bestFit="1" customWidth="1"/>
    <col min="3296" max="3296" width="4.42578125" style="272" bestFit="1" customWidth="1"/>
    <col min="3297" max="3297" width="16.140625" style="272" bestFit="1" customWidth="1"/>
    <col min="3298" max="3298" width="19.5703125" style="272" customWidth="1"/>
    <col min="3299" max="3304" width="9.5703125" style="272" customWidth="1"/>
    <col min="3305" max="3305" width="2.85546875" style="272" customWidth="1"/>
    <col min="3306" max="3306" width="7.140625" style="272" bestFit="1" customWidth="1"/>
    <col min="3307" max="3307" width="13.85546875" style="272" bestFit="1" customWidth="1"/>
    <col min="3308" max="3308" width="5.7109375" style="272" bestFit="1" customWidth="1"/>
    <col min="3309" max="3550" width="9.140625" style="272"/>
    <col min="3551" max="3551" width="3.5703125" style="272" bestFit="1" customWidth="1"/>
    <col min="3552" max="3552" width="4.42578125" style="272" bestFit="1" customWidth="1"/>
    <col min="3553" max="3553" width="16.140625" style="272" bestFit="1" customWidth="1"/>
    <col min="3554" max="3554" width="19.5703125" style="272" customWidth="1"/>
    <col min="3555" max="3560" width="9.5703125" style="272" customWidth="1"/>
    <col min="3561" max="3561" width="2.85546875" style="272" customWidth="1"/>
    <col min="3562" max="3562" width="7.140625" style="272" bestFit="1" customWidth="1"/>
    <col min="3563" max="3563" width="13.85546875" style="272" bestFit="1" customWidth="1"/>
    <col min="3564" max="3564" width="5.7109375" style="272" bestFit="1" customWidth="1"/>
    <col min="3565" max="3806" width="9.140625" style="272"/>
    <col min="3807" max="3807" width="3.5703125" style="272" bestFit="1" customWidth="1"/>
    <col min="3808" max="3808" width="4.42578125" style="272" bestFit="1" customWidth="1"/>
    <col min="3809" max="3809" width="16.140625" style="272" bestFit="1" customWidth="1"/>
    <col min="3810" max="3810" width="19.5703125" style="272" customWidth="1"/>
    <col min="3811" max="3816" width="9.5703125" style="272" customWidth="1"/>
    <col min="3817" max="3817" width="2.85546875" style="272" customWidth="1"/>
    <col min="3818" max="3818" width="7.140625" style="272" bestFit="1" customWidth="1"/>
    <col min="3819" max="3819" width="13.85546875" style="272" bestFit="1" customWidth="1"/>
    <col min="3820" max="3820" width="5.7109375" style="272" bestFit="1" customWidth="1"/>
    <col min="3821" max="4062" width="9.140625" style="272"/>
    <col min="4063" max="4063" width="3.5703125" style="272" bestFit="1" customWidth="1"/>
    <col min="4064" max="4064" width="4.42578125" style="272" bestFit="1" customWidth="1"/>
    <col min="4065" max="4065" width="16.140625" style="272" bestFit="1" customWidth="1"/>
    <col min="4066" max="4066" width="19.5703125" style="272" customWidth="1"/>
    <col min="4067" max="4072" width="9.5703125" style="272" customWidth="1"/>
    <col min="4073" max="4073" width="2.85546875" style="272" customWidth="1"/>
    <col min="4074" max="4074" width="7.140625" style="272" bestFit="1" customWidth="1"/>
    <col min="4075" max="4075" width="13.85546875" style="272" bestFit="1" customWidth="1"/>
    <col min="4076" max="4076" width="5.7109375" style="272" bestFit="1" customWidth="1"/>
    <col min="4077" max="4318" width="9.140625" style="272"/>
    <col min="4319" max="4319" width="3.5703125" style="272" bestFit="1" customWidth="1"/>
    <col min="4320" max="4320" width="4.42578125" style="272" bestFit="1" customWidth="1"/>
    <col min="4321" max="4321" width="16.140625" style="272" bestFit="1" customWidth="1"/>
    <col min="4322" max="4322" width="19.5703125" style="272" customWidth="1"/>
    <col min="4323" max="4328" width="9.5703125" style="272" customWidth="1"/>
    <col min="4329" max="4329" width="2.85546875" style="272" customWidth="1"/>
    <col min="4330" max="4330" width="7.140625" style="272" bestFit="1" customWidth="1"/>
    <col min="4331" max="4331" width="13.85546875" style="272" bestFit="1" customWidth="1"/>
    <col min="4332" max="4332" width="5.7109375" style="272" bestFit="1" customWidth="1"/>
    <col min="4333" max="4574" width="9.140625" style="272"/>
    <col min="4575" max="4575" width="3.5703125" style="272" bestFit="1" customWidth="1"/>
    <col min="4576" max="4576" width="4.42578125" style="272" bestFit="1" customWidth="1"/>
    <col min="4577" max="4577" width="16.140625" style="272" bestFit="1" customWidth="1"/>
    <col min="4578" max="4578" width="19.5703125" style="272" customWidth="1"/>
    <col min="4579" max="4584" width="9.5703125" style="272" customWidth="1"/>
    <col min="4585" max="4585" width="2.85546875" style="272" customWidth="1"/>
    <col min="4586" max="4586" width="7.140625" style="272" bestFit="1" customWidth="1"/>
    <col min="4587" max="4587" width="13.85546875" style="272" bestFit="1" customWidth="1"/>
    <col min="4588" max="4588" width="5.7109375" style="272" bestFit="1" customWidth="1"/>
    <col min="4589" max="4830" width="9.140625" style="272"/>
    <col min="4831" max="4831" width="3.5703125" style="272" bestFit="1" customWidth="1"/>
    <col min="4832" max="4832" width="4.42578125" style="272" bestFit="1" customWidth="1"/>
    <col min="4833" max="4833" width="16.140625" style="272" bestFit="1" customWidth="1"/>
    <col min="4834" max="4834" width="19.5703125" style="272" customWidth="1"/>
    <col min="4835" max="4840" width="9.5703125" style="272" customWidth="1"/>
    <col min="4841" max="4841" width="2.85546875" style="272" customWidth="1"/>
    <col min="4842" max="4842" width="7.140625" style="272" bestFit="1" customWidth="1"/>
    <col min="4843" max="4843" width="13.85546875" style="272" bestFit="1" customWidth="1"/>
    <col min="4844" max="4844" width="5.7109375" style="272" bestFit="1" customWidth="1"/>
    <col min="4845" max="5086" width="9.140625" style="272"/>
    <col min="5087" max="5087" width="3.5703125" style="272" bestFit="1" customWidth="1"/>
    <col min="5088" max="5088" width="4.42578125" style="272" bestFit="1" customWidth="1"/>
    <col min="5089" max="5089" width="16.140625" style="272" bestFit="1" customWidth="1"/>
    <col min="5090" max="5090" width="19.5703125" style="272" customWidth="1"/>
    <col min="5091" max="5096" width="9.5703125" style="272" customWidth="1"/>
    <col min="5097" max="5097" width="2.85546875" style="272" customWidth="1"/>
    <col min="5098" max="5098" width="7.140625" style="272" bestFit="1" customWidth="1"/>
    <col min="5099" max="5099" width="13.85546875" style="272" bestFit="1" customWidth="1"/>
    <col min="5100" max="5100" width="5.7109375" style="272" bestFit="1" customWidth="1"/>
    <col min="5101" max="5342" width="9.140625" style="272"/>
    <col min="5343" max="5343" width="3.5703125" style="272" bestFit="1" customWidth="1"/>
    <col min="5344" max="5344" width="4.42578125" style="272" bestFit="1" customWidth="1"/>
    <col min="5345" max="5345" width="16.140625" style="272" bestFit="1" customWidth="1"/>
    <col min="5346" max="5346" width="19.5703125" style="272" customWidth="1"/>
    <col min="5347" max="5352" width="9.5703125" style="272" customWidth="1"/>
    <col min="5353" max="5353" width="2.85546875" style="272" customWidth="1"/>
    <col min="5354" max="5354" width="7.140625" style="272" bestFit="1" customWidth="1"/>
    <col min="5355" max="5355" width="13.85546875" style="272" bestFit="1" customWidth="1"/>
    <col min="5356" max="5356" width="5.7109375" style="272" bestFit="1" customWidth="1"/>
    <col min="5357" max="5598" width="9.140625" style="272"/>
    <col min="5599" max="5599" width="3.5703125" style="272" bestFit="1" customWidth="1"/>
    <col min="5600" max="5600" width="4.42578125" style="272" bestFit="1" customWidth="1"/>
    <col min="5601" max="5601" width="16.140625" style="272" bestFit="1" customWidth="1"/>
    <col min="5602" max="5602" width="19.5703125" style="272" customWidth="1"/>
    <col min="5603" max="5608" width="9.5703125" style="272" customWidth="1"/>
    <col min="5609" max="5609" width="2.85546875" style="272" customWidth="1"/>
    <col min="5610" max="5610" width="7.140625" style="272" bestFit="1" customWidth="1"/>
    <col min="5611" max="5611" width="13.85546875" style="272" bestFit="1" customWidth="1"/>
    <col min="5612" max="5612" width="5.7109375" style="272" bestFit="1" customWidth="1"/>
    <col min="5613" max="5854" width="9.140625" style="272"/>
    <col min="5855" max="5855" width="3.5703125" style="272" bestFit="1" customWidth="1"/>
    <col min="5856" max="5856" width="4.42578125" style="272" bestFit="1" customWidth="1"/>
    <col min="5857" max="5857" width="16.140625" style="272" bestFit="1" customWidth="1"/>
    <col min="5858" max="5858" width="19.5703125" style="272" customWidth="1"/>
    <col min="5859" max="5864" width="9.5703125" style="272" customWidth="1"/>
    <col min="5865" max="5865" width="2.85546875" style="272" customWidth="1"/>
    <col min="5866" max="5866" width="7.140625" style="272" bestFit="1" customWidth="1"/>
    <col min="5867" max="5867" width="13.85546875" style="272" bestFit="1" customWidth="1"/>
    <col min="5868" max="5868" width="5.7109375" style="272" bestFit="1" customWidth="1"/>
    <col min="5869" max="6110" width="9.140625" style="272"/>
    <col min="6111" max="6111" width="3.5703125" style="272" bestFit="1" customWidth="1"/>
    <col min="6112" max="6112" width="4.42578125" style="272" bestFit="1" customWidth="1"/>
    <col min="6113" max="6113" width="16.140625" style="272" bestFit="1" customWidth="1"/>
    <col min="6114" max="6114" width="19.5703125" style="272" customWidth="1"/>
    <col min="6115" max="6120" width="9.5703125" style="272" customWidth="1"/>
    <col min="6121" max="6121" width="2.85546875" style="272" customWidth="1"/>
    <col min="6122" max="6122" width="7.140625" style="272" bestFit="1" customWidth="1"/>
    <col min="6123" max="6123" width="13.85546875" style="272" bestFit="1" customWidth="1"/>
    <col min="6124" max="6124" width="5.7109375" style="272" bestFit="1" customWidth="1"/>
    <col min="6125" max="6366" width="9.140625" style="272"/>
    <col min="6367" max="6367" width="3.5703125" style="272" bestFit="1" customWidth="1"/>
    <col min="6368" max="6368" width="4.42578125" style="272" bestFit="1" customWidth="1"/>
    <col min="6369" max="6369" width="16.140625" style="272" bestFit="1" customWidth="1"/>
    <col min="6370" max="6370" width="19.5703125" style="272" customWidth="1"/>
    <col min="6371" max="6376" width="9.5703125" style="272" customWidth="1"/>
    <col min="6377" max="6377" width="2.85546875" style="272" customWidth="1"/>
    <col min="6378" max="6378" width="7.140625" style="272" bestFit="1" customWidth="1"/>
    <col min="6379" max="6379" width="13.85546875" style="272" bestFit="1" customWidth="1"/>
    <col min="6380" max="6380" width="5.7109375" style="272" bestFit="1" customWidth="1"/>
    <col min="6381" max="6622" width="9.140625" style="272"/>
    <col min="6623" max="6623" width="3.5703125" style="272" bestFit="1" customWidth="1"/>
    <col min="6624" max="6624" width="4.42578125" style="272" bestFit="1" customWidth="1"/>
    <col min="6625" max="6625" width="16.140625" style="272" bestFit="1" customWidth="1"/>
    <col min="6626" max="6626" width="19.5703125" style="272" customWidth="1"/>
    <col min="6627" max="6632" width="9.5703125" style="272" customWidth="1"/>
    <col min="6633" max="6633" width="2.85546875" style="272" customWidth="1"/>
    <col min="6634" max="6634" width="7.140625" style="272" bestFit="1" customWidth="1"/>
    <col min="6635" max="6635" width="13.85546875" style="272" bestFit="1" customWidth="1"/>
    <col min="6636" max="6636" width="5.7109375" style="272" bestFit="1" customWidth="1"/>
    <col min="6637" max="6878" width="9.140625" style="272"/>
    <col min="6879" max="6879" width="3.5703125" style="272" bestFit="1" customWidth="1"/>
    <col min="6880" max="6880" width="4.42578125" style="272" bestFit="1" customWidth="1"/>
    <col min="6881" max="6881" width="16.140625" style="272" bestFit="1" customWidth="1"/>
    <col min="6882" max="6882" width="19.5703125" style="272" customWidth="1"/>
    <col min="6883" max="6888" width="9.5703125" style="272" customWidth="1"/>
    <col min="6889" max="6889" width="2.85546875" style="272" customWidth="1"/>
    <col min="6890" max="6890" width="7.140625" style="272" bestFit="1" customWidth="1"/>
    <col min="6891" max="6891" width="13.85546875" style="272" bestFit="1" customWidth="1"/>
    <col min="6892" max="6892" width="5.7109375" style="272" bestFit="1" customWidth="1"/>
    <col min="6893" max="7134" width="9.140625" style="272"/>
    <col min="7135" max="7135" width="3.5703125" style="272" bestFit="1" customWidth="1"/>
    <col min="7136" max="7136" width="4.42578125" style="272" bestFit="1" customWidth="1"/>
    <col min="7137" max="7137" width="16.140625" style="272" bestFit="1" customWidth="1"/>
    <col min="7138" max="7138" width="19.5703125" style="272" customWidth="1"/>
    <col min="7139" max="7144" width="9.5703125" style="272" customWidth="1"/>
    <col min="7145" max="7145" width="2.85546875" style="272" customWidth="1"/>
    <col min="7146" max="7146" width="7.140625" style="272" bestFit="1" customWidth="1"/>
    <col min="7147" max="7147" width="13.85546875" style="272" bestFit="1" customWidth="1"/>
    <col min="7148" max="7148" width="5.7109375" style="272" bestFit="1" customWidth="1"/>
    <col min="7149" max="7390" width="9.140625" style="272"/>
    <col min="7391" max="7391" width="3.5703125" style="272" bestFit="1" customWidth="1"/>
    <col min="7392" max="7392" width="4.42578125" style="272" bestFit="1" customWidth="1"/>
    <col min="7393" max="7393" width="16.140625" style="272" bestFit="1" customWidth="1"/>
    <col min="7394" max="7394" width="19.5703125" style="272" customWidth="1"/>
    <col min="7395" max="7400" width="9.5703125" style="272" customWidth="1"/>
    <col min="7401" max="7401" width="2.85546875" style="272" customWidth="1"/>
    <col min="7402" max="7402" width="7.140625" style="272" bestFit="1" customWidth="1"/>
    <col min="7403" max="7403" width="13.85546875" style="272" bestFit="1" customWidth="1"/>
    <col min="7404" max="7404" width="5.7109375" style="272" bestFit="1" customWidth="1"/>
    <col min="7405" max="7646" width="9.140625" style="272"/>
    <col min="7647" max="7647" width="3.5703125" style="272" bestFit="1" customWidth="1"/>
    <col min="7648" max="7648" width="4.42578125" style="272" bestFit="1" customWidth="1"/>
    <col min="7649" max="7649" width="16.140625" style="272" bestFit="1" customWidth="1"/>
    <col min="7650" max="7650" width="19.5703125" style="272" customWidth="1"/>
    <col min="7651" max="7656" width="9.5703125" style="272" customWidth="1"/>
    <col min="7657" max="7657" width="2.85546875" style="272" customWidth="1"/>
    <col min="7658" max="7658" width="7.140625" style="272" bestFit="1" customWidth="1"/>
    <col min="7659" max="7659" width="13.85546875" style="272" bestFit="1" customWidth="1"/>
    <col min="7660" max="7660" width="5.7109375" style="272" bestFit="1" customWidth="1"/>
    <col min="7661" max="7902" width="9.140625" style="272"/>
    <col min="7903" max="7903" width="3.5703125" style="272" bestFit="1" customWidth="1"/>
    <col min="7904" max="7904" width="4.42578125" style="272" bestFit="1" customWidth="1"/>
    <col min="7905" max="7905" width="16.140625" style="272" bestFit="1" customWidth="1"/>
    <col min="7906" max="7906" width="19.5703125" style="272" customWidth="1"/>
    <col min="7907" max="7912" width="9.5703125" style="272" customWidth="1"/>
    <col min="7913" max="7913" width="2.85546875" style="272" customWidth="1"/>
    <col min="7914" max="7914" width="7.140625" style="272" bestFit="1" customWidth="1"/>
    <col min="7915" max="7915" width="13.85546875" style="272" bestFit="1" customWidth="1"/>
    <col min="7916" max="7916" width="5.7109375" style="272" bestFit="1" customWidth="1"/>
    <col min="7917" max="8158" width="9.140625" style="272"/>
    <col min="8159" max="8159" width="3.5703125" style="272" bestFit="1" customWidth="1"/>
    <col min="8160" max="8160" width="4.42578125" style="272" bestFit="1" customWidth="1"/>
    <col min="8161" max="8161" width="16.140625" style="272" bestFit="1" customWidth="1"/>
    <col min="8162" max="8162" width="19.5703125" style="272" customWidth="1"/>
    <col min="8163" max="8168" width="9.5703125" style="272" customWidth="1"/>
    <col min="8169" max="8169" width="2.85546875" style="272" customWidth="1"/>
    <col min="8170" max="8170" width="7.140625" style="272" bestFit="1" customWidth="1"/>
    <col min="8171" max="8171" width="13.85546875" style="272" bestFit="1" customWidth="1"/>
    <col min="8172" max="8172" width="5.7109375" style="272" bestFit="1" customWidth="1"/>
    <col min="8173" max="8414" width="9.140625" style="272"/>
    <col min="8415" max="8415" width="3.5703125" style="272" bestFit="1" customWidth="1"/>
    <col min="8416" max="8416" width="4.42578125" style="272" bestFit="1" customWidth="1"/>
    <col min="8417" max="8417" width="16.140625" style="272" bestFit="1" customWidth="1"/>
    <col min="8418" max="8418" width="19.5703125" style="272" customWidth="1"/>
    <col min="8419" max="8424" width="9.5703125" style="272" customWidth="1"/>
    <col min="8425" max="8425" width="2.85546875" style="272" customWidth="1"/>
    <col min="8426" max="8426" width="7.140625" style="272" bestFit="1" customWidth="1"/>
    <col min="8427" max="8427" width="13.85546875" style="272" bestFit="1" customWidth="1"/>
    <col min="8428" max="8428" width="5.7109375" style="272" bestFit="1" customWidth="1"/>
    <col min="8429" max="8670" width="9.140625" style="272"/>
    <col min="8671" max="8671" width="3.5703125" style="272" bestFit="1" customWidth="1"/>
    <col min="8672" max="8672" width="4.42578125" style="272" bestFit="1" customWidth="1"/>
    <col min="8673" max="8673" width="16.140625" style="272" bestFit="1" customWidth="1"/>
    <col min="8674" max="8674" width="19.5703125" style="272" customWidth="1"/>
    <col min="8675" max="8680" width="9.5703125" style="272" customWidth="1"/>
    <col min="8681" max="8681" width="2.85546875" style="272" customWidth="1"/>
    <col min="8682" max="8682" width="7.140625" style="272" bestFit="1" customWidth="1"/>
    <col min="8683" max="8683" width="13.85546875" style="272" bestFit="1" customWidth="1"/>
    <col min="8684" max="8684" width="5.7109375" style="272" bestFit="1" customWidth="1"/>
    <col min="8685" max="8926" width="9.140625" style="272"/>
    <col min="8927" max="8927" width="3.5703125" style="272" bestFit="1" customWidth="1"/>
    <col min="8928" max="8928" width="4.42578125" style="272" bestFit="1" customWidth="1"/>
    <col min="8929" max="8929" width="16.140625" style="272" bestFit="1" customWidth="1"/>
    <col min="8930" max="8930" width="19.5703125" style="272" customWidth="1"/>
    <col min="8931" max="8936" width="9.5703125" style="272" customWidth="1"/>
    <col min="8937" max="8937" width="2.85546875" style="272" customWidth="1"/>
    <col min="8938" max="8938" width="7.140625" style="272" bestFit="1" customWidth="1"/>
    <col min="8939" max="8939" width="13.85546875" style="272" bestFit="1" customWidth="1"/>
    <col min="8940" max="8940" width="5.7109375" style="272" bestFit="1" customWidth="1"/>
    <col min="8941" max="9182" width="9.140625" style="272"/>
    <col min="9183" max="9183" width="3.5703125" style="272" bestFit="1" customWidth="1"/>
    <col min="9184" max="9184" width="4.42578125" style="272" bestFit="1" customWidth="1"/>
    <col min="9185" max="9185" width="16.140625" style="272" bestFit="1" customWidth="1"/>
    <col min="9186" max="9186" width="19.5703125" style="272" customWidth="1"/>
    <col min="9187" max="9192" width="9.5703125" style="272" customWidth="1"/>
    <col min="9193" max="9193" width="2.85546875" style="272" customWidth="1"/>
    <col min="9194" max="9194" width="7.140625" style="272" bestFit="1" customWidth="1"/>
    <col min="9195" max="9195" width="13.85546875" style="272" bestFit="1" customWidth="1"/>
    <col min="9196" max="9196" width="5.7109375" style="272" bestFit="1" customWidth="1"/>
    <col min="9197" max="9438" width="9.140625" style="272"/>
    <col min="9439" max="9439" width="3.5703125" style="272" bestFit="1" customWidth="1"/>
    <col min="9440" max="9440" width="4.42578125" style="272" bestFit="1" customWidth="1"/>
    <col min="9441" max="9441" width="16.140625" style="272" bestFit="1" customWidth="1"/>
    <col min="9442" max="9442" width="19.5703125" style="272" customWidth="1"/>
    <col min="9443" max="9448" width="9.5703125" style="272" customWidth="1"/>
    <col min="9449" max="9449" width="2.85546875" style="272" customWidth="1"/>
    <col min="9450" max="9450" width="7.140625" style="272" bestFit="1" customWidth="1"/>
    <col min="9451" max="9451" width="13.85546875" style="272" bestFit="1" customWidth="1"/>
    <col min="9452" max="9452" width="5.7109375" style="272" bestFit="1" customWidth="1"/>
    <col min="9453" max="9694" width="9.140625" style="272"/>
    <col min="9695" max="9695" width="3.5703125" style="272" bestFit="1" customWidth="1"/>
    <col min="9696" max="9696" width="4.42578125" style="272" bestFit="1" customWidth="1"/>
    <col min="9697" max="9697" width="16.140625" style="272" bestFit="1" customWidth="1"/>
    <col min="9698" max="9698" width="19.5703125" style="272" customWidth="1"/>
    <col min="9699" max="9704" width="9.5703125" style="272" customWidth="1"/>
    <col min="9705" max="9705" width="2.85546875" style="272" customWidth="1"/>
    <col min="9706" max="9706" width="7.140625" style="272" bestFit="1" customWidth="1"/>
    <col min="9707" max="9707" width="13.85546875" style="272" bestFit="1" customWidth="1"/>
    <col min="9708" max="9708" width="5.7109375" style="272" bestFit="1" customWidth="1"/>
    <col min="9709" max="9950" width="9.140625" style="272"/>
    <col min="9951" max="9951" width="3.5703125" style="272" bestFit="1" customWidth="1"/>
    <col min="9952" max="9952" width="4.42578125" style="272" bestFit="1" customWidth="1"/>
    <col min="9953" max="9953" width="16.140625" style="272" bestFit="1" customWidth="1"/>
    <col min="9954" max="9954" width="19.5703125" style="272" customWidth="1"/>
    <col min="9955" max="9960" width="9.5703125" style="272" customWidth="1"/>
    <col min="9961" max="9961" width="2.85546875" style="272" customWidth="1"/>
    <col min="9962" max="9962" width="7.140625" style="272" bestFit="1" customWidth="1"/>
    <col min="9963" max="9963" width="13.85546875" style="272" bestFit="1" customWidth="1"/>
    <col min="9964" max="9964" width="5.7109375" style="272" bestFit="1" customWidth="1"/>
    <col min="9965" max="10206" width="9.140625" style="272"/>
    <col min="10207" max="10207" width="3.5703125" style="272" bestFit="1" customWidth="1"/>
    <col min="10208" max="10208" width="4.42578125" style="272" bestFit="1" customWidth="1"/>
    <col min="10209" max="10209" width="16.140625" style="272" bestFit="1" customWidth="1"/>
    <col min="10210" max="10210" width="19.5703125" style="272" customWidth="1"/>
    <col min="10211" max="10216" width="9.5703125" style="272" customWidth="1"/>
    <col min="10217" max="10217" width="2.85546875" style="272" customWidth="1"/>
    <col min="10218" max="10218" width="7.140625" style="272" bestFit="1" customWidth="1"/>
    <col min="10219" max="10219" width="13.85546875" style="272" bestFit="1" customWidth="1"/>
    <col min="10220" max="10220" width="5.7109375" style="272" bestFit="1" customWidth="1"/>
    <col min="10221" max="10462" width="9.140625" style="272"/>
    <col min="10463" max="10463" width="3.5703125" style="272" bestFit="1" customWidth="1"/>
    <col min="10464" max="10464" width="4.42578125" style="272" bestFit="1" customWidth="1"/>
    <col min="10465" max="10465" width="16.140625" style="272" bestFit="1" customWidth="1"/>
    <col min="10466" max="10466" width="19.5703125" style="272" customWidth="1"/>
    <col min="10467" max="10472" width="9.5703125" style="272" customWidth="1"/>
    <col min="10473" max="10473" width="2.85546875" style="272" customWidth="1"/>
    <col min="10474" max="10474" width="7.140625" style="272" bestFit="1" customWidth="1"/>
    <col min="10475" max="10475" width="13.85546875" style="272" bestFit="1" customWidth="1"/>
    <col min="10476" max="10476" width="5.7109375" style="272" bestFit="1" customWidth="1"/>
    <col min="10477" max="10718" width="9.140625" style="272"/>
    <col min="10719" max="10719" width="3.5703125" style="272" bestFit="1" customWidth="1"/>
    <col min="10720" max="10720" width="4.42578125" style="272" bestFit="1" customWidth="1"/>
    <col min="10721" max="10721" width="16.140625" style="272" bestFit="1" customWidth="1"/>
    <col min="10722" max="10722" width="19.5703125" style="272" customWidth="1"/>
    <col min="10723" max="10728" width="9.5703125" style="272" customWidth="1"/>
    <col min="10729" max="10729" width="2.85546875" style="272" customWidth="1"/>
    <col min="10730" max="10730" width="7.140625" style="272" bestFit="1" customWidth="1"/>
    <col min="10731" max="10731" width="13.85546875" style="272" bestFit="1" customWidth="1"/>
    <col min="10732" max="10732" width="5.7109375" style="272" bestFit="1" customWidth="1"/>
    <col min="10733" max="10974" width="9.140625" style="272"/>
    <col min="10975" max="10975" width="3.5703125" style="272" bestFit="1" customWidth="1"/>
    <col min="10976" max="10976" width="4.42578125" style="272" bestFit="1" customWidth="1"/>
    <col min="10977" max="10977" width="16.140625" style="272" bestFit="1" customWidth="1"/>
    <col min="10978" max="10978" width="19.5703125" style="272" customWidth="1"/>
    <col min="10979" max="10984" width="9.5703125" style="272" customWidth="1"/>
    <col min="10985" max="10985" width="2.85546875" style="272" customWidth="1"/>
    <col min="10986" max="10986" width="7.140625" style="272" bestFit="1" customWidth="1"/>
    <col min="10987" max="10987" width="13.85546875" style="272" bestFit="1" customWidth="1"/>
    <col min="10988" max="10988" width="5.7109375" style="272" bestFit="1" customWidth="1"/>
    <col min="10989" max="11230" width="9.140625" style="272"/>
    <col min="11231" max="11231" width="3.5703125" style="272" bestFit="1" customWidth="1"/>
    <col min="11232" max="11232" width="4.42578125" style="272" bestFit="1" customWidth="1"/>
    <col min="11233" max="11233" width="16.140625" style="272" bestFit="1" customWidth="1"/>
    <col min="11234" max="11234" width="19.5703125" style="272" customWidth="1"/>
    <col min="11235" max="11240" width="9.5703125" style="272" customWidth="1"/>
    <col min="11241" max="11241" width="2.85546875" style="272" customWidth="1"/>
    <col min="11242" max="11242" width="7.140625" style="272" bestFit="1" customWidth="1"/>
    <col min="11243" max="11243" width="13.85546875" style="272" bestFit="1" customWidth="1"/>
    <col min="11244" max="11244" width="5.7109375" style="272" bestFit="1" customWidth="1"/>
    <col min="11245" max="11486" width="9.140625" style="272"/>
    <col min="11487" max="11487" width="3.5703125" style="272" bestFit="1" customWidth="1"/>
    <col min="11488" max="11488" width="4.42578125" style="272" bestFit="1" customWidth="1"/>
    <col min="11489" max="11489" width="16.140625" style="272" bestFit="1" customWidth="1"/>
    <col min="11490" max="11490" width="19.5703125" style="272" customWidth="1"/>
    <col min="11491" max="11496" width="9.5703125" style="272" customWidth="1"/>
    <col min="11497" max="11497" width="2.85546875" style="272" customWidth="1"/>
    <col min="11498" max="11498" width="7.140625" style="272" bestFit="1" customWidth="1"/>
    <col min="11499" max="11499" width="13.85546875" style="272" bestFit="1" customWidth="1"/>
    <col min="11500" max="11500" width="5.7109375" style="272" bestFit="1" customWidth="1"/>
    <col min="11501" max="11742" width="9.140625" style="272"/>
    <col min="11743" max="11743" width="3.5703125" style="272" bestFit="1" customWidth="1"/>
    <col min="11744" max="11744" width="4.42578125" style="272" bestFit="1" customWidth="1"/>
    <col min="11745" max="11745" width="16.140625" style="272" bestFit="1" customWidth="1"/>
    <col min="11746" max="11746" width="19.5703125" style="272" customWidth="1"/>
    <col min="11747" max="11752" width="9.5703125" style="272" customWidth="1"/>
    <col min="11753" max="11753" width="2.85546875" style="272" customWidth="1"/>
    <col min="11754" max="11754" width="7.140625" style="272" bestFit="1" customWidth="1"/>
    <col min="11755" max="11755" width="13.85546875" style="272" bestFit="1" customWidth="1"/>
    <col min="11756" max="11756" width="5.7109375" style="272" bestFit="1" customWidth="1"/>
    <col min="11757" max="11998" width="9.140625" style="272"/>
    <col min="11999" max="11999" width="3.5703125" style="272" bestFit="1" customWidth="1"/>
    <col min="12000" max="12000" width="4.42578125" style="272" bestFit="1" customWidth="1"/>
    <col min="12001" max="12001" width="16.140625" style="272" bestFit="1" customWidth="1"/>
    <col min="12002" max="12002" width="19.5703125" style="272" customWidth="1"/>
    <col min="12003" max="12008" width="9.5703125" style="272" customWidth="1"/>
    <col min="12009" max="12009" width="2.85546875" style="272" customWidth="1"/>
    <col min="12010" max="12010" width="7.140625" style="272" bestFit="1" customWidth="1"/>
    <col min="12011" max="12011" width="13.85546875" style="272" bestFit="1" customWidth="1"/>
    <col min="12012" max="12012" width="5.7109375" style="272" bestFit="1" customWidth="1"/>
    <col min="12013" max="12254" width="9.140625" style="272"/>
    <col min="12255" max="12255" width="3.5703125" style="272" bestFit="1" customWidth="1"/>
    <col min="12256" max="12256" width="4.42578125" style="272" bestFit="1" customWidth="1"/>
    <col min="12257" max="12257" width="16.140625" style="272" bestFit="1" customWidth="1"/>
    <col min="12258" max="12258" width="19.5703125" style="272" customWidth="1"/>
    <col min="12259" max="12264" width="9.5703125" style="272" customWidth="1"/>
    <col min="12265" max="12265" width="2.85546875" style="272" customWidth="1"/>
    <col min="12266" max="12266" width="7.140625" style="272" bestFit="1" customWidth="1"/>
    <col min="12267" max="12267" width="13.85546875" style="272" bestFit="1" customWidth="1"/>
    <col min="12268" max="12268" width="5.7109375" style="272" bestFit="1" customWidth="1"/>
    <col min="12269" max="12510" width="9.140625" style="272"/>
    <col min="12511" max="12511" width="3.5703125" style="272" bestFit="1" customWidth="1"/>
    <col min="12512" max="12512" width="4.42578125" style="272" bestFit="1" customWidth="1"/>
    <col min="12513" max="12513" width="16.140625" style="272" bestFit="1" customWidth="1"/>
    <col min="12514" max="12514" width="19.5703125" style="272" customWidth="1"/>
    <col min="12515" max="12520" width="9.5703125" style="272" customWidth="1"/>
    <col min="12521" max="12521" width="2.85546875" style="272" customWidth="1"/>
    <col min="12522" max="12522" width="7.140625" style="272" bestFit="1" customWidth="1"/>
    <col min="12523" max="12523" width="13.85546875" style="272" bestFit="1" customWidth="1"/>
    <col min="12524" max="12524" width="5.7109375" style="272" bestFit="1" customWidth="1"/>
    <col min="12525" max="12766" width="9.140625" style="272"/>
    <col min="12767" max="12767" width="3.5703125" style="272" bestFit="1" customWidth="1"/>
    <col min="12768" max="12768" width="4.42578125" style="272" bestFit="1" customWidth="1"/>
    <col min="12769" max="12769" width="16.140625" style="272" bestFit="1" customWidth="1"/>
    <col min="12770" max="12770" width="19.5703125" style="272" customWidth="1"/>
    <col min="12771" max="12776" width="9.5703125" style="272" customWidth="1"/>
    <col min="12777" max="12777" width="2.85546875" style="272" customWidth="1"/>
    <col min="12778" max="12778" width="7.140625" style="272" bestFit="1" customWidth="1"/>
    <col min="12779" max="12779" width="13.85546875" style="272" bestFit="1" customWidth="1"/>
    <col min="12780" max="12780" width="5.7109375" style="272" bestFit="1" customWidth="1"/>
    <col min="12781" max="13022" width="9.140625" style="272"/>
    <col min="13023" max="13023" width="3.5703125" style="272" bestFit="1" customWidth="1"/>
    <col min="13024" max="13024" width="4.42578125" style="272" bestFit="1" customWidth="1"/>
    <col min="13025" max="13025" width="16.140625" style="272" bestFit="1" customWidth="1"/>
    <col min="13026" max="13026" width="19.5703125" style="272" customWidth="1"/>
    <col min="13027" max="13032" width="9.5703125" style="272" customWidth="1"/>
    <col min="13033" max="13033" width="2.85546875" style="272" customWidth="1"/>
    <col min="13034" max="13034" width="7.140625" style="272" bestFit="1" customWidth="1"/>
    <col min="13035" max="13035" width="13.85546875" style="272" bestFit="1" customWidth="1"/>
    <col min="13036" max="13036" width="5.7109375" style="272" bestFit="1" customWidth="1"/>
    <col min="13037" max="13278" width="9.140625" style="272"/>
    <col min="13279" max="13279" width="3.5703125" style="272" bestFit="1" customWidth="1"/>
    <col min="13280" max="13280" width="4.42578125" style="272" bestFit="1" customWidth="1"/>
    <col min="13281" max="13281" width="16.140625" style="272" bestFit="1" customWidth="1"/>
    <col min="13282" max="13282" width="19.5703125" style="272" customWidth="1"/>
    <col min="13283" max="13288" width="9.5703125" style="272" customWidth="1"/>
    <col min="13289" max="13289" width="2.85546875" style="272" customWidth="1"/>
    <col min="13290" max="13290" width="7.140625" style="272" bestFit="1" customWidth="1"/>
    <col min="13291" max="13291" width="13.85546875" style="272" bestFit="1" customWidth="1"/>
    <col min="13292" max="13292" width="5.7109375" style="272" bestFit="1" customWidth="1"/>
    <col min="13293" max="13534" width="9.140625" style="272"/>
    <col min="13535" max="13535" width="3.5703125" style="272" bestFit="1" customWidth="1"/>
    <col min="13536" max="13536" width="4.42578125" style="272" bestFit="1" customWidth="1"/>
    <col min="13537" max="13537" width="16.140625" style="272" bestFit="1" customWidth="1"/>
    <col min="13538" max="13538" width="19.5703125" style="272" customWidth="1"/>
    <col min="13539" max="13544" width="9.5703125" style="272" customWidth="1"/>
    <col min="13545" max="13545" width="2.85546875" style="272" customWidth="1"/>
    <col min="13546" max="13546" width="7.140625" style="272" bestFit="1" customWidth="1"/>
    <col min="13547" max="13547" width="13.85546875" style="272" bestFit="1" customWidth="1"/>
    <col min="13548" max="13548" width="5.7109375" style="272" bestFit="1" customWidth="1"/>
    <col min="13549" max="13790" width="9.140625" style="272"/>
    <col min="13791" max="13791" width="3.5703125" style="272" bestFit="1" customWidth="1"/>
    <col min="13792" max="13792" width="4.42578125" style="272" bestFit="1" customWidth="1"/>
    <col min="13793" max="13793" width="16.140625" style="272" bestFit="1" customWidth="1"/>
    <col min="13794" max="13794" width="19.5703125" style="272" customWidth="1"/>
    <col min="13795" max="13800" width="9.5703125" style="272" customWidth="1"/>
    <col min="13801" max="13801" width="2.85546875" style="272" customWidth="1"/>
    <col min="13802" max="13802" width="7.140625" style="272" bestFit="1" customWidth="1"/>
    <col min="13803" max="13803" width="13.85546875" style="272" bestFit="1" customWidth="1"/>
    <col min="13804" max="13804" width="5.7109375" style="272" bestFit="1" customWidth="1"/>
    <col min="13805" max="14046" width="9.140625" style="272"/>
    <col min="14047" max="14047" width="3.5703125" style="272" bestFit="1" customWidth="1"/>
    <col min="14048" max="14048" width="4.42578125" style="272" bestFit="1" customWidth="1"/>
    <col min="14049" max="14049" width="16.140625" style="272" bestFit="1" customWidth="1"/>
    <col min="14050" max="14050" width="19.5703125" style="272" customWidth="1"/>
    <col min="14051" max="14056" width="9.5703125" style="272" customWidth="1"/>
    <col min="14057" max="14057" width="2.85546875" style="272" customWidth="1"/>
    <col min="14058" max="14058" width="7.140625" style="272" bestFit="1" customWidth="1"/>
    <col min="14059" max="14059" width="13.85546875" style="272" bestFit="1" customWidth="1"/>
    <col min="14060" max="14060" width="5.7109375" style="272" bestFit="1" customWidth="1"/>
    <col min="14061" max="14302" width="9.140625" style="272"/>
    <col min="14303" max="14303" width="3.5703125" style="272" bestFit="1" customWidth="1"/>
    <col min="14304" max="14304" width="4.42578125" style="272" bestFit="1" customWidth="1"/>
    <col min="14305" max="14305" width="16.140625" style="272" bestFit="1" customWidth="1"/>
    <col min="14306" max="14306" width="19.5703125" style="272" customWidth="1"/>
    <col min="14307" max="14312" width="9.5703125" style="272" customWidth="1"/>
    <col min="14313" max="14313" width="2.85546875" style="272" customWidth="1"/>
    <col min="14314" max="14314" width="7.140625" style="272" bestFit="1" customWidth="1"/>
    <col min="14315" max="14315" width="13.85546875" style="272" bestFit="1" customWidth="1"/>
    <col min="14316" max="14316" width="5.7109375" style="272" bestFit="1" customWidth="1"/>
    <col min="14317" max="14558" width="9.140625" style="272"/>
    <col min="14559" max="14559" width="3.5703125" style="272" bestFit="1" customWidth="1"/>
    <col min="14560" max="14560" width="4.42578125" style="272" bestFit="1" customWidth="1"/>
    <col min="14561" max="14561" width="16.140625" style="272" bestFit="1" customWidth="1"/>
    <col min="14562" max="14562" width="19.5703125" style="272" customWidth="1"/>
    <col min="14563" max="14568" width="9.5703125" style="272" customWidth="1"/>
    <col min="14569" max="14569" width="2.85546875" style="272" customWidth="1"/>
    <col min="14570" max="14570" width="7.140625" style="272" bestFit="1" customWidth="1"/>
    <col min="14571" max="14571" width="13.85546875" style="272" bestFit="1" customWidth="1"/>
    <col min="14572" max="14572" width="5.7109375" style="272" bestFit="1" customWidth="1"/>
    <col min="14573" max="14814" width="9.140625" style="272"/>
    <col min="14815" max="14815" width="3.5703125" style="272" bestFit="1" customWidth="1"/>
    <col min="14816" max="14816" width="4.42578125" style="272" bestFit="1" customWidth="1"/>
    <col min="14817" max="14817" width="16.140625" style="272" bestFit="1" customWidth="1"/>
    <col min="14818" max="14818" width="19.5703125" style="272" customWidth="1"/>
    <col min="14819" max="14824" width="9.5703125" style="272" customWidth="1"/>
    <col min="14825" max="14825" width="2.85546875" style="272" customWidth="1"/>
    <col min="14826" max="14826" width="7.140625" style="272" bestFit="1" customWidth="1"/>
    <col min="14827" max="14827" width="13.85546875" style="272" bestFit="1" customWidth="1"/>
    <col min="14828" max="14828" width="5.7109375" style="272" bestFit="1" customWidth="1"/>
    <col min="14829" max="15070" width="9.140625" style="272"/>
    <col min="15071" max="15071" width="3.5703125" style="272" bestFit="1" customWidth="1"/>
    <col min="15072" max="15072" width="4.42578125" style="272" bestFit="1" customWidth="1"/>
    <col min="15073" max="15073" width="16.140625" style="272" bestFit="1" customWidth="1"/>
    <col min="15074" max="15074" width="19.5703125" style="272" customWidth="1"/>
    <col min="15075" max="15080" width="9.5703125" style="272" customWidth="1"/>
    <col min="15081" max="15081" width="2.85546875" style="272" customWidth="1"/>
    <col min="15082" max="15082" width="7.140625" style="272" bestFit="1" customWidth="1"/>
    <col min="15083" max="15083" width="13.85546875" style="272" bestFit="1" customWidth="1"/>
    <col min="15084" max="15084" width="5.7109375" style="272" bestFit="1" customWidth="1"/>
    <col min="15085" max="15326" width="9.140625" style="272"/>
    <col min="15327" max="15327" width="3.5703125" style="272" bestFit="1" customWidth="1"/>
    <col min="15328" max="15328" width="4.42578125" style="272" bestFit="1" customWidth="1"/>
    <col min="15329" max="15329" width="16.140625" style="272" bestFit="1" customWidth="1"/>
    <col min="15330" max="15330" width="19.5703125" style="272" customWidth="1"/>
    <col min="15331" max="15336" width="9.5703125" style="272" customWidth="1"/>
    <col min="15337" max="15337" width="2.85546875" style="272" customWidth="1"/>
    <col min="15338" max="15338" width="7.140625" style="272" bestFit="1" customWidth="1"/>
    <col min="15339" max="15339" width="13.85546875" style="272" bestFit="1" customWidth="1"/>
    <col min="15340" max="15340" width="5.7109375" style="272" bestFit="1" customWidth="1"/>
    <col min="15341" max="15582" width="9.140625" style="272"/>
    <col min="15583" max="15583" width="3.5703125" style="272" bestFit="1" customWidth="1"/>
    <col min="15584" max="15584" width="4.42578125" style="272" bestFit="1" customWidth="1"/>
    <col min="15585" max="15585" width="16.140625" style="272" bestFit="1" customWidth="1"/>
    <col min="15586" max="15586" width="19.5703125" style="272" customWidth="1"/>
    <col min="15587" max="15592" width="9.5703125" style="272" customWidth="1"/>
    <col min="15593" max="15593" width="2.85546875" style="272" customWidth="1"/>
    <col min="15594" max="15594" width="7.140625" style="272" bestFit="1" customWidth="1"/>
    <col min="15595" max="15595" width="13.85546875" style="272" bestFit="1" customWidth="1"/>
    <col min="15596" max="15596" width="5.7109375" style="272" bestFit="1" customWidth="1"/>
    <col min="15597" max="15838" width="9.140625" style="272"/>
    <col min="15839" max="15839" width="3.5703125" style="272" bestFit="1" customWidth="1"/>
    <col min="15840" max="15840" width="4.42578125" style="272" bestFit="1" customWidth="1"/>
    <col min="15841" max="15841" width="16.140625" style="272" bestFit="1" customWidth="1"/>
    <col min="15842" max="15842" width="19.5703125" style="272" customWidth="1"/>
    <col min="15843" max="15848" width="9.5703125" style="272" customWidth="1"/>
    <col min="15849" max="15849" width="2.85546875" style="272" customWidth="1"/>
    <col min="15850" max="15850" width="7.140625" style="272" bestFit="1" customWidth="1"/>
    <col min="15851" max="15851" width="13.85546875" style="272" bestFit="1" customWidth="1"/>
    <col min="15852" max="15852" width="5.7109375" style="272" bestFit="1" customWidth="1"/>
    <col min="15853" max="16094" width="9.140625" style="272"/>
    <col min="16095" max="16095" width="3.5703125" style="272" bestFit="1" customWidth="1"/>
    <col min="16096" max="16096" width="4.42578125" style="272" bestFit="1" customWidth="1"/>
    <col min="16097" max="16097" width="16.140625" style="272" bestFit="1" customWidth="1"/>
    <col min="16098" max="16098" width="19.5703125" style="272" customWidth="1"/>
    <col min="16099" max="16104" width="9.5703125" style="272" customWidth="1"/>
    <col min="16105" max="16105" width="2.85546875" style="272" customWidth="1"/>
    <col min="16106" max="16106" width="7.140625" style="272" bestFit="1" customWidth="1"/>
    <col min="16107" max="16107" width="13.85546875" style="272" bestFit="1" customWidth="1"/>
    <col min="16108" max="16108" width="5.7109375" style="272" bestFit="1" customWidth="1"/>
    <col min="16109" max="16384" width="9.140625" style="272"/>
  </cols>
  <sheetData>
    <row r="1" spans="1:16" x14ac:dyDescent="0.2">
      <c r="A1" s="586"/>
      <c r="B1" s="586"/>
      <c r="C1" s="586"/>
    </row>
    <row r="2" spans="1:16" ht="16.5" thickBot="1" x14ac:dyDescent="0.3">
      <c r="A2" s="586"/>
      <c r="B2" s="586"/>
      <c r="C2" s="586"/>
      <c r="D2" s="270" t="s">
        <v>1174</v>
      </c>
      <c r="E2" s="270"/>
      <c r="F2" s="281"/>
      <c r="G2" s="281"/>
      <c r="H2" s="281"/>
      <c r="I2" s="281"/>
      <c r="J2" s="281"/>
      <c r="K2" s="281"/>
      <c r="L2" s="281"/>
      <c r="M2" s="281"/>
      <c r="N2" s="281"/>
      <c r="P2" s="587">
        <v>2016</v>
      </c>
    </row>
    <row r="3" spans="1:16" x14ac:dyDescent="0.2">
      <c r="A3" s="586"/>
      <c r="B3" s="586"/>
      <c r="C3" s="586"/>
      <c r="D3" s="13" t="s">
        <v>19</v>
      </c>
      <c r="E3" s="14" t="s">
        <v>41</v>
      </c>
      <c r="F3" s="114" t="s">
        <v>42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/>
      <c r="L3" s="677" t="s">
        <v>1167</v>
      </c>
      <c r="M3" s="677"/>
      <c r="N3" s="588"/>
    </row>
    <row r="4" spans="1:16" x14ac:dyDescent="0.2">
      <c r="A4" s="589"/>
      <c r="B4" s="589"/>
      <c r="C4" s="589"/>
      <c r="D4" s="27"/>
      <c r="E4" s="642" t="s">
        <v>722</v>
      </c>
      <c r="F4" s="116" t="s">
        <v>43</v>
      </c>
      <c r="G4" s="116" t="s">
        <v>43</v>
      </c>
      <c r="H4" s="116" t="s">
        <v>218</v>
      </c>
      <c r="I4" s="116" t="s">
        <v>218</v>
      </c>
      <c r="J4" s="15" t="s">
        <v>44</v>
      </c>
      <c r="K4" s="15"/>
      <c r="L4" s="117" t="s">
        <v>45</v>
      </c>
      <c r="M4" s="117" t="s">
        <v>46</v>
      </c>
      <c r="N4" s="117"/>
      <c r="P4" s="587" t="str">
        <f>IF(E4="den 1 nov.","1 november ","30 juni ")&amp;E5</f>
        <v>1 november 2015</v>
      </c>
    </row>
    <row r="5" spans="1:16" x14ac:dyDescent="0.2">
      <c r="A5" s="589"/>
      <c r="B5" s="589"/>
      <c r="C5" s="589"/>
      <c r="D5" s="27" t="s">
        <v>47</v>
      </c>
      <c r="E5" s="16">
        <v>2015</v>
      </c>
      <c r="F5" s="15" t="s">
        <v>44</v>
      </c>
      <c r="G5" s="15" t="s">
        <v>44</v>
      </c>
      <c r="H5" s="116" t="s">
        <v>48</v>
      </c>
      <c r="I5" s="641">
        <v>2016</v>
      </c>
      <c r="J5" s="117" t="s">
        <v>219</v>
      </c>
      <c r="K5" s="117"/>
      <c r="L5" s="117"/>
      <c r="M5" s="281"/>
      <c r="N5" s="117"/>
    </row>
    <row r="6" spans="1:16" ht="14.25" x14ac:dyDescent="0.2">
      <c r="A6" s="589"/>
      <c r="B6" s="589"/>
      <c r="C6" s="589"/>
      <c r="D6" s="27"/>
      <c r="E6" s="16"/>
      <c r="F6" s="15" t="s">
        <v>49</v>
      </c>
      <c r="G6" s="15" t="s">
        <v>49</v>
      </c>
      <c r="H6" s="15"/>
      <c r="I6" s="116" t="s">
        <v>48</v>
      </c>
      <c r="J6" s="15" t="s">
        <v>220</v>
      </c>
      <c r="K6" s="15"/>
      <c r="L6" s="281"/>
      <c r="M6" s="281"/>
      <c r="N6" s="117"/>
    </row>
    <row r="7" spans="1:16" x14ac:dyDescent="0.2">
      <c r="A7" s="589"/>
      <c r="B7" s="589"/>
      <c r="C7" s="589"/>
      <c r="D7" s="27"/>
      <c r="E7" s="15"/>
      <c r="F7" s="276" t="s">
        <v>48</v>
      </c>
      <c r="G7" s="276" t="s">
        <v>48</v>
      </c>
      <c r="H7" s="281"/>
      <c r="I7" s="281"/>
      <c r="J7" s="276" t="s">
        <v>48</v>
      </c>
      <c r="K7" s="276"/>
      <c r="L7" s="276"/>
      <c r="M7" s="281"/>
    </row>
    <row r="8" spans="1:16" x14ac:dyDescent="0.2">
      <c r="A8" s="589"/>
      <c r="B8" s="589"/>
      <c r="C8" s="589"/>
      <c r="D8" s="17"/>
      <c r="E8" s="119"/>
      <c r="F8" s="120"/>
      <c r="G8" s="120"/>
      <c r="H8" s="120"/>
      <c r="I8" s="120"/>
      <c r="J8" s="120"/>
      <c r="K8" s="120"/>
      <c r="L8" s="121"/>
      <c r="M8" s="121"/>
      <c r="N8" s="116"/>
    </row>
    <row r="9" spans="1:16" x14ac:dyDescent="0.2">
      <c r="A9" s="281"/>
      <c r="B9" s="571" t="s">
        <v>1141</v>
      </c>
      <c r="C9" s="572" t="s">
        <v>841</v>
      </c>
      <c r="D9" s="18" t="s">
        <v>358</v>
      </c>
      <c r="E9" s="19">
        <v>9838418</v>
      </c>
      <c r="F9" s="281"/>
      <c r="G9" s="281"/>
      <c r="H9" s="122"/>
      <c r="I9" s="122"/>
      <c r="J9" s="590" t="s">
        <v>1175</v>
      </c>
      <c r="K9" s="122"/>
      <c r="L9" s="281"/>
      <c r="M9" s="19">
        <v>64120706998</v>
      </c>
      <c r="N9" s="591" t="s">
        <v>1142</v>
      </c>
      <c r="O9" s="591" t="s">
        <v>47</v>
      </c>
      <c r="P9" s="591" t="s">
        <v>1143</v>
      </c>
    </row>
    <row r="10" spans="1:16" ht="25.5" x14ac:dyDescent="0.2">
      <c r="A10" s="592" t="s">
        <v>1144</v>
      </c>
      <c r="B10" s="593" t="s">
        <v>862</v>
      </c>
      <c r="C10" s="594" t="s">
        <v>360</v>
      </c>
      <c r="D10" s="285" t="s">
        <v>696</v>
      </c>
      <c r="E10" s="293">
        <v>89374</v>
      </c>
      <c r="F10" s="122">
        <v>11668</v>
      </c>
      <c r="G10" s="122">
        <v>2208</v>
      </c>
      <c r="H10" s="122">
        <v>0</v>
      </c>
      <c r="I10" s="122">
        <v>0</v>
      </c>
      <c r="J10" s="595">
        <v>-34.21586936029756</v>
      </c>
      <c r="K10" s="122"/>
      <c r="L10" s="122">
        <v>13841.784130639702</v>
      </c>
      <c r="M10" s="122">
        <v>1237095615</v>
      </c>
      <c r="N10" s="122">
        <f>RANK(L10,$L$10:$L$299,1)</f>
        <v>222</v>
      </c>
      <c r="O10" s="596" t="str">
        <f>C10</f>
        <v>Botkyrka</v>
      </c>
      <c r="P10" s="597">
        <f>L10</f>
        <v>13841.784130639702</v>
      </c>
    </row>
    <row r="11" spans="1:16" x14ac:dyDescent="0.2">
      <c r="A11" s="592" t="s">
        <v>1144</v>
      </c>
      <c r="B11" s="593" t="s">
        <v>869</v>
      </c>
      <c r="C11" s="272" t="s">
        <v>361</v>
      </c>
      <c r="D11" s="272" t="s">
        <v>361</v>
      </c>
      <c r="E11" s="293">
        <v>32469</v>
      </c>
      <c r="F11" s="122">
        <v>-23103</v>
      </c>
      <c r="G11" s="122">
        <v>6321</v>
      </c>
      <c r="H11" s="122">
        <v>0</v>
      </c>
      <c r="I11" s="122">
        <v>652</v>
      </c>
      <c r="J11" s="595">
        <v>-34.21586936029756</v>
      </c>
      <c r="K11" s="122"/>
      <c r="L11" s="122">
        <v>-16164.215869360298</v>
      </c>
      <c r="M11" s="122">
        <v>-524835925</v>
      </c>
      <c r="N11" s="122">
        <f t="shared" ref="N11:N74" si="0">RANK(L11,$L$10:$L$299,1)</f>
        <v>1</v>
      </c>
      <c r="O11" s="596" t="str">
        <f t="shared" ref="O11:O74" si="1">C11</f>
        <v>Danderyd</v>
      </c>
      <c r="P11" s="597">
        <f t="shared" ref="P11:P74" si="2">L11</f>
        <v>-16164.215869360298</v>
      </c>
    </row>
    <row r="12" spans="1:16" x14ac:dyDescent="0.2">
      <c r="A12" s="592" t="s">
        <v>1144</v>
      </c>
      <c r="B12" s="593" t="s">
        <v>873</v>
      </c>
      <c r="C12" s="272" t="s">
        <v>362</v>
      </c>
      <c r="D12" s="272" t="s">
        <v>362</v>
      </c>
      <c r="E12" s="293">
        <v>26915</v>
      </c>
      <c r="F12" s="122">
        <v>-3280</v>
      </c>
      <c r="G12" s="122">
        <v>2573</v>
      </c>
      <c r="H12" s="122">
        <v>0</v>
      </c>
      <c r="I12" s="122">
        <v>508</v>
      </c>
      <c r="J12" s="595">
        <v>-34.21586936029756</v>
      </c>
      <c r="K12" s="122"/>
      <c r="L12" s="122">
        <v>-233.21586936029757</v>
      </c>
      <c r="M12" s="122">
        <v>-6277005</v>
      </c>
      <c r="N12" s="122">
        <f t="shared" si="0"/>
        <v>11</v>
      </c>
      <c r="O12" s="596" t="str">
        <f t="shared" si="1"/>
        <v>Ekerö</v>
      </c>
      <c r="P12" s="597">
        <f t="shared" si="2"/>
        <v>-233.21586936029757</v>
      </c>
    </row>
    <row r="13" spans="1:16" x14ac:dyDescent="0.2">
      <c r="A13" s="592" t="s">
        <v>1144</v>
      </c>
      <c r="B13" s="593" t="s">
        <v>907</v>
      </c>
      <c r="C13" s="272" t="s">
        <v>363</v>
      </c>
      <c r="D13" s="272" t="s">
        <v>363</v>
      </c>
      <c r="E13" s="293">
        <v>83492</v>
      </c>
      <c r="F13" s="122">
        <v>7255</v>
      </c>
      <c r="G13" s="122">
        <v>531</v>
      </c>
      <c r="H13" s="122">
        <v>0</v>
      </c>
      <c r="I13" s="122">
        <v>0</v>
      </c>
      <c r="J13" s="595">
        <v>-34.21586936029756</v>
      </c>
      <c r="K13" s="122"/>
      <c r="L13" s="122">
        <v>7751.7841306397022</v>
      </c>
      <c r="M13" s="122">
        <v>647211961</v>
      </c>
      <c r="N13" s="122">
        <f t="shared" si="0"/>
        <v>89</v>
      </c>
      <c r="O13" s="596" t="str">
        <f t="shared" si="1"/>
        <v>Haninge</v>
      </c>
      <c r="P13" s="597">
        <f t="shared" si="2"/>
        <v>7751.7841306397022</v>
      </c>
    </row>
    <row r="14" spans="1:16" x14ac:dyDescent="0.2">
      <c r="A14" s="592" t="s">
        <v>1144</v>
      </c>
      <c r="B14" s="593" t="s">
        <v>915</v>
      </c>
      <c r="C14" s="272" t="s">
        <v>364</v>
      </c>
      <c r="D14" s="272" t="s">
        <v>364</v>
      </c>
      <c r="E14" s="293">
        <v>104999</v>
      </c>
      <c r="F14" s="122">
        <v>4924</v>
      </c>
      <c r="G14" s="122">
        <v>1832</v>
      </c>
      <c r="H14" s="122">
        <v>0</v>
      </c>
      <c r="I14" s="122">
        <v>11</v>
      </c>
      <c r="J14" s="595">
        <v>-34.21586936029756</v>
      </c>
      <c r="K14" s="122"/>
      <c r="L14" s="122">
        <v>6732.7841306397022</v>
      </c>
      <c r="M14" s="122">
        <v>706935601</v>
      </c>
      <c r="N14" s="122">
        <f t="shared" si="0"/>
        <v>70</v>
      </c>
      <c r="O14" s="596" t="str">
        <f t="shared" si="1"/>
        <v>Huddinge</v>
      </c>
      <c r="P14" s="597">
        <f t="shared" si="2"/>
        <v>6732.7841306397022</v>
      </c>
    </row>
    <row r="15" spans="1:16" x14ac:dyDescent="0.2">
      <c r="A15" s="592" t="s">
        <v>1144</v>
      </c>
      <c r="B15" s="593" t="s">
        <v>930</v>
      </c>
      <c r="C15" s="272" t="s">
        <v>365</v>
      </c>
      <c r="D15" s="272" t="s">
        <v>365</v>
      </c>
      <c r="E15" s="293">
        <v>72244</v>
      </c>
      <c r="F15" s="122">
        <v>4194</v>
      </c>
      <c r="G15" s="122">
        <v>2561</v>
      </c>
      <c r="H15" s="122">
        <v>0</v>
      </c>
      <c r="I15" s="122">
        <v>396</v>
      </c>
      <c r="J15" s="595">
        <v>-34.21586936029756</v>
      </c>
      <c r="K15" s="122"/>
      <c r="L15" s="122">
        <v>7116.7841306397022</v>
      </c>
      <c r="M15" s="122">
        <v>514144953</v>
      </c>
      <c r="N15" s="122">
        <f t="shared" si="0"/>
        <v>77</v>
      </c>
      <c r="O15" s="596" t="str">
        <f t="shared" si="1"/>
        <v>Järfälla</v>
      </c>
      <c r="P15" s="597">
        <f t="shared" si="2"/>
        <v>7116.7841306397022</v>
      </c>
    </row>
    <row r="16" spans="1:16" x14ac:dyDescent="0.2">
      <c r="A16" s="592" t="s">
        <v>1144</v>
      </c>
      <c r="B16" s="593" t="s">
        <v>962</v>
      </c>
      <c r="C16" s="272" t="s">
        <v>366</v>
      </c>
      <c r="D16" s="272" t="s">
        <v>366</v>
      </c>
      <c r="E16" s="293">
        <v>46245</v>
      </c>
      <c r="F16" s="122">
        <v>-12894</v>
      </c>
      <c r="G16" s="122">
        <v>5158</v>
      </c>
      <c r="H16" s="122">
        <v>0</v>
      </c>
      <c r="I16" s="122">
        <v>915</v>
      </c>
      <c r="J16" s="595">
        <v>-34.21586936029756</v>
      </c>
      <c r="K16" s="122"/>
      <c r="L16" s="122">
        <v>-6855.2158693602978</v>
      </c>
      <c r="M16" s="122">
        <v>-317019458</v>
      </c>
      <c r="N16" s="122">
        <f t="shared" si="0"/>
        <v>3</v>
      </c>
      <c r="O16" s="596" t="str">
        <f t="shared" si="1"/>
        <v>Lidingö</v>
      </c>
      <c r="P16" s="597">
        <f t="shared" si="2"/>
        <v>-6855.2158693602978</v>
      </c>
    </row>
    <row r="17" spans="1:16" x14ac:dyDescent="0.2">
      <c r="A17" s="592" t="s">
        <v>1144</v>
      </c>
      <c r="B17" s="593" t="s">
        <v>992</v>
      </c>
      <c r="C17" s="272" t="s">
        <v>367</v>
      </c>
      <c r="D17" s="272" t="s">
        <v>367</v>
      </c>
      <c r="E17" s="293">
        <v>97808</v>
      </c>
      <c r="F17" s="122">
        <v>-5167</v>
      </c>
      <c r="G17" s="122">
        <v>2976</v>
      </c>
      <c r="H17" s="122">
        <v>0</v>
      </c>
      <c r="I17" s="122">
        <v>653</v>
      </c>
      <c r="J17" s="595">
        <v>-34.21586936029756</v>
      </c>
      <c r="K17" s="122"/>
      <c r="L17" s="122">
        <v>-1572.2158693602976</v>
      </c>
      <c r="M17" s="122">
        <v>-153775290</v>
      </c>
      <c r="N17" s="122">
        <f t="shared" si="0"/>
        <v>7</v>
      </c>
      <c r="O17" s="596" t="str">
        <f t="shared" si="1"/>
        <v>Nacka</v>
      </c>
      <c r="P17" s="597">
        <f t="shared" si="2"/>
        <v>-1572.2158693602976</v>
      </c>
    </row>
    <row r="18" spans="1:16" x14ac:dyDescent="0.2">
      <c r="A18" s="592" t="s">
        <v>1144</v>
      </c>
      <c r="B18" s="593" t="s">
        <v>998</v>
      </c>
      <c r="C18" s="272" t="s">
        <v>368</v>
      </c>
      <c r="D18" s="272" t="s">
        <v>368</v>
      </c>
      <c r="E18" s="293">
        <v>58478</v>
      </c>
      <c r="F18" s="122">
        <v>7980</v>
      </c>
      <c r="G18" s="122">
        <v>-141</v>
      </c>
      <c r="H18" s="122">
        <v>0</v>
      </c>
      <c r="I18" s="122">
        <v>0</v>
      </c>
      <c r="J18" s="595">
        <v>-34.21586936029756</v>
      </c>
      <c r="K18" s="122"/>
      <c r="L18" s="122">
        <v>7804.7841306397022</v>
      </c>
      <c r="M18" s="122">
        <v>456408166</v>
      </c>
      <c r="N18" s="122">
        <f t="shared" si="0"/>
        <v>90</v>
      </c>
      <c r="O18" s="596" t="str">
        <f t="shared" si="1"/>
        <v>Norrtälje</v>
      </c>
      <c r="P18" s="597">
        <f t="shared" si="2"/>
        <v>7804.7841306397022</v>
      </c>
    </row>
    <row r="19" spans="1:16" x14ac:dyDescent="0.2">
      <c r="A19" s="592" t="s">
        <v>1144</v>
      </c>
      <c r="B19" s="593" t="s">
        <v>1001</v>
      </c>
      <c r="C19" s="272" t="s">
        <v>369</v>
      </c>
      <c r="D19" s="272" t="s">
        <v>369</v>
      </c>
      <c r="E19" s="293">
        <v>10079</v>
      </c>
      <c r="F19" s="122">
        <v>3166</v>
      </c>
      <c r="G19" s="122">
        <v>1060</v>
      </c>
      <c r="H19" s="122">
        <v>0</v>
      </c>
      <c r="I19" s="122">
        <v>0</v>
      </c>
      <c r="J19" s="595">
        <v>-34.21586936029756</v>
      </c>
      <c r="K19" s="122"/>
      <c r="L19" s="122">
        <v>4191.7841306397022</v>
      </c>
      <c r="M19" s="122">
        <v>42248992</v>
      </c>
      <c r="N19" s="122">
        <f t="shared" si="0"/>
        <v>39</v>
      </c>
      <c r="O19" s="596" t="str">
        <f t="shared" si="1"/>
        <v>Nykvarn</v>
      </c>
      <c r="P19" s="597">
        <f t="shared" si="2"/>
        <v>4191.7841306397022</v>
      </c>
    </row>
    <row r="20" spans="1:16" x14ac:dyDescent="0.2">
      <c r="A20" s="592" t="s">
        <v>1144</v>
      </c>
      <c r="B20" s="593" t="s">
        <v>1003</v>
      </c>
      <c r="C20" s="272" t="s">
        <v>370</v>
      </c>
      <c r="D20" s="272" t="s">
        <v>370</v>
      </c>
      <c r="E20" s="293">
        <v>27439</v>
      </c>
      <c r="F20" s="122">
        <v>7101</v>
      </c>
      <c r="G20" s="122">
        <v>128</v>
      </c>
      <c r="H20" s="122">
        <v>0</v>
      </c>
      <c r="I20" s="122">
        <v>0</v>
      </c>
      <c r="J20" s="595">
        <v>-34.21586936029756</v>
      </c>
      <c r="K20" s="122"/>
      <c r="L20" s="122">
        <v>7194.7841306397022</v>
      </c>
      <c r="M20" s="122">
        <v>197417682</v>
      </c>
      <c r="N20" s="122">
        <f t="shared" si="0"/>
        <v>79</v>
      </c>
      <c r="O20" s="596" t="str">
        <f t="shared" si="1"/>
        <v>Nynäshamn</v>
      </c>
      <c r="P20" s="597">
        <f t="shared" si="2"/>
        <v>7194.7841306397022</v>
      </c>
    </row>
    <row r="21" spans="1:16" x14ac:dyDescent="0.2">
      <c r="A21" s="592" t="s">
        <v>1144</v>
      </c>
      <c r="B21" s="593" t="s">
        <v>1022</v>
      </c>
      <c r="C21" s="272" t="s">
        <v>371</v>
      </c>
      <c r="D21" s="272" t="s">
        <v>371</v>
      </c>
      <c r="E21" s="293">
        <v>16398</v>
      </c>
      <c r="F21" s="122">
        <v>2636</v>
      </c>
      <c r="G21" s="122">
        <v>3400</v>
      </c>
      <c r="H21" s="122">
        <v>0</v>
      </c>
      <c r="I21" s="122">
        <v>0</v>
      </c>
      <c r="J21" s="595">
        <v>-34.21586936029756</v>
      </c>
      <c r="K21" s="122"/>
      <c r="L21" s="122">
        <v>6001.7841306397022</v>
      </c>
      <c r="M21" s="122">
        <v>98417256</v>
      </c>
      <c r="N21" s="122">
        <f t="shared" si="0"/>
        <v>60</v>
      </c>
      <c r="O21" s="596" t="str">
        <f t="shared" si="1"/>
        <v>Salem</v>
      </c>
      <c r="P21" s="597">
        <f t="shared" si="2"/>
        <v>6001.7841306397022</v>
      </c>
    </row>
    <row r="22" spans="1:16" x14ac:dyDescent="0.2">
      <c r="A22" s="592" t="s">
        <v>1144</v>
      </c>
      <c r="B22" s="593" t="s">
        <v>1024</v>
      </c>
      <c r="C22" s="272" t="s">
        <v>372</v>
      </c>
      <c r="D22" s="272" t="s">
        <v>372</v>
      </c>
      <c r="E22" s="293">
        <v>44599</v>
      </c>
      <c r="F22" s="122">
        <v>6672</v>
      </c>
      <c r="G22" s="122">
        <v>277</v>
      </c>
      <c r="H22" s="122">
        <v>0</v>
      </c>
      <c r="I22" s="122">
        <v>0</v>
      </c>
      <c r="J22" s="595">
        <v>-34.21586936029756</v>
      </c>
      <c r="K22" s="122"/>
      <c r="L22" s="122">
        <v>6914.7841306397022</v>
      </c>
      <c r="M22" s="122">
        <v>308392457</v>
      </c>
      <c r="N22" s="122">
        <f t="shared" si="0"/>
        <v>75</v>
      </c>
      <c r="O22" s="596" t="str">
        <f t="shared" si="1"/>
        <v>Sigtuna</v>
      </c>
      <c r="P22" s="597">
        <f t="shared" si="2"/>
        <v>6914.7841306397022</v>
      </c>
    </row>
    <row r="23" spans="1:16" x14ac:dyDescent="0.2">
      <c r="A23" s="592" t="s">
        <v>1144</v>
      </c>
      <c r="B23" s="593" t="s">
        <v>1034</v>
      </c>
      <c r="C23" s="272" t="s">
        <v>373</v>
      </c>
      <c r="D23" s="272" t="s">
        <v>373</v>
      </c>
      <c r="E23" s="293">
        <v>70062</v>
      </c>
      <c r="F23" s="122">
        <v>-4441</v>
      </c>
      <c r="G23" s="122">
        <v>2953</v>
      </c>
      <c r="H23" s="122">
        <v>0</v>
      </c>
      <c r="I23" s="122">
        <v>1088</v>
      </c>
      <c r="J23" s="595">
        <v>-34.21586936029756</v>
      </c>
      <c r="K23" s="122"/>
      <c r="L23" s="122">
        <v>-434.21586936029757</v>
      </c>
      <c r="M23" s="122">
        <v>-30422032</v>
      </c>
      <c r="N23" s="122">
        <f t="shared" si="0"/>
        <v>10</v>
      </c>
      <c r="O23" s="596" t="str">
        <f t="shared" si="1"/>
        <v>Sollentuna</v>
      </c>
      <c r="P23" s="597">
        <f t="shared" si="2"/>
        <v>-434.21586936029757</v>
      </c>
    </row>
    <row r="24" spans="1:16" x14ac:dyDescent="0.2">
      <c r="A24" s="592" t="s">
        <v>1144</v>
      </c>
      <c r="B24" s="593" t="s">
        <v>1035</v>
      </c>
      <c r="C24" s="272" t="s">
        <v>374</v>
      </c>
      <c r="D24" s="272" t="s">
        <v>374</v>
      </c>
      <c r="E24" s="293">
        <v>76063</v>
      </c>
      <c r="F24" s="122">
        <v>-2539</v>
      </c>
      <c r="G24" s="122">
        <v>-4848</v>
      </c>
      <c r="H24" s="122">
        <v>0</v>
      </c>
      <c r="I24" s="122">
        <v>234</v>
      </c>
      <c r="J24" s="595">
        <v>-34.21586936029756</v>
      </c>
      <c r="K24" s="122"/>
      <c r="L24" s="122">
        <v>-7187.2158693602978</v>
      </c>
      <c r="M24" s="122">
        <v>-546681201</v>
      </c>
      <c r="N24" s="122">
        <f t="shared" si="0"/>
        <v>2</v>
      </c>
      <c r="O24" s="596" t="str">
        <f t="shared" si="1"/>
        <v>Solna</v>
      </c>
      <c r="P24" s="597">
        <f t="shared" si="2"/>
        <v>-7187.2158693602978</v>
      </c>
    </row>
    <row r="25" spans="1:16" x14ac:dyDescent="0.2">
      <c r="A25" s="592" t="s">
        <v>1144</v>
      </c>
      <c r="B25" s="593" t="s">
        <v>1040</v>
      </c>
      <c r="C25" s="272" t="s">
        <v>375</v>
      </c>
      <c r="D25" s="272" t="s">
        <v>375</v>
      </c>
      <c r="E25" s="293">
        <v>923158</v>
      </c>
      <c r="F25" s="122">
        <v>-3208</v>
      </c>
      <c r="G25" s="122">
        <v>-324</v>
      </c>
      <c r="H25" s="122">
        <v>0</v>
      </c>
      <c r="I25" s="122">
        <v>373</v>
      </c>
      <c r="J25" s="595">
        <v>-34.21586936029756</v>
      </c>
      <c r="K25" s="122"/>
      <c r="L25" s="122">
        <v>-3193.2158693602973</v>
      </c>
      <c r="M25" s="122">
        <v>-2947842776</v>
      </c>
      <c r="N25" s="122">
        <f t="shared" si="0"/>
        <v>5</v>
      </c>
      <c r="O25" s="596" t="str">
        <f t="shared" si="1"/>
        <v>Stockholm</v>
      </c>
      <c r="P25" s="597">
        <f t="shared" si="2"/>
        <v>-3193.2158693602973</v>
      </c>
    </row>
    <row r="26" spans="1:16" x14ac:dyDescent="0.2">
      <c r="A26" s="592" t="s">
        <v>1144</v>
      </c>
      <c r="B26" s="593" t="s">
        <v>1046</v>
      </c>
      <c r="C26" s="272" t="s">
        <v>376</v>
      </c>
      <c r="D26" s="272" t="s">
        <v>376</v>
      </c>
      <c r="E26" s="293">
        <v>45761</v>
      </c>
      <c r="F26" s="122">
        <v>3590</v>
      </c>
      <c r="G26" s="122">
        <v>-1033</v>
      </c>
      <c r="H26" s="122">
        <v>0</v>
      </c>
      <c r="I26" s="122">
        <v>178</v>
      </c>
      <c r="J26" s="595">
        <v>-34.21586936029756</v>
      </c>
      <c r="K26" s="122"/>
      <c r="L26" s="122">
        <v>2700.7841306397027</v>
      </c>
      <c r="M26" s="122">
        <v>123590583</v>
      </c>
      <c r="N26" s="122">
        <f t="shared" si="0"/>
        <v>26</v>
      </c>
      <c r="O26" s="596" t="str">
        <f t="shared" si="1"/>
        <v>Sundbyberg</v>
      </c>
      <c r="P26" s="597">
        <f t="shared" si="2"/>
        <v>2700.7841306397027</v>
      </c>
    </row>
    <row r="27" spans="1:16" x14ac:dyDescent="0.2">
      <c r="A27" s="592" t="s">
        <v>1144</v>
      </c>
      <c r="B27" s="593" t="s">
        <v>1058</v>
      </c>
      <c r="C27" s="272" t="s">
        <v>377</v>
      </c>
      <c r="D27" s="272" t="s">
        <v>377</v>
      </c>
      <c r="E27" s="293">
        <v>93076</v>
      </c>
      <c r="F27" s="122">
        <v>10576</v>
      </c>
      <c r="G27" s="122">
        <v>3472</v>
      </c>
      <c r="H27" s="122">
        <v>0</v>
      </c>
      <c r="I27" s="122">
        <v>0</v>
      </c>
      <c r="J27" s="595">
        <v>-34.21586936029756</v>
      </c>
      <c r="K27" s="122"/>
      <c r="L27" s="122">
        <v>14013.784130639702</v>
      </c>
      <c r="M27" s="122">
        <v>1304346972</v>
      </c>
      <c r="N27" s="122">
        <f t="shared" si="0"/>
        <v>225</v>
      </c>
      <c r="O27" s="596" t="str">
        <f t="shared" si="1"/>
        <v>Södertälje</v>
      </c>
      <c r="P27" s="597">
        <f t="shared" si="2"/>
        <v>14013.784130639702</v>
      </c>
    </row>
    <row r="28" spans="1:16" x14ac:dyDescent="0.2">
      <c r="A28" s="592" t="s">
        <v>1144</v>
      </c>
      <c r="B28" s="593" t="s">
        <v>1075</v>
      </c>
      <c r="C28" s="272" t="s">
        <v>378</v>
      </c>
      <c r="D28" s="272" t="s">
        <v>378</v>
      </c>
      <c r="E28" s="293">
        <v>46019</v>
      </c>
      <c r="F28" s="122">
        <v>1357</v>
      </c>
      <c r="G28" s="122">
        <v>2169</v>
      </c>
      <c r="H28" s="122">
        <v>0</v>
      </c>
      <c r="I28" s="122">
        <v>0</v>
      </c>
      <c r="J28" s="595">
        <v>-34.21586936029756</v>
      </c>
      <c r="K28" s="122"/>
      <c r="L28" s="122">
        <v>3491.7841306397027</v>
      </c>
      <c r="M28" s="122">
        <v>160688414</v>
      </c>
      <c r="N28" s="122">
        <f t="shared" si="0"/>
        <v>35</v>
      </c>
      <c r="O28" s="596" t="str">
        <f t="shared" si="1"/>
        <v>Tyresö</v>
      </c>
      <c r="P28" s="597">
        <f t="shared" si="2"/>
        <v>3491.7841306397027</v>
      </c>
    </row>
    <row r="29" spans="1:16" x14ac:dyDescent="0.2">
      <c r="A29" s="592" t="s">
        <v>1144</v>
      </c>
      <c r="B29" s="593" t="s">
        <v>1076</v>
      </c>
      <c r="C29" s="272" t="s">
        <v>379</v>
      </c>
      <c r="D29" s="272" t="s">
        <v>379</v>
      </c>
      <c r="E29" s="293">
        <v>68015</v>
      </c>
      <c r="F29" s="122">
        <v>-9500</v>
      </c>
      <c r="G29" s="122">
        <v>2840</v>
      </c>
      <c r="H29" s="122">
        <v>0</v>
      </c>
      <c r="I29" s="122">
        <v>653</v>
      </c>
      <c r="J29" s="595">
        <v>-34.21586936029756</v>
      </c>
      <c r="K29" s="122"/>
      <c r="L29" s="122">
        <v>-6041.2158693602978</v>
      </c>
      <c r="M29" s="122">
        <v>-410893297</v>
      </c>
      <c r="N29" s="122">
        <f t="shared" si="0"/>
        <v>4</v>
      </c>
      <c r="O29" s="596" t="str">
        <f t="shared" si="1"/>
        <v>Täby</v>
      </c>
      <c r="P29" s="597">
        <f t="shared" si="2"/>
        <v>-6041.2158693602978</v>
      </c>
    </row>
    <row r="30" spans="1:16" x14ac:dyDescent="0.2">
      <c r="A30" s="592" t="s">
        <v>1144</v>
      </c>
      <c r="B30" s="593" t="s">
        <v>1081</v>
      </c>
      <c r="C30" s="272" t="s">
        <v>380</v>
      </c>
      <c r="D30" s="272" t="s">
        <v>380</v>
      </c>
      <c r="E30" s="293">
        <v>42422</v>
      </c>
      <c r="F30" s="122">
        <v>3801</v>
      </c>
      <c r="G30" s="122">
        <v>-342</v>
      </c>
      <c r="H30" s="122">
        <v>0</v>
      </c>
      <c r="I30" s="122">
        <v>9</v>
      </c>
      <c r="J30" s="595">
        <v>-34.21586936029756</v>
      </c>
      <c r="K30" s="122"/>
      <c r="L30" s="122">
        <v>3433.7841306397027</v>
      </c>
      <c r="M30" s="122">
        <v>145667990</v>
      </c>
      <c r="N30" s="122">
        <f t="shared" si="0"/>
        <v>34</v>
      </c>
      <c r="O30" s="596" t="str">
        <f t="shared" si="1"/>
        <v>Upplands Väsby</v>
      </c>
      <c r="P30" s="597">
        <f t="shared" si="2"/>
        <v>3433.7841306397027</v>
      </c>
    </row>
    <row r="31" spans="1:16" x14ac:dyDescent="0.2">
      <c r="A31" s="592" t="s">
        <v>1144</v>
      </c>
      <c r="B31" s="593" t="s">
        <v>1082</v>
      </c>
      <c r="C31" s="272" t="s">
        <v>381</v>
      </c>
      <c r="D31" s="272" t="s">
        <v>381</v>
      </c>
      <c r="E31" s="293">
        <v>25691</v>
      </c>
      <c r="F31" s="122">
        <v>6105</v>
      </c>
      <c r="G31" s="122">
        <v>1614</v>
      </c>
      <c r="H31" s="122">
        <v>0</v>
      </c>
      <c r="I31" s="122">
        <v>0</v>
      </c>
      <c r="J31" s="595">
        <v>-34.21586936029756</v>
      </c>
      <c r="K31" s="122"/>
      <c r="L31" s="122">
        <v>7684.7841306397022</v>
      </c>
      <c r="M31" s="122">
        <v>197429789</v>
      </c>
      <c r="N31" s="122">
        <f t="shared" si="0"/>
        <v>87</v>
      </c>
      <c r="O31" s="596" t="str">
        <f t="shared" si="1"/>
        <v>Upplands-Bro</v>
      </c>
      <c r="P31" s="597">
        <f t="shared" si="2"/>
        <v>7684.7841306397022</v>
      </c>
    </row>
    <row r="32" spans="1:16" x14ac:dyDescent="0.2">
      <c r="A32" s="592" t="s">
        <v>1144</v>
      </c>
      <c r="B32" s="593" t="s">
        <v>1088</v>
      </c>
      <c r="C32" s="272" t="s">
        <v>382</v>
      </c>
      <c r="D32" s="272" t="s">
        <v>382</v>
      </c>
      <c r="E32" s="293">
        <v>32364</v>
      </c>
      <c r="F32" s="122">
        <v>679</v>
      </c>
      <c r="G32" s="122">
        <v>2065</v>
      </c>
      <c r="H32" s="122">
        <v>0</v>
      </c>
      <c r="I32" s="122">
        <v>0</v>
      </c>
      <c r="J32" s="595">
        <v>-34.21586936029756</v>
      </c>
      <c r="K32" s="122"/>
      <c r="L32" s="122">
        <v>2709.7841306397027</v>
      </c>
      <c r="M32" s="122">
        <v>87699454</v>
      </c>
      <c r="N32" s="122">
        <f t="shared" si="0"/>
        <v>27</v>
      </c>
      <c r="O32" s="596" t="str">
        <f t="shared" si="1"/>
        <v>Vallentuna</v>
      </c>
      <c r="P32" s="597">
        <f t="shared" si="2"/>
        <v>2709.7841306397027</v>
      </c>
    </row>
    <row r="33" spans="1:16" x14ac:dyDescent="0.2">
      <c r="A33" s="592" t="s">
        <v>1144</v>
      </c>
      <c r="B33" s="593" t="s">
        <v>1092</v>
      </c>
      <c r="C33" s="272" t="s">
        <v>383</v>
      </c>
      <c r="D33" s="272" t="s">
        <v>383</v>
      </c>
      <c r="E33" s="293">
        <v>11402</v>
      </c>
      <c r="F33" s="122">
        <v>-5216</v>
      </c>
      <c r="G33" s="122">
        <v>3597</v>
      </c>
      <c r="H33" s="122">
        <v>0</v>
      </c>
      <c r="I33" s="122">
        <v>652</v>
      </c>
      <c r="J33" s="595">
        <v>-34.21586936029756</v>
      </c>
      <c r="K33" s="122"/>
      <c r="L33" s="122">
        <v>-1001.2158693602976</v>
      </c>
      <c r="M33" s="122">
        <v>-11415863</v>
      </c>
      <c r="N33" s="122">
        <f t="shared" si="0"/>
        <v>9</v>
      </c>
      <c r="O33" s="596" t="str">
        <f t="shared" si="1"/>
        <v>Vaxholm</v>
      </c>
      <c r="P33" s="597">
        <f t="shared" si="2"/>
        <v>-1001.2158693602976</v>
      </c>
    </row>
    <row r="34" spans="1:16" x14ac:dyDescent="0.2">
      <c r="A34" s="592" t="s">
        <v>1144</v>
      </c>
      <c r="B34" s="593" t="s">
        <v>1102</v>
      </c>
      <c r="C34" s="272" t="s">
        <v>384</v>
      </c>
      <c r="D34" s="272" t="s">
        <v>384</v>
      </c>
      <c r="E34" s="293">
        <v>40997</v>
      </c>
      <c r="F34" s="122">
        <v>285</v>
      </c>
      <c r="G34" s="122">
        <v>2637</v>
      </c>
      <c r="H34" s="122">
        <v>0</v>
      </c>
      <c r="I34" s="122">
        <v>0</v>
      </c>
      <c r="J34" s="595">
        <v>-34.21586936029756</v>
      </c>
      <c r="K34" s="122"/>
      <c r="L34" s="122">
        <v>2887.7841306397027</v>
      </c>
      <c r="M34" s="122">
        <v>118390486</v>
      </c>
      <c r="N34" s="122">
        <f t="shared" si="0"/>
        <v>28</v>
      </c>
      <c r="O34" s="596" t="str">
        <f t="shared" si="1"/>
        <v>Värmdö</v>
      </c>
      <c r="P34" s="597">
        <f t="shared" si="2"/>
        <v>2887.7841306397027</v>
      </c>
    </row>
    <row r="35" spans="1:16" x14ac:dyDescent="0.2">
      <c r="A35" s="592" t="s">
        <v>1144</v>
      </c>
      <c r="B35" s="593" t="s">
        <v>1127</v>
      </c>
      <c r="C35" s="272" t="s">
        <v>385</v>
      </c>
      <c r="D35" s="272" t="s">
        <v>385</v>
      </c>
      <c r="E35" s="293">
        <v>41944</v>
      </c>
      <c r="F35" s="122">
        <v>61</v>
      </c>
      <c r="G35" s="122">
        <v>1149</v>
      </c>
      <c r="H35" s="122">
        <v>0</v>
      </c>
      <c r="I35" s="122">
        <v>0</v>
      </c>
      <c r="J35" s="595">
        <v>-34.21586936029756</v>
      </c>
      <c r="K35" s="122"/>
      <c r="L35" s="122">
        <v>1175.7841306397024</v>
      </c>
      <c r="M35" s="122">
        <v>49317090</v>
      </c>
      <c r="N35" s="122">
        <f t="shared" si="0"/>
        <v>14</v>
      </c>
      <c r="O35" s="596" t="str">
        <f t="shared" si="1"/>
        <v>Österåker</v>
      </c>
      <c r="P35" s="597">
        <f t="shared" si="2"/>
        <v>1175.7841306397024</v>
      </c>
    </row>
    <row r="36" spans="1:16" ht="25.5" x14ac:dyDescent="0.2">
      <c r="A36" s="592" t="s">
        <v>1145</v>
      </c>
      <c r="B36" s="593" t="s">
        <v>876</v>
      </c>
      <c r="C36" s="594" t="s">
        <v>387</v>
      </c>
      <c r="D36" s="285" t="s">
        <v>697</v>
      </c>
      <c r="E36" s="293">
        <v>41772</v>
      </c>
      <c r="F36" s="122">
        <v>7235</v>
      </c>
      <c r="G36" s="122">
        <v>-577</v>
      </c>
      <c r="H36" s="122">
        <v>0</v>
      </c>
      <c r="I36" s="122">
        <v>0</v>
      </c>
      <c r="J36" s="595">
        <v>-34.21586936029756</v>
      </c>
      <c r="K36" s="122"/>
      <c r="L36" s="122">
        <v>6623.7841306397022</v>
      </c>
      <c r="M36" s="122">
        <v>276688711</v>
      </c>
      <c r="N36" s="122">
        <f t="shared" si="0"/>
        <v>68</v>
      </c>
      <c r="O36" s="596" t="str">
        <f t="shared" si="1"/>
        <v>Enköping</v>
      </c>
      <c r="P36" s="597">
        <f t="shared" si="2"/>
        <v>6623.7841306397022</v>
      </c>
    </row>
    <row r="37" spans="1:16" x14ac:dyDescent="0.2">
      <c r="A37" s="592">
        <v>3</v>
      </c>
      <c r="B37" s="593" t="s">
        <v>909</v>
      </c>
      <c r="C37" s="272" t="s">
        <v>388</v>
      </c>
      <c r="D37" s="272" t="s">
        <v>388</v>
      </c>
      <c r="E37" s="293">
        <v>13562</v>
      </c>
      <c r="F37" s="122">
        <v>11480</v>
      </c>
      <c r="G37" s="122">
        <v>1137</v>
      </c>
      <c r="H37" s="122">
        <v>0</v>
      </c>
      <c r="I37" s="122">
        <v>0</v>
      </c>
      <c r="J37" s="595">
        <v>-34.21586936029756</v>
      </c>
      <c r="K37" s="122"/>
      <c r="L37" s="122">
        <v>12582.784130639702</v>
      </c>
      <c r="M37" s="122">
        <v>170647718</v>
      </c>
      <c r="N37" s="122">
        <f t="shared" si="0"/>
        <v>196</v>
      </c>
      <c r="O37" s="596" t="str">
        <f t="shared" si="1"/>
        <v>Heby</v>
      </c>
      <c r="P37" s="597">
        <f t="shared" si="2"/>
        <v>12582.784130639702</v>
      </c>
    </row>
    <row r="38" spans="1:16" x14ac:dyDescent="0.2">
      <c r="A38" s="592" t="s">
        <v>1145</v>
      </c>
      <c r="B38" s="593" t="s">
        <v>919</v>
      </c>
      <c r="C38" s="272" t="s">
        <v>389</v>
      </c>
      <c r="D38" s="272" t="s">
        <v>389</v>
      </c>
      <c r="E38" s="293">
        <v>20251</v>
      </c>
      <c r="F38" s="122">
        <v>2560</v>
      </c>
      <c r="G38" s="122">
        <v>-1002</v>
      </c>
      <c r="H38" s="122">
        <v>0</v>
      </c>
      <c r="I38" s="122">
        <v>0</v>
      </c>
      <c r="J38" s="595">
        <v>-34.21586936029756</v>
      </c>
      <c r="K38" s="122"/>
      <c r="L38" s="122">
        <v>1523.7841306397024</v>
      </c>
      <c r="M38" s="122">
        <v>30858152</v>
      </c>
      <c r="N38" s="122">
        <f t="shared" si="0"/>
        <v>17</v>
      </c>
      <c r="O38" s="596" t="str">
        <f t="shared" si="1"/>
        <v>Håbo</v>
      </c>
      <c r="P38" s="597">
        <f t="shared" si="2"/>
        <v>1523.7841306397024</v>
      </c>
    </row>
    <row r="39" spans="1:16" x14ac:dyDescent="0.2">
      <c r="A39" s="592" t="s">
        <v>1145</v>
      </c>
      <c r="B39" s="593" t="s">
        <v>944</v>
      </c>
      <c r="C39" s="272" t="s">
        <v>390</v>
      </c>
      <c r="D39" s="272" t="s">
        <v>390</v>
      </c>
      <c r="E39" s="293">
        <v>16819</v>
      </c>
      <c r="F39" s="122">
        <v>3058</v>
      </c>
      <c r="G39" s="122">
        <v>3643</v>
      </c>
      <c r="H39" s="122">
        <v>0</v>
      </c>
      <c r="I39" s="122">
        <v>0</v>
      </c>
      <c r="J39" s="595">
        <v>-34.21586936029756</v>
      </c>
      <c r="K39" s="122"/>
      <c r="L39" s="122">
        <v>6666.7841306397022</v>
      </c>
      <c r="M39" s="122">
        <v>112128642</v>
      </c>
      <c r="N39" s="122">
        <f t="shared" si="0"/>
        <v>69</v>
      </c>
      <c r="O39" s="596" t="str">
        <f t="shared" si="1"/>
        <v>Knivsta</v>
      </c>
      <c r="P39" s="597">
        <f t="shared" si="2"/>
        <v>6666.7841306397022</v>
      </c>
    </row>
    <row r="40" spans="1:16" x14ac:dyDescent="0.2">
      <c r="A40" s="592" t="s">
        <v>1145</v>
      </c>
      <c r="B40" s="593" t="s">
        <v>1063</v>
      </c>
      <c r="C40" s="272" t="s">
        <v>391</v>
      </c>
      <c r="D40" s="272" t="s">
        <v>391</v>
      </c>
      <c r="E40" s="293">
        <v>20487</v>
      </c>
      <c r="F40" s="122">
        <v>11270</v>
      </c>
      <c r="G40" s="122">
        <v>1521</v>
      </c>
      <c r="H40" s="122">
        <v>0</v>
      </c>
      <c r="I40" s="122">
        <v>0</v>
      </c>
      <c r="J40" s="595">
        <v>-34.21586936029756</v>
      </c>
      <c r="K40" s="122"/>
      <c r="L40" s="122">
        <v>12756.784130639702</v>
      </c>
      <c r="M40" s="122">
        <v>261348236</v>
      </c>
      <c r="N40" s="122">
        <f t="shared" si="0"/>
        <v>199</v>
      </c>
      <c r="O40" s="596" t="str">
        <f t="shared" si="1"/>
        <v>Tierp</v>
      </c>
      <c r="P40" s="597">
        <f t="shared" si="2"/>
        <v>12756.784130639702</v>
      </c>
    </row>
    <row r="41" spans="1:16" x14ac:dyDescent="0.2">
      <c r="A41" s="592" t="s">
        <v>1145</v>
      </c>
      <c r="B41" s="593" t="s">
        <v>1083</v>
      </c>
      <c r="C41" s="272" t="s">
        <v>386</v>
      </c>
      <c r="D41" s="272" t="s">
        <v>386</v>
      </c>
      <c r="E41" s="293">
        <v>210003</v>
      </c>
      <c r="F41" s="122">
        <v>4976</v>
      </c>
      <c r="G41" s="122">
        <v>-3282</v>
      </c>
      <c r="H41" s="122">
        <v>0</v>
      </c>
      <c r="I41" s="122">
        <v>0</v>
      </c>
      <c r="J41" s="595">
        <v>-34.21586936029756</v>
      </c>
      <c r="K41" s="122"/>
      <c r="L41" s="122">
        <v>1659.7841306397024</v>
      </c>
      <c r="M41" s="122">
        <v>348559647</v>
      </c>
      <c r="N41" s="122">
        <f t="shared" si="0"/>
        <v>19</v>
      </c>
      <c r="O41" s="596" t="str">
        <f t="shared" si="1"/>
        <v>Uppsala</v>
      </c>
      <c r="P41" s="597">
        <f t="shared" si="2"/>
        <v>1659.7841306397024</v>
      </c>
    </row>
    <row r="42" spans="1:16" x14ac:dyDescent="0.2">
      <c r="A42" s="592" t="s">
        <v>1145</v>
      </c>
      <c r="B42" s="593" t="s">
        <v>1118</v>
      </c>
      <c r="C42" s="272" t="s">
        <v>392</v>
      </c>
      <c r="D42" s="272" t="s">
        <v>392</v>
      </c>
      <c r="E42" s="293">
        <v>9239</v>
      </c>
      <c r="F42" s="122">
        <v>9558</v>
      </c>
      <c r="G42" s="122">
        <v>889</v>
      </c>
      <c r="H42" s="122">
        <v>0</v>
      </c>
      <c r="I42" s="122">
        <v>0</v>
      </c>
      <c r="J42" s="595">
        <v>-34.21586936029756</v>
      </c>
      <c r="K42" s="122"/>
      <c r="L42" s="122">
        <v>10412.784130639702</v>
      </c>
      <c r="M42" s="122">
        <v>96203713</v>
      </c>
      <c r="N42" s="122">
        <f t="shared" si="0"/>
        <v>150</v>
      </c>
      <c r="O42" s="596" t="str">
        <f t="shared" si="1"/>
        <v>Älvkarleby</v>
      </c>
      <c r="P42" s="597">
        <f t="shared" si="2"/>
        <v>10412.784130639702</v>
      </c>
    </row>
    <row r="43" spans="1:16" x14ac:dyDescent="0.2">
      <c r="A43" s="592" t="s">
        <v>1145</v>
      </c>
      <c r="B43" s="593" t="s">
        <v>1128</v>
      </c>
      <c r="C43" s="272" t="s">
        <v>393</v>
      </c>
      <c r="D43" s="272" t="s">
        <v>393</v>
      </c>
      <c r="E43" s="293">
        <v>21484</v>
      </c>
      <c r="F43" s="122">
        <v>6822</v>
      </c>
      <c r="G43" s="122">
        <v>-555</v>
      </c>
      <c r="H43" s="122">
        <v>0</v>
      </c>
      <c r="I43" s="122">
        <v>0</v>
      </c>
      <c r="J43" s="595">
        <v>-34.21586936029756</v>
      </c>
      <c r="K43" s="122"/>
      <c r="L43" s="122">
        <v>6232.7841306397022</v>
      </c>
      <c r="M43" s="122">
        <v>133905134</v>
      </c>
      <c r="N43" s="122">
        <f t="shared" si="0"/>
        <v>62</v>
      </c>
      <c r="O43" s="596" t="str">
        <f t="shared" si="1"/>
        <v>Östhammar</v>
      </c>
      <c r="P43" s="597">
        <f t="shared" si="2"/>
        <v>6232.7841306397022</v>
      </c>
    </row>
    <row r="44" spans="1:16" ht="25.5" x14ac:dyDescent="0.2">
      <c r="A44" s="592" t="s">
        <v>1146</v>
      </c>
      <c r="B44" s="593" t="s">
        <v>877</v>
      </c>
      <c r="C44" s="594" t="s">
        <v>395</v>
      </c>
      <c r="D44" s="285" t="s">
        <v>698</v>
      </c>
      <c r="E44" s="293">
        <v>101882</v>
      </c>
      <c r="F44" s="122">
        <v>11513</v>
      </c>
      <c r="G44" s="122">
        <v>1970</v>
      </c>
      <c r="H44" s="122">
        <v>0</v>
      </c>
      <c r="I44" s="122">
        <v>0</v>
      </c>
      <c r="J44" s="595">
        <v>-34.21586936029756</v>
      </c>
      <c r="K44" s="122"/>
      <c r="L44" s="122">
        <v>13448.784130639702</v>
      </c>
      <c r="M44" s="122">
        <v>1370189025</v>
      </c>
      <c r="N44" s="122">
        <f t="shared" si="0"/>
        <v>211</v>
      </c>
      <c r="O44" s="596" t="str">
        <f t="shared" si="1"/>
        <v>Eskilstuna</v>
      </c>
      <c r="P44" s="597">
        <f t="shared" si="2"/>
        <v>13448.784130639702</v>
      </c>
    </row>
    <row r="45" spans="1:16" x14ac:dyDescent="0.2">
      <c r="A45" s="592" t="s">
        <v>1146</v>
      </c>
      <c r="B45" s="593" t="s">
        <v>886</v>
      </c>
      <c r="C45" s="272" t="s">
        <v>396</v>
      </c>
      <c r="D45" s="272" t="s">
        <v>396</v>
      </c>
      <c r="E45" s="293">
        <v>16414</v>
      </c>
      <c r="F45" s="122">
        <v>13375</v>
      </c>
      <c r="G45" s="122">
        <v>2129</v>
      </c>
      <c r="H45" s="122">
        <v>0</v>
      </c>
      <c r="I45" s="122">
        <v>0</v>
      </c>
      <c r="J45" s="595">
        <v>-34.21586936029756</v>
      </c>
      <c r="K45" s="122"/>
      <c r="L45" s="122">
        <v>15469.784130639702</v>
      </c>
      <c r="M45" s="122">
        <v>253921037</v>
      </c>
      <c r="N45" s="122">
        <f t="shared" si="0"/>
        <v>251</v>
      </c>
      <c r="O45" s="596" t="str">
        <f t="shared" si="1"/>
        <v>Flen</v>
      </c>
      <c r="P45" s="597">
        <f t="shared" si="2"/>
        <v>15469.784130639702</v>
      </c>
    </row>
    <row r="46" spans="1:16" x14ac:dyDescent="0.2">
      <c r="A46" s="592" t="s">
        <v>1146</v>
      </c>
      <c r="B46" s="593" t="s">
        <v>891</v>
      </c>
      <c r="C46" s="272" t="s">
        <v>397</v>
      </c>
      <c r="D46" s="272" t="s">
        <v>397</v>
      </c>
      <c r="E46" s="293">
        <v>10609</v>
      </c>
      <c r="F46" s="122">
        <v>8550</v>
      </c>
      <c r="G46" s="122">
        <v>-523</v>
      </c>
      <c r="H46" s="122">
        <v>0</v>
      </c>
      <c r="I46" s="122">
        <v>0</v>
      </c>
      <c r="J46" s="595">
        <v>-34.21586936029756</v>
      </c>
      <c r="K46" s="122"/>
      <c r="L46" s="122">
        <v>7992.7841306397022</v>
      </c>
      <c r="M46" s="122">
        <v>84795447</v>
      </c>
      <c r="N46" s="122">
        <f t="shared" si="0"/>
        <v>92</v>
      </c>
      <c r="O46" s="596" t="str">
        <f t="shared" si="1"/>
        <v>Gnesta</v>
      </c>
      <c r="P46" s="597">
        <f t="shared" si="2"/>
        <v>7992.7841306397022</v>
      </c>
    </row>
    <row r="47" spans="1:16" x14ac:dyDescent="0.2">
      <c r="A47" s="592" t="s">
        <v>1146</v>
      </c>
      <c r="B47" s="593" t="s">
        <v>939</v>
      </c>
      <c r="C47" s="272" t="s">
        <v>398</v>
      </c>
      <c r="D47" s="272" t="s">
        <v>398</v>
      </c>
      <c r="E47" s="293">
        <v>33455</v>
      </c>
      <c r="F47" s="122">
        <v>11756</v>
      </c>
      <c r="G47" s="122">
        <v>1934</v>
      </c>
      <c r="H47" s="122">
        <v>0</v>
      </c>
      <c r="I47" s="122">
        <v>0</v>
      </c>
      <c r="J47" s="595">
        <v>-34.21586936029756</v>
      </c>
      <c r="K47" s="122"/>
      <c r="L47" s="122">
        <v>13655.784130639702</v>
      </c>
      <c r="M47" s="122">
        <v>456854258</v>
      </c>
      <c r="N47" s="122">
        <f t="shared" si="0"/>
        <v>217</v>
      </c>
      <c r="O47" s="596" t="str">
        <f t="shared" si="1"/>
        <v>Katrineholm</v>
      </c>
      <c r="P47" s="597">
        <f t="shared" si="2"/>
        <v>13655.784130639702</v>
      </c>
    </row>
    <row r="48" spans="1:16" x14ac:dyDescent="0.2">
      <c r="A48" s="592" t="s">
        <v>1146</v>
      </c>
      <c r="B48" s="593" t="s">
        <v>1002</v>
      </c>
      <c r="C48" s="272" t="s">
        <v>399</v>
      </c>
      <c r="D48" s="272" t="s">
        <v>399</v>
      </c>
      <c r="E48" s="293">
        <v>54119</v>
      </c>
      <c r="F48" s="122">
        <v>7368</v>
      </c>
      <c r="G48" s="122">
        <v>366</v>
      </c>
      <c r="H48" s="122">
        <v>0</v>
      </c>
      <c r="I48" s="122">
        <v>0</v>
      </c>
      <c r="J48" s="595">
        <v>-34.21586936029756</v>
      </c>
      <c r="K48" s="122"/>
      <c r="L48" s="122">
        <v>7699.7841306397022</v>
      </c>
      <c r="M48" s="122">
        <v>416704617</v>
      </c>
      <c r="N48" s="122">
        <f t="shared" si="0"/>
        <v>88</v>
      </c>
      <c r="O48" s="596" t="str">
        <f t="shared" si="1"/>
        <v>Nyköping</v>
      </c>
      <c r="P48" s="597">
        <f t="shared" si="2"/>
        <v>7699.7841306397022</v>
      </c>
    </row>
    <row r="49" spans="1:16" x14ac:dyDescent="0.2">
      <c r="A49" s="592" t="s">
        <v>1146</v>
      </c>
      <c r="B49" s="593" t="s">
        <v>1012</v>
      </c>
      <c r="C49" s="272" t="s">
        <v>400</v>
      </c>
      <c r="D49" s="272" t="s">
        <v>400</v>
      </c>
      <c r="E49" s="293">
        <v>11673</v>
      </c>
      <c r="F49" s="122">
        <v>7991</v>
      </c>
      <c r="G49" s="122">
        <v>-2620</v>
      </c>
      <c r="H49" s="122">
        <v>0</v>
      </c>
      <c r="I49" s="122">
        <v>0</v>
      </c>
      <c r="J49" s="595">
        <v>-34.21586936029756</v>
      </c>
      <c r="K49" s="122"/>
      <c r="L49" s="122">
        <v>5336.7841306397022</v>
      </c>
      <c r="M49" s="122">
        <v>62296281</v>
      </c>
      <c r="N49" s="122">
        <f t="shared" si="0"/>
        <v>51</v>
      </c>
      <c r="O49" s="596" t="str">
        <f t="shared" si="1"/>
        <v>Oxelösund</v>
      </c>
      <c r="P49" s="597">
        <f t="shared" si="2"/>
        <v>5336.7841306397022</v>
      </c>
    </row>
    <row r="50" spans="1:16" x14ac:dyDescent="0.2">
      <c r="A50" s="592" t="s">
        <v>1146</v>
      </c>
      <c r="B50" s="593" t="s">
        <v>1043</v>
      </c>
      <c r="C50" s="272" t="s">
        <v>401</v>
      </c>
      <c r="D50" s="272" t="s">
        <v>401</v>
      </c>
      <c r="E50" s="293">
        <v>34078</v>
      </c>
      <c r="F50" s="122">
        <v>5379</v>
      </c>
      <c r="G50" s="122">
        <v>133</v>
      </c>
      <c r="H50" s="122">
        <v>0</v>
      </c>
      <c r="I50" s="122">
        <v>0</v>
      </c>
      <c r="J50" s="595">
        <v>-34.21586936029756</v>
      </c>
      <c r="K50" s="122"/>
      <c r="L50" s="122">
        <v>5477.7841306397022</v>
      </c>
      <c r="M50" s="122">
        <v>186671928</v>
      </c>
      <c r="N50" s="122">
        <f t="shared" si="0"/>
        <v>54</v>
      </c>
      <c r="O50" s="596" t="str">
        <f t="shared" si="1"/>
        <v>Strängnäs</v>
      </c>
      <c r="P50" s="597">
        <f t="shared" si="2"/>
        <v>5477.7841306397022</v>
      </c>
    </row>
    <row r="51" spans="1:16" x14ac:dyDescent="0.2">
      <c r="A51" s="592" t="s">
        <v>1146</v>
      </c>
      <c r="B51" s="593" t="s">
        <v>1074</v>
      </c>
      <c r="C51" s="272" t="s">
        <v>402</v>
      </c>
      <c r="D51" s="272" t="s">
        <v>402</v>
      </c>
      <c r="E51" s="293">
        <v>12035</v>
      </c>
      <c r="F51" s="122">
        <v>3396</v>
      </c>
      <c r="G51" s="122">
        <v>-1999</v>
      </c>
      <c r="H51" s="122">
        <v>0</v>
      </c>
      <c r="I51" s="122">
        <v>0</v>
      </c>
      <c r="J51" s="595">
        <v>-34.21586936029756</v>
      </c>
      <c r="K51" s="122"/>
      <c r="L51" s="122">
        <v>1362.7841306397024</v>
      </c>
      <c r="M51" s="122">
        <v>16401107</v>
      </c>
      <c r="N51" s="122">
        <f t="shared" si="0"/>
        <v>15</v>
      </c>
      <c r="O51" s="596" t="str">
        <f t="shared" si="1"/>
        <v>Trosa</v>
      </c>
      <c r="P51" s="597">
        <f t="shared" si="2"/>
        <v>1362.7841306397024</v>
      </c>
    </row>
    <row r="52" spans="1:16" x14ac:dyDescent="0.2">
      <c r="A52" s="592" t="s">
        <v>1146</v>
      </c>
      <c r="B52" s="593" t="s">
        <v>1098</v>
      </c>
      <c r="C52" s="272" t="s">
        <v>403</v>
      </c>
      <c r="D52" s="272" t="s">
        <v>403</v>
      </c>
      <c r="E52" s="293">
        <v>8918</v>
      </c>
      <c r="F52" s="122">
        <v>13139</v>
      </c>
      <c r="G52" s="122">
        <v>1621</v>
      </c>
      <c r="H52" s="122">
        <v>0</v>
      </c>
      <c r="I52" s="122">
        <v>0</v>
      </c>
      <c r="J52" s="595">
        <v>-34.21586936029756</v>
      </c>
      <c r="K52" s="122"/>
      <c r="L52" s="122">
        <v>14725.784130639702</v>
      </c>
      <c r="M52" s="122">
        <v>131324543</v>
      </c>
      <c r="N52" s="122">
        <f t="shared" si="0"/>
        <v>236</v>
      </c>
      <c r="O52" s="596" t="str">
        <f t="shared" si="1"/>
        <v>Vingåker</v>
      </c>
      <c r="P52" s="597">
        <f t="shared" si="2"/>
        <v>14725.784130639702</v>
      </c>
    </row>
    <row r="53" spans="1:16" ht="25.5" x14ac:dyDescent="0.2">
      <c r="A53" s="592" t="s">
        <v>1147</v>
      </c>
      <c r="B53" s="593" t="s">
        <v>863</v>
      </c>
      <c r="C53" s="594" t="s">
        <v>405</v>
      </c>
      <c r="D53" s="285" t="s">
        <v>699</v>
      </c>
      <c r="E53" s="293">
        <v>5316</v>
      </c>
      <c r="F53" s="122">
        <v>10079</v>
      </c>
      <c r="G53" s="122">
        <v>358</v>
      </c>
      <c r="H53" s="122">
        <v>0</v>
      </c>
      <c r="I53" s="122">
        <v>0</v>
      </c>
      <c r="J53" s="595">
        <v>-34.21586936029756</v>
      </c>
      <c r="K53" s="122"/>
      <c r="L53" s="122">
        <v>10402.784130639702</v>
      </c>
      <c r="M53" s="122">
        <v>55301200</v>
      </c>
      <c r="N53" s="122">
        <f t="shared" si="0"/>
        <v>149</v>
      </c>
      <c r="O53" s="596" t="str">
        <f t="shared" si="1"/>
        <v>Boxholm</v>
      </c>
      <c r="P53" s="597">
        <f t="shared" si="2"/>
        <v>10402.784130639702</v>
      </c>
    </row>
    <row r="54" spans="1:16" x14ac:dyDescent="0.2">
      <c r="A54" s="592" t="s">
        <v>1147</v>
      </c>
      <c r="B54" s="593" t="s">
        <v>885</v>
      </c>
      <c r="C54" s="272" t="s">
        <v>406</v>
      </c>
      <c r="D54" s="272" t="s">
        <v>406</v>
      </c>
      <c r="E54" s="293">
        <v>21215</v>
      </c>
      <c r="F54" s="122">
        <v>8380</v>
      </c>
      <c r="G54" s="122">
        <v>914</v>
      </c>
      <c r="H54" s="122">
        <v>0</v>
      </c>
      <c r="I54" s="122">
        <v>0</v>
      </c>
      <c r="J54" s="595">
        <v>-34.21586936029756</v>
      </c>
      <c r="K54" s="122"/>
      <c r="L54" s="122">
        <v>9259.7841306397022</v>
      </c>
      <c r="M54" s="122">
        <v>196446320</v>
      </c>
      <c r="N54" s="122">
        <f t="shared" si="0"/>
        <v>116</v>
      </c>
      <c r="O54" s="596" t="str">
        <f t="shared" si="1"/>
        <v>Finspång</v>
      </c>
      <c r="P54" s="597">
        <f t="shared" si="2"/>
        <v>9259.7841306397022</v>
      </c>
    </row>
    <row r="55" spans="1:16" x14ac:dyDescent="0.2">
      <c r="A55" s="592" t="s">
        <v>1147</v>
      </c>
      <c r="B55" s="593" t="s">
        <v>941</v>
      </c>
      <c r="C55" s="272" t="s">
        <v>407</v>
      </c>
      <c r="D55" s="272" t="s">
        <v>407</v>
      </c>
      <c r="E55" s="293">
        <v>9837</v>
      </c>
      <c r="F55" s="122">
        <v>10269</v>
      </c>
      <c r="G55" s="122">
        <v>1660</v>
      </c>
      <c r="H55" s="122">
        <v>0</v>
      </c>
      <c r="I55" s="122">
        <v>0</v>
      </c>
      <c r="J55" s="595">
        <v>-34.21586936029756</v>
      </c>
      <c r="K55" s="122"/>
      <c r="L55" s="122">
        <v>11894.784130639702</v>
      </c>
      <c r="M55" s="122">
        <v>117008991</v>
      </c>
      <c r="N55" s="122">
        <f t="shared" si="0"/>
        <v>186</v>
      </c>
      <c r="O55" s="596" t="str">
        <f t="shared" si="1"/>
        <v>Kinda</v>
      </c>
      <c r="P55" s="597">
        <f t="shared" si="2"/>
        <v>11894.784130639702</v>
      </c>
    </row>
    <row r="56" spans="1:16" x14ac:dyDescent="0.2">
      <c r="A56" s="592" t="s">
        <v>1147</v>
      </c>
      <c r="B56" s="593" t="s">
        <v>966</v>
      </c>
      <c r="C56" s="272" t="s">
        <v>408</v>
      </c>
      <c r="D56" s="272" t="s">
        <v>408</v>
      </c>
      <c r="E56" s="293">
        <v>153144</v>
      </c>
      <c r="F56" s="122">
        <v>6373</v>
      </c>
      <c r="G56" s="122">
        <v>-1812</v>
      </c>
      <c r="H56" s="122">
        <v>0</v>
      </c>
      <c r="I56" s="122">
        <v>0</v>
      </c>
      <c r="J56" s="595">
        <v>-34.21586936029756</v>
      </c>
      <c r="K56" s="122"/>
      <c r="L56" s="122">
        <v>4526.7841306397022</v>
      </c>
      <c r="M56" s="122">
        <v>693249829</v>
      </c>
      <c r="N56" s="122">
        <f t="shared" si="0"/>
        <v>41</v>
      </c>
      <c r="O56" s="596" t="str">
        <f t="shared" si="1"/>
        <v>Linköping</v>
      </c>
      <c r="P56" s="597">
        <f t="shared" si="2"/>
        <v>4526.7841306397022</v>
      </c>
    </row>
    <row r="57" spans="1:16" x14ac:dyDescent="0.2">
      <c r="A57" s="592" t="s">
        <v>1147</v>
      </c>
      <c r="B57" s="593" t="s">
        <v>983</v>
      </c>
      <c r="C57" s="272" t="s">
        <v>409</v>
      </c>
      <c r="D57" s="272" t="s">
        <v>409</v>
      </c>
      <c r="E57" s="293">
        <v>26543</v>
      </c>
      <c r="F57" s="122">
        <v>8829</v>
      </c>
      <c r="G57" s="122">
        <v>-138</v>
      </c>
      <c r="H57" s="122">
        <v>0</v>
      </c>
      <c r="I57" s="122">
        <v>0</v>
      </c>
      <c r="J57" s="595">
        <v>-34.21586936029756</v>
      </c>
      <c r="K57" s="122"/>
      <c r="L57" s="122">
        <v>8656.7841306397022</v>
      </c>
      <c r="M57" s="122">
        <v>229777021</v>
      </c>
      <c r="N57" s="122">
        <f t="shared" si="0"/>
        <v>106</v>
      </c>
      <c r="O57" s="596" t="str">
        <f t="shared" si="1"/>
        <v>Mjölby</v>
      </c>
      <c r="P57" s="597">
        <f t="shared" si="2"/>
        <v>8656.7841306397022</v>
      </c>
    </row>
    <row r="58" spans="1:16" x14ac:dyDescent="0.2">
      <c r="A58" s="592" t="s">
        <v>1147</v>
      </c>
      <c r="B58" s="593" t="s">
        <v>985</v>
      </c>
      <c r="C58" s="272" t="s">
        <v>410</v>
      </c>
      <c r="D58" s="272" t="s">
        <v>410</v>
      </c>
      <c r="E58" s="293">
        <v>42870</v>
      </c>
      <c r="F58" s="122">
        <v>10181</v>
      </c>
      <c r="G58" s="122">
        <v>-351</v>
      </c>
      <c r="H58" s="122">
        <v>0</v>
      </c>
      <c r="I58" s="122">
        <v>0</v>
      </c>
      <c r="J58" s="595">
        <v>-34.21586936029756</v>
      </c>
      <c r="K58" s="122"/>
      <c r="L58" s="122">
        <v>9795.7841306397022</v>
      </c>
      <c r="M58" s="122">
        <v>419945266</v>
      </c>
      <c r="N58" s="122">
        <f t="shared" si="0"/>
        <v>133</v>
      </c>
      <c r="O58" s="596" t="str">
        <f t="shared" si="1"/>
        <v>Motala</v>
      </c>
      <c r="P58" s="597">
        <f t="shared" si="2"/>
        <v>9795.7841306397022</v>
      </c>
    </row>
    <row r="59" spans="1:16" x14ac:dyDescent="0.2">
      <c r="A59" s="592" t="s">
        <v>1147</v>
      </c>
      <c r="B59" s="593" t="s">
        <v>997</v>
      </c>
      <c r="C59" s="272" t="s">
        <v>411</v>
      </c>
      <c r="D59" s="272" t="s">
        <v>411</v>
      </c>
      <c r="E59" s="293">
        <v>136863</v>
      </c>
      <c r="F59" s="122">
        <v>9514</v>
      </c>
      <c r="G59" s="122">
        <v>602</v>
      </c>
      <c r="H59" s="122">
        <v>0</v>
      </c>
      <c r="I59" s="122">
        <v>0</v>
      </c>
      <c r="J59" s="595">
        <v>-34.21586936029756</v>
      </c>
      <c r="K59" s="122"/>
      <c r="L59" s="122">
        <v>10081.784130639702</v>
      </c>
      <c r="M59" s="122">
        <v>1379823221</v>
      </c>
      <c r="N59" s="122">
        <f t="shared" si="0"/>
        <v>141</v>
      </c>
      <c r="O59" s="596" t="str">
        <f t="shared" si="1"/>
        <v>Norrköping</v>
      </c>
      <c r="P59" s="597">
        <f t="shared" si="2"/>
        <v>10081.784130639702</v>
      </c>
    </row>
    <row r="60" spans="1:16" x14ac:dyDescent="0.2">
      <c r="A60" s="592" t="s">
        <v>1147</v>
      </c>
      <c r="B60" s="593" t="s">
        <v>1057</v>
      </c>
      <c r="C60" s="272" t="s">
        <v>412</v>
      </c>
      <c r="D60" s="272" t="s">
        <v>412</v>
      </c>
      <c r="E60" s="293">
        <v>14262</v>
      </c>
      <c r="F60" s="122">
        <v>7632</v>
      </c>
      <c r="G60" s="122">
        <v>-716</v>
      </c>
      <c r="H60" s="122">
        <v>0</v>
      </c>
      <c r="I60" s="122">
        <v>0</v>
      </c>
      <c r="J60" s="595">
        <v>-34.21586936029756</v>
      </c>
      <c r="K60" s="122"/>
      <c r="L60" s="122">
        <v>6881.7841306397022</v>
      </c>
      <c r="M60" s="122">
        <v>98148005</v>
      </c>
      <c r="N60" s="122">
        <f t="shared" si="0"/>
        <v>73</v>
      </c>
      <c r="O60" s="596" t="str">
        <f t="shared" si="1"/>
        <v>Söderköping</v>
      </c>
      <c r="P60" s="597">
        <f t="shared" si="2"/>
        <v>6881.7841306397022</v>
      </c>
    </row>
    <row r="61" spans="1:16" x14ac:dyDescent="0.2">
      <c r="A61" s="592" t="s">
        <v>1147</v>
      </c>
      <c r="B61" s="593" t="s">
        <v>1085</v>
      </c>
      <c r="C61" s="272" t="s">
        <v>413</v>
      </c>
      <c r="D61" s="272" t="s">
        <v>413</v>
      </c>
      <c r="E61" s="293">
        <v>7396</v>
      </c>
      <c r="F61" s="122">
        <v>7569</v>
      </c>
      <c r="G61" s="122">
        <v>458</v>
      </c>
      <c r="H61" s="122">
        <v>0</v>
      </c>
      <c r="I61" s="122">
        <v>0</v>
      </c>
      <c r="J61" s="595">
        <v>-34.21586936029756</v>
      </c>
      <c r="K61" s="122"/>
      <c r="L61" s="122">
        <v>7992.7841306397022</v>
      </c>
      <c r="M61" s="122">
        <v>59114631</v>
      </c>
      <c r="N61" s="122">
        <f t="shared" si="0"/>
        <v>92</v>
      </c>
      <c r="O61" s="596" t="str">
        <f t="shared" si="1"/>
        <v>Vadstena</v>
      </c>
      <c r="P61" s="597">
        <f t="shared" si="2"/>
        <v>7992.7841306397022</v>
      </c>
    </row>
    <row r="62" spans="1:16" x14ac:dyDescent="0.2">
      <c r="A62" s="592" t="s">
        <v>1147</v>
      </c>
      <c r="B62" s="593" t="s">
        <v>1087</v>
      </c>
      <c r="C62" s="272" t="s">
        <v>414</v>
      </c>
      <c r="D62" s="272" t="s">
        <v>414</v>
      </c>
      <c r="E62" s="293">
        <v>7744</v>
      </c>
      <c r="F62" s="122">
        <v>12196</v>
      </c>
      <c r="G62" s="122">
        <v>-375</v>
      </c>
      <c r="H62" s="122">
        <v>0</v>
      </c>
      <c r="I62" s="122">
        <v>0</v>
      </c>
      <c r="J62" s="595">
        <v>-34.21586936029756</v>
      </c>
      <c r="K62" s="122"/>
      <c r="L62" s="122">
        <v>11786.784130639702</v>
      </c>
      <c r="M62" s="122">
        <v>91276856</v>
      </c>
      <c r="N62" s="122">
        <f t="shared" si="0"/>
        <v>184</v>
      </c>
      <c r="O62" s="596" t="str">
        <f t="shared" si="1"/>
        <v>Valdemarsvik</v>
      </c>
      <c r="P62" s="597">
        <f t="shared" si="2"/>
        <v>11786.784130639702</v>
      </c>
    </row>
    <row r="63" spans="1:16" x14ac:dyDescent="0.2">
      <c r="A63" s="592" t="s">
        <v>1147</v>
      </c>
      <c r="B63" s="593" t="s">
        <v>1107</v>
      </c>
      <c r="C63" s="272" t="s">
        <v>415</v>
      </c>
      <c r="D63" s="272" t="s">
        <v>415</v>
      </c>
      <c r="E63" s="293">
        <v>3651</v>
      </c>
      <c r="F63" s="122">
        <v>11350</v>
      </c>
      <c r="G63" s="122">
        <v>3480</v>
      </c>
      <c r="H63" s="122">
        <v>0</v>
      </c>
      <c r="I63" s="122">
        <v>0</v>
      </c>
      <c r="J63" s="595">
        <v>-34.21586936029756</v>
      </c>
      <c r="K63" s="122"/>
      <c r="L63" s="122">
        <v>14795.784130639702</v>
      </c>
      <c r="M63" s="122">
        <v>54019408</v>
      </c>
      <c r="N63" s="122">
        <f t="shared" si="0"/>
        <v>238</v>
      </c>
      <c r="O63" s="596" t="str">
        <f t="shared" si="1"/>
        <v>Ydre</v>
      </c>
      <c r="P63" s="597">
        <f t="shared" si="2"/>
        <v>14795.784130639702</v>
      </c>
    </row>
    <row r="64" spans="1:16" x14ac:dyDescent="0.2">
      <c r="A64" s="592" t="s">
        <v>1147</v>
      </c>
      <c r="B64" s="593" t="s">
        <v>1115</v>
      </c>
      <c r="C64" s="272" t="s">
        <v>416</v>
      </c>
      <c r="D64" s="272" t="s">
        <v>416</v>
      </c>
      <c r="E64" s="293">
        <v>11520</v>
      </c>
      <c r="F64" s="122">
        <v>10017</v>
      </c>
      <c r="G64" s="122">
        <v>208</v>
      </c>
      <c r="H64" s="122">
        <v>0</v>
      </c>
      <c r="I64" s="122">
        <v>0</v>
      </c>
      <c r="J64" s="595">
        <v>-34.21586936029756</v>
      </c>
      <c r="K64" s="122"/>
      <c r="L64" s="122">
        <v>10190.784130639702</v>
      </c>
      <c r="M64" s="122">
        <v>117397833</v>
      </c>
      <c r="N64" s="122">
        <f t="shared" si="0"/>
        <v>144</v>
      </c>
      <c r="O64" s="596" t="str">
        <f t="shared" si="1"/>
        <v>Åtvidaberg</v>
      </c>
      <c r="P64" s="597">
        <f t="shared" si="2"/>
        <v>10190.784130639702</v>
      </c>
    </row>
    <row r="65" spans="1:16" x14ac:dyDescent="0.2">
      <c r="A65" s="592" t="s">
        <v>1147</v>
      </c>
      <c r="B65" s="593" t="s">
        <v>1122</v>
      </c>
      <c r="C65" s="272" t="s">
        <v>417</v>
      </c>
      <c r="D65" s="272" t="s">
        <v>417</v>
      </c>
      <c r="E65" s="293">
        <v>5233</v>
      </c>
      <c r="F65" s="122">
        <v>12577</v>
      </c>
      <c r="G65" s="122">
        <v>1320</v>
      </c>
      <c r="H65" s="122">
        <v>0</v>
      </c>
      <c r="I65" s="122">
        <v>0</v>
      </c>
      <c r="J65" s="595">
        <v>-34.21586936029756</v>
      </c>
      <c r="K65" s="122"/>
      <c r="L65" s="122">
        <v>13862.784130639702</v>
      </c>
      <c r="M65" s="122">
        <v>72543949</v>
      </c>
      <c r="N65" s="122">
        <f t="shared" si="0"/>
        <v>223</v>
      </c>
      <c r="O65" s="596" t="str">
        <f t="shared" si="1"/>
        <v>Ödeshög</v>
      </c>
      <c r="P65" s="597">
        <f t="shared" si="2"/>
        <v>13862.784130639702</v>
      </c>
    </row>
    <row r="66" spans="1:16" ht="25.5" x14ac:dyDescent="0.2">
      <c r="A66" s="592" t="s">
        <v>1148</v>
      </c>
      <c r="B66" s="593" t="s">
        <v>845</v>
      </c>
      <c r="C66" s="594" t="s">
        <v>419</v>
      </c>
      <c r="D66" s="285" t="s">
        <v>700</v>
      </c>
      <c r="E66" s="293">
        <v>6525</v>
      </c>
      <c r="F66" s="122">
        <v>10114</v>
      </c>
      <c r="G66" s="122">
        <v>-444</v>
      </c>
      <c r="H66" s="122">
        <v>0</v>
      </c>
      <c r="I66" s="122">
        <v>0</v>
      </c>
      <c r="J66" s="595">
        <v>-34.21586936029756</v>
      </c>
      <c r="K66" s="122"/>
      <c r="L66" s="122">
        <v>9635.7841306397022</v>
      </c>
      <c r="M66" s="122">
        <v>62873491</v>
      </c>
      <c r="N66" s="122">
        <f t="shared" si="0"/>
        <v>129</v>
      </c>
      <c r="O66" s="596" t="str">
        <f t="shared" si="1"/>
        <v>Aneby</v>
      </c>
      <c r="P66" s="597">
        <f t="shared" si="2"/>
        <v>9635.7841306397022</v>
      </c>
    </row>
    <row r="67" spans="1:16" x14ac:dyDescent="0.2">
      <c r="A67" s="592" t="s">
        <v>1148</v>
      </c>
      <c r="B67" s="593" t="s">
        <v>874</v>
      </c>
      <c r="C67" s="272" t="s">
        <v>420</v>
      </c>
      <c r="D67" s="272" t="s">
        <v>420</v>
      </c>
      <c r="E67" s="293">
        <v>16776</v>
      </c>
      <c r="F67" s="122">
        <v>8418</v>
      </c>
      <c r="G67" s="122">
        <v>-286</v>
      </c>
      <c r="H67" s="122">
        <v>0</v>
      </c>
      <c r="I67" s="122">
        <v>0</v>
      </c>
      <c r="J67" s="595">
        <v>-34.21586936029756</v>
      </c>
      <c r="K67" s="122"/>
      <c r="L67" s="122">
        <v>8097.7841306397022</v>
      </c>
      <c r="M67" s="122">
        <v>135848427</v>
      </c>
      <c r="N67" s="122">
        <f t="shared" si="0"/>
        <v>95</v>
      </c>
      <c r="O67" s="596" t="str">
        <f t="shared" si="1"/>
        <v>Eksjö</v>
      </c>
      <c r="P67" s="597">
        <f t="shared" si="2"/>
        <v>8097.7841306397022</v>
      </c>
    </row>
    <row r="68" spans="1:16" x14ac:dyDescent="0.2">
      <c r="A68" s="592" t="s">
        <v>1148</v>
      </c>
      <c r="B68" s="593" t="s">
        <v>890</v>
      </c>
      <c r="C68" s="272" t="s">
        <v>421</v>
      </c>
      <c r="D68" s="272" t="s">
        <v>421</v>
      </c>
      <c r="E68" s="293">
        <v>29182</v>
      </c>
      <c r="F68" s="122">
        <v>9256</v>
      </c>
      <c r="G68" s="122">
        <v>346</v>
      </c>
      <c r="H68" s="122">
        <v>0</v>
      </c>
      <c r="I68" s="122">
        <v>0</v>
      </c>
      <c r="J68" s="595">
        <v>-34.21586936029756</v>
      </c>
      <c r="K68" s="122"/>
      <c r="L68" s="122">
        <v>9567.7841306397022</v>
      </c>
      <c r="M68" s="122">
        <v>279207077</v>
      </c>
      <c r="N68" s="122">
        <f t="shared" si="0"/>
        <v>126</v>
      </c>
      <c r="O68" s="596" t="str">
        <f t="shared" si="1"/>
        <v>Gislaved</v>
      </c>
      <c r="P68" s="597">
        <f t="shared" si="2"/>
        <v>9567.7841306397022</v>
      </c>
    </row>
    <row r="69" spans="1:16" x14ac:dyDescent="0.2">
      <c r="A69" s="592" t="s">
        <v>1148</v>
      </c>
      <c r="B69" s="593" t="s">
        <v>892</v>
      </c>
      <c r="C69" s="272" t="s">
        <v>422</v>
      </c>
      <c r="D69" s="272" t="s">
        <v>422</v>
      </c>
      <c r="E69" s="293">
        <v>9509</v>
      </c>
      <c r="F69" s="122">
        <v>8084</v>
      </c>
      <c r="G69" s="122">
        <v>311</v>
      </c>
      <c r="H69" s="122">
        <v>0</v>
      </c>
      <c r="I69" s="122">
        <v>0</v>
      </c>
      <c r="J69" s="595">
        <v>-34.21586936029756</v>
      </c>
      <c r="K69" s="122"/>
      <c r="L69" s="122">
        <v>8360.7841306397022</v>
      </c>
      <c r="M69" s="122">
        <v>79502696</v>
      </c>
      <c r="N69" s="122">
        <f t="shared" si="0"/>
        <v>103</v>
      </c>
      <c r="O69" s="596" t="str">
        <f t="shared" si="1"/>
        <v>Gnosjö</v>
      </c>
      <c r="P69" s="597">
        <f t="shared" si="2"/>
        <v>8360.7841306397022</v>
      </c>
    </row>
    <row r="70" spans="1:16" x14ac:dyDescent="0.2">
      <c r="A70" s="592" t="s">
        <v>1148</v>
      </c>
      <c r="B70" s="593" t="s">
        <v>901</v>
      </c>
      <c r="C70" s="272" t="s">
        <v>423</v>
      </c>
      <c r="D70" s="272" t="s">
        <v>423</v>
      </c>
      <c r="E70" s="293">
        <v>11231</v>
      </c>
      <c r="F70" s="122">
        <v>8301</v>
      </c>
      <c r="G70" s="122">
        <v>669</v>
      </c>
      <c r="H70" s="122">
        <v>0</v>
      </c>
      <c r="I70" s="122">
        <v>0</v>
      </c>
      <c r="J70" s="595">
        <v>-34.21586936029756</v>
      </c>
      <c r="K70" s="122"/>
      <c r="L70" s="122">
        <v>8935.7841306397022</v>
      </c>
      <c r="M70" s="122">
        <v>100357792</v>
      </c>
      <c r="N70" s="122">
        <f t="shared" si="0"/>
        <v>110</v>
      </c>
      <c r="O70" s="596" t="str">
        <f t="shared" si="1"/>
        <v>Habo</v>
      </c>
      <c r="P70" s="597">
        <f t="shared" si="2"/>
        <v>8935.7841306397022</v>
      </c>
    </row>
    <row r="71" spans="1:16" x14ac:dyDescent="0.2">
      <c r="A71" s="592" t="s">
        <v>1148</v>
      </c>
      <c r="B71" s="593" t="s">
        <v>931</v>
      </c>
      <c r="C71" s="272" t="s">
        <v>424</v>
      </c>
      <c r="D71" s="272" t="s">
        <v>424</v>
      </c>
      <c r="E71" s="293">
        <v>133266</v>
      </c>
      <c r="F71" s="122">
        <v>7088</v>
      </c>
      <c r="G71" s="122">
        <v>-1395</v>
      </c>
      <c r="H71" s="122">
        <v>0</v>
      </c>
      <c r="I71" s="122">
        <v>0</v>
      </c>
      <c r="J71" s="595">
        <v>-34.21586936029756</v>
      </c>
      <c r="K71" s="122"/>
      <c r="L71" s="122">
        <v>5658.7841306397022</v>
      </c>
      <c r="M71" s="122">
        <v>754123526</v>
      </c>
      <c r="N71" s="122">
        <f t="shared" si="0"/>
        <v>56</v>
      </c>
      <c r="O71" s="596" t="str">
        <f t="shared" si="1"/>
        <v>Jönköping</v>
      </c>
      <c r="P71" s="597">
        <f t="shared" si="2"/>
        <v>5658.7841306397022</v>
      </c>
    </row>
    <row r="72" spans="1:16" x14ac:dyDescent="0.2">
      <c r="A72" s="592" t="s">
        <v>1148</v>
      </c>
      <c r="B72" s="593" t="s">
        <v>986</v>
      </c>
      <c r="C72" s="272" t="s">
        <v>425</v>
      </c>
      <c r="D72" s="272" t="s">
        <v>425</v>
      </c>
      <c r="E72" s="293">
        <v>7145</v>
      </c>
      <c r="F72" s="122">
        <v>10454</v>
      </c>
      <c r="G72" s="122">
        <v>273</v>
      </c>
      <c r="H72" s="122">
        <v>0</v>
      </c>
      <c r="I72" s="122">
        <v>0</v>
      </c>
      <c r="J72" s="595">
        <v>-34.21586936029756</v>
      </c>
      <c r="K72" s="122"/>
      <c r="L72" s="122">
        <v>10692.784130639702</v>
      </c>
      <c r="M72" s="122">
        <v>76399943</v>
      </c>
      <c r="N72" s="122">
        <f t="shared" si="0"/>
        <v>161</v>
      </c>
      <c r="O72" s="596" t="str">
        <f t="shared" si="1"/>
        <v>Mullsjö</v>
      </c>
      <c r="P72" s="597">
        <f t="shared" si="2"/>
        <v>10692.784130639702</v>
      </c>
    </row>
    <row r="73" spans="1:16" x14ac:dyDescent="0.2">
      <c r="A73" s="592" t="s">
        <v>1148</v>
      </c>
      <c r="B73" s="593" t="s">
        <v>1004</v>
      </c>
      <c r="C73" s="272" t="s">
        <v>426</v>
      </c>
      <c r="D73" s="272" t="s">
        <v>426</v>
      </c>
      <c r="E73" s="293">
        <v>30407</v>
      </c>
      <c r="F73" s="122">
        <v>11160</v>
      </c>
      <c r="G73" s="122">
        <v>1532</v>
      </c>
      <c r="H73" s="122">
        <v>0</v>
      </c>
      <c r="I73" s="122">
        <v>0</v>
      </c>
      <c r="J73" s="595">
        <v>-34.21586936029756</v>
      </c>
      <c r="K73" s="122"/>
      <c r="L73" s="122">
        <v>12657.784130639702</v>
      </c>
      <c r="M73" s="122">
        <v>384885242</v>
      </c>
      <c r="N73" s="122">
        <f t="shared" si="0"/>
        <v>197</v>
      </c>
      <c r="O73" s="596" t="str">
        <f t="shared" si="1"/>
        <v>Nässjö</v>
      </c>
      <c r="P73" s="597">
        <f t="shared" si="2"/>
        <v>12657.784130639702</v>
      </c>
    </row>
    <row r="74" spans="1:16" x14ac:dyDescent="0.2">
      <c r="A74" s="592" t="s">
        <v>1148</v>
      </c>
      <c r="B74" s="593" t="s">
        <v>1055</v>
      </c>
      <c r="C74" s="272" t="s">
        <v>427</v>
      </c>
      <c r="D74" s="272" t="s">
        <v>427</v>
      </c>
      <c r="E74" s="293">
        <v>11216</v>
      </c>
      <c r="F74" s="122">
        <v>12826</v>
      </c>
      <c r="G74" s="122">
        <v>2674</v>
      </c>
      <c r="H74" s="122">
        <v>0</v>
      </c>
      <c r="I74" s="122">
        <v>0</v>
      </c>
      <c r="J74" s="595">
        <v>-34.21586936029756</v>
      </c>
      <c r="K74" s="122"/>
      <c r="L74" s="122">
        <v>15465.784130639702</v>
      </c>
      <c r="M74" s="122">
        <v>173464235</v>
      </c>
      <c r="N74" s="122">
        <f t="shared" si="0"/>
        <v>250</v>
      </c>
      <c r="O74" s="596" t="str">
        <f t="shared" si="1"/>
        <v>Sävsjö</v>
      </c>
      <c r="P74" s="597">
        <f t="shared" si="2"/>
        <v>15465.784130639702</v>
      </c>
    </row>
    <row r="75" spans="1:16" x14ac:dyDescent="0.2">
      <c r="A75" s="592" t="s">
        <v>1148</v>
      </c>
      <c r="B75" s="593" t="s">
        <v>1071</v>
      </c>
      <c r="C75" s="272" t="s">
        <v>428</v>
      </c>
      <c r="D75" s="272" t="s">
        <v>428</v>
      </c>
      <c r="E75" s="293">
        <v>18495</v>
      </c>
      <c r="F75" s="122">
        <v>11296</v>
      </c>
      <c r="G75" s="122">
        <v>1451</v>
      </c>
      <c r="H75" s="122">
        <v>0</v>
      </c>
      <c r="I75" s="122">
        <v>0</v>
      </c>
      <c r="J75" s="595">
        <v>-34.21586936029756</v>
      </c>
      <c r="K75" s="122"/>
      <c r="L75" s="122">
        <v>12712.784130639702</v>
      </c>
      <c r="M75" s="122">
        <v>235122942</v>
      </c>
      <c r="N75" s="122">
        <f t="shared" ref="N75:N138" si="3">RANK(L75,$L$10:$L$299,1)</f>
        <v>198</v>
      </c>
      <c r="O75" s="596" t="str">
        <f t="shared" ref="O75:O138" si="4">C75</f>
        <v>Tranås</v>
      </c>
      <c r="P75" s="597">
        <f t="shared" ref="P75:P138" si="5">L75</f>
        <v>12712.784130639702</v>
      </c>
    </row>
    <row r="76" spans="1:16" x14ac:dyDescent="0.2">
      <c r="A76" s="592" t="s">
        <v>1148</v>
      </c>
      <c r="B76" s="593" t="s">
        <v>1086</v>
      </c>
      <c r="C76" s="272" t="s">
        <v>429</v>
      </c>
      <c r="D76" s="272" t="s">
        <v>429</v>
      </c>
      <c r="E76" s="293">
        <v>13368</v>
      </c>
      <c r="F76" s="122">
        <v>9190</v>
      </c>
      <c r="G76" s="122">
        <v>469</v>
      </c>
      <c r="H76" s="122">
        <v>0</v>
      </c>
      <c r="I76" s="122">
        <v>0</v>
      </c>
      <c r="J76" s="595">
        <v>-34.21586936029756</v>
      </c>
      <c r="K76" s="122"/>
      <c r="L76" s="122">
        <v>9624.7841306397022</v>
      </c>
      <c r="M76" s="122">
        <v>128664114</v>
      </c>
      <c r="N76" s="122">
        <f t="shared" si="3"/>
        <v>127</v>
      </c>
      <c r="O76" s="596" t="str">
        <f t="shared" si="4"/>
        <v>Vaggeryd</v>
      </c>
      <c r="P76" s="597">
        <f t="shared" si="5"/>
        <v>9624.7841306397022</v>
      </c>
    </row>
    <row r="77" spans="1:16" x14ac:dyDescent="0.2">
      <c r="A77" s="592" t="s">
        <v>1148</v>
      </c>
      <c r="B77" s="593" t="s">
        <v>1094</v>
      </c>
      <c r="C77" s="272" t="s">
        <v>430</v>
      </c>
      <c r="D77" s="272" t="s">
        <v>430</v>
      </c>
      <c r="E77" s="293">
        <v>26827</v>
      </c>
      <c r="F77" s="122">
        <v>9677</v>
      </c>
      <c r="G77" s="122">
        <v>462</v>
      </c>
      <c r="H77" s="122">
        <v>0</v>
      </c>
      <c r="I77" s="122">
        <v>0</v>
      </c>
      <c r="J77" s="595">
        <v>-34.21586936029756</v>
      </c>
      <c r="K77" s="122"/>
      <c r="L77" s="122">
        <v>10104.784130639702</v>
      </c>
      <c r="M77" s="122">
        <v>271081044</v>
      </c>
      <c r="N77" s="122">
        <f t="shared" si="3"/>
        <v>142</v>
      </c>
      <c r="O77" s="596" t="str">
        <f t="shared" si="4"/>
        <v>Vetlanda</v>
      </c>
      <c r="P77" s="597">
        <f t="shared" si="5"/>
        <v>10104.784130639702</v>
      </c>
    </row>
    <row r="78" spans="1:16" x14ac:dyDescent="0.2">
      <c r="A78" s="592" t="s">
        <v>1148</v>
      </c>
      <c r="B78" s="593" t="s">
        <v>1103</v>
      </c>
      <c r="C78" s="272" t="s">
        <v>431</v>
      </c>
      <c r="D78" s="272" t="s">
        <v>431</v>
      </c>
      <c r="E78" s="293">
        <v>33478</v>
      </c>
      <c r="F78" s="122">
        <v>6845</v>
      </c>
      <c r="G78" s="122">
        <v>-504</v>
      </c>
      <c r="H78" s="122">
        <v>0</v>
      </c>
      <c r="I78" s="122">
        <v>0</v>
      </c>
      <c r="J78" s="595">
        <v>-34.21586936029756</v>
      </c>
      <c r="K78" s="122"/>
      <c r="L78" s="122">
        <v>6306.7841306397022</v>
      </c>
      <c r="M78" s="122">
        <v>211138519</v>
      </c>
      <c r="N78" s="122">
        <f t="shared" si="3"/>
        <v>63</v>
      </c>
      <c r="O78" s="596" t="str">
        <f t="shared" si="4"/>
        <v>Värnamo</v>
      </c>
      <c r="P78" s="597">
        <f t="shared" si="5"/>
        <v>6306.7841306397022</v>
      </c>
    </row>
    <row r="79" spans="1:16" ht="25.5" x14ac:dyDescent="0.2">
      <c r="A79" s="592" t="s">
        <v>1149</v>
      </c>
      <c r="B79" s="593" t="s">
        <v>844</v>
      </c>
      <c r="C79" s="594" t="s">
        <v>433</v>
      </c>
      <c r="D79" s="285" t="s">
        <v>701</v>
      </c>
      <c r="E79" s="293">
        <v>19593</v>
      </c>
      <c r="F79" s="122">
        <v>11666</v>
      </c>
      <c r="G79" s="122">
        <v>1825</v>
      </c>
      <c r="H79" s="122">
        <v>0</v>
      </c>
      <c r="I79" s="122">
        <v>0</v>
      </c>
      <c r="J79" s="595">
        <v>-34.21586936029756</v>
      </c>
      <c r="K79" s="122"/>
      <c r="L79" s="122">
        <v>13456.784130639702</v>
      </c>
      <c r="M79" s="122">
        <v>263658771</v>
      </c>
      <c r="N79" s="122">
        <f t="shared" si="3"/>
        <v>212</v>
      </c>
      <c r="O79" s="596" t="str">
        <f t="shared" si="4"/>
        <v>Alvesta</v>
      </c>
      <c r="P79" s="597">
        <f t="shared" si="5"/>
        <v>13456.784130639702</v>
      </c>
    </row>
    <row r="80" spans="1:16" x14ac:dyDescent="0.2">
      <c r="A80" s="592" t="s">
        <v>1149</v>
      </c>
      <c r="B80" s="593" t="s">
        <v>961</v>
      </c>
      <c r="C80" s="272" t="s">
        <v>434</v>
      </c>
      <c r="D80" s="272" t="s">
        <v>434</v>
      </c>
      <c r="E80" s="293">
        <v>8420</v>
      </c>
      <c r="F80" s="122">
        <v>14862</v>
      </c>
      <c r="G80" s="122">
        <v>2561</v>
      </c>
      <c r="H80" s="122">
        <v>0</v>
      </c>
      <c r="I80" s="122">
        <v>0</v>
      </c>
      <c r="J80" s="595">
        <v>-34.21586936029756</v>
      </c>
      <c r="K80" s="122"/>
      <c r="L80" s="122">
        <v>17388.784130639702</v>
      </c>
      <c r="M80" s="122">
        <v>146413562</v>
      </c>
      <c r="N80" s="122">
        <f t="shared" si="3"/>
        <v>266</v>
      </c>
      <c r="O80" s="596" t="str">
        <f t="shared" si="4"/>
        <v>Lessebo</v>
      </c>
      <c r="P80" s="597">
        <f t="shared" si="5"/>
        <v>17388.784130639702</v>
      </c>
    </row>
    <row r="81" spans="1:16" x14ac:dyDescent="0.2">
      <c r="A81" s="592" t="s">
        <v>1149</v>
      </c>
      <c r="B81" s="593" t="s">
        <v>967</v>
      </c>
      <c r="C81" s="272" t="s">
        <v>435</v>
      </c>
      <c r="D81" s="272" t="s">
        <v>435</v>
      </c>
      <c r="E81" s="293">
        <v>27601</v>
      </c>
      <c r="F81" s="122">
        <v>9510</v>
      </c>
      <c r="G81" s="122">
        <v>-1189</v>
      </c>
      <c r="H81" s="122">
        <v>0</v>
      </c>
      <c r="I81" s="122">
        <v>0</v>
      </c>
      <c r="J81" s="595">
        <v>-34.21586936029756</v>
      </c>
      <c r="K81" s="122"/>
      <c r="L81" s="122">
        <v>8286.7841306397022</v>
      </c>
      <c r="M81" s="122">
        <v>228723529</v>
      </c>
      <c r="N81" s="122">
        <f t="shared" si="3"/>
        <v>101</v>
      </c>
      <c r="O81" s="596" t="str">
        <f t="shared" si="4"/>
        <v>Ljungby</v>
      </c>
      <c r="P81" s="597">
        <f t="shared" si="5"/>
        <v>8286.7841306397022</v>
      </c>
    </row>
    <row r="82" spans="1:16" x14ac:dyDescent="0.2">
      <c r="A82" s="592" t="s">
        <v>1149</v>
      </c>
      <c r="B82" s="593" t="s">
        <v>981</v>
      </c>
      <c r="C82" s="272" t="s">
        <v>436</v>
      </c>
      <c r="D82" s="272" t="s">
        <v>436</v>
      </c>
      <c r="E82" s="293">
        <v>9775</v>
      </c>
      <c r="F82" s="122">
        <v>13857</v>
      </c>
      <c r="G82" s="122">
        <v>-775</v>
      </c>
      <c r="H82" s="122">
        <v>0</v>
      </c>
      <c r="I82" s="122">
        <v>0</v>
      </c>
      <c r="J82" s="595">
        <v>-34.21586936029756</v>
      </c>
      <c r="K82" s="122"/>
      <c r="L82" s="122">
        <v>13047.784130639702</v>
      </c>
      <c r="M82" s="122">
        <v>127542090</v>
      </c>
      <c r="N82" s="122">
        <f t="shared" si="3"/>
        <v>203</v>
      </c>
      <c r="O82" s="596" t="str">
        <f t="shared" si="4"/>
        <v>Markaryd</v>
      </c>
      <c r="P82" s="597">
        <f t="shared" si="5"/>
        <v>13047.784130639702</v>
      </c>
    </row>
    <row r="83" spans="1:16" x14ac:dyDescent="0.2">
      <c r="A83" s="592" t="s">
        <v>1149</v>
      </c>
      <c r="B83" s="593" t="s">
        <v>1065</v>
      </c>
      <c r="C83" s="272" t="s">
        <v>437</v>
      </c>
      <c r="D83" s="272" t="s">
        <v>437</v>
      </c>
      <c r="E83" s="293">
        <v>12278</v>
      </c>
      <c r="F83" s="122">
        <v>12230</v>
      </c>
      <c r="G83" s="122">
        <v>2950</v>
      </c>
      <c r="H83" s="122">
        <v>0</v>
      </c>
      <c r="I83" s="122">
        <v>0</v>
      </c>
      <c r="J83" s="595">
        <v>-34.21586936029756</v>
      </c>
      <c r="K83" s="122"/>
      <c r="L83" s="122">
        <v>15145.784130639702</v>
      </c>
      <c r="M83" s="122">
        <v>185959938</v>
      </c>
      <c r="N83" s="122">
        <f t="shared" si="3"/>
        <v>244</v>
      </c>
      <c r="O83" s="596" t="str">
        <f t="shared" si="4"/>
        <v>Tingsryd</v>
      </c>
      <c r="P83" s="597">
        <f t="shared" si="5"/>
        <v>15145.784130639702</v>
      </c>
    </row>
    <row r="84" spans="1:16" x14ac:dyDescent="0.2">
      <c r="A84" s="592" t="s">
        <v>1149</v>
      </c>
      <c r="B84" s="593" t="s">
        <v>1084</v>
      </c>
      <c r="C84" s="272" t="s">
        <v>438</v>
      </c>
      <c r="D84" s="272" t="s">
        <v>438</v>
      </c>
      <c r="E84" s="293">
        <v>9307</v>
      </c>
      <c r="F84" s="122">
        <v>12068</v>
      </c>
      <c r="G84" s="122">
        <v>2805</v>
      </c>
      <c r="H84" s="122">
        <v>0</v>
      </c>
      <c r="I84" s="122">
        <v>0</v>
      </c>
      <c r="J84" s="595">
        <v>-34.21586936029756</v>
      </c>
      <c r="K84" s="122"/>
      <c r="L84" s="122">
        <v>14838.784130639702</v>
      </c>
      <c r="M84" s="122">
        <v>138104564</v>
      </c>
      <c r="N84" s="122">
        <f t="shared" si="3"/>
        <v>240</v>
      </c>
      <c r="O84" s="596" t="str">
        <f t="shared" si="4"/>
        <v>Uppvidinge</v>
      </c>
      <c r="P84" s="597">
        <f t="shared" si="5"/>
        <v>14838.784130639702</v>
      </c>
    </row>
    <row r="85" spans="1:16" x14ac:dyDescent="0.2">
      <c r="A85" s="592" t="s">
        <v>1149</v>
      </c>
      <c r="B85" s="593" t="s">
        <v>1106</v>
      </c>
      <c r="C85" s="272" t="s">
        <v>439</v>
      </c>
      <c r="D85" s="272" t="s">
        <v>439</v>
      </c>
      <c r="E85" s="293">
        <v>87979</v>
      </c>
      <c r="F85" s="122">
        <v>8269</v>
      </c>
      <c r="G85" s="122">
        <v>-1552</v>
      </c>
      <c r="H85" s="122">
        <v>0</v>
      </c>
      <c r="I85" s="122">
        <v>61</v>
      </c>
      <c r="J85" s="595">
        <v>-34.21586936029756</v>
      </c>
      <c r="K85" s="122"/>
      <c r="L85" s="122">
        <v>6743.7841306397022</v>
      </c>
      <c r="M85" s="122">
        <v>593311384</v>
      </c>
      <c r="N85" s="122">
        <f t="shared" si="3"/>
        <v>71</v>
      </c>
      <c r="O85" s="596" t="str">
        <f t="shared" si="4"/>
        <v>Växjö</v>
      </c>
      <c r="P85" s="597">
        <f t="shared" si="5"/>
        <v>6743.7841306397022</v>
      </c>
    </row>
    <row r="86" spans="1:16" x14ac:dyDescent="0.2">
      <c r="A86" s="592" t="s">
        <v>1149</v>
      </c>
      <c r="B86" s="593" t="s">
        <v>1116</v>
      </c>
      <c r="C86" s="272" t="s">
        <v>440</v>
      </c>
      <c r="D86" s="272" t="s">
        <v>440</v>
      </c>
      <c r="E86" s="293">
        <v>16109</v>
      </c>
      <c r="F86" s="122">
        <v>5477</v>
      </c>
      <c r="G86" s="122">
        <v>369</v>
      </c>
      <c r="H86" s="122">
        <v>0</v>
      </c>
      <c r="I86" s="122">
        <v>0</v>
      </c>
      <c r="J86" s="595">
        <v>-34.21586936029756</v>
      </c>
      <c r="K86" s="122"/>
      <c r="L86" s="122">
        <v>5811.7841306397022</v>
      </c>
      <c r="M86" s="122">
        <v>93622031</v>
      </c>
      <c r="N86" s="122">
        <f t="shared" si="3"/>
        <v>59</v>
      </c>
      <c r="O86" s="596" t="str">
        <f t="shared" si="4"/>
        <v>Älmhult</v>
      </c>
      <c r="P86" s="597">
        <f t="shared" si="5"/>
        <v>5811.7841306397022</v>
      </c>
    </row>
    <row r="87" spans="1:16" ht="25.5" x14ac:dyDescent="0.2">
      <c r="A87" s="592" t="s">
        <v>1150</v>
      </c>
      <c r="B87" s="593" t="s">
        <v>859</v>
      </c>
      <c r="C87" s="594" t="s">
        <v>442</v>
      </c>
      <c r="D87" s="285" t="s">
        <v>702</v>
      </c>
      <c r="E87" s="293">
        <v>10658</v>
      </c>
      <c r="F87" s="122">
        <v>13180</v>
      </c>
      <c r="G87" s="122">
        <v>-547</v>
      </c>
      <c r="H87" s="122">
        <v>308</v>
      </c>
      <c r="I87" s="122">
        <v>0</v>
      </c>
      <c r="J87" s="595">
        <v>-34.21586936029756</v>
      </c>
      <c r="K87" s="122"/>
      <c r="L87" s="122">
        <v>12906.784130639702</v>
      </c>
      <c r="M87" s="122">
        <v>137560505</v>
      </c>
      <c r="N87" s="122">
        <f t="shared" si="3"/>
        <v>201</v>
      </c>
      <c r="O87" s="596" t="str">
        <f t="shared" si="4"/>
        <v>Borgholm</v>
      </c>
      <c r="P87" s="597">
        <f t="shared" si="5"/>
        <v>12906.784130639702</v>
      </c>
    </row>
    <row r="88" spans="1:16" x14ac:dyDescent="0.2">
      <c r="A88" s="592" t="s">
        <v>1150</v>
      </c>
      <c r="B88" s="593" t="s">
        <v>875</v>
      </c>
      <c r="C88" s="272" t="s">
        <v>443</v>
      </c>
      <c r="D88" s="272" t="s">
        <v>443</v>
      </c>
      <c r="E88" s="293">
        <v>9062</v>
      </c>
      <c r="F88" s="122">
        <v>10686</v>
      </c>
      <c r="G88" s="122">
        <v>-48</v>
      </c>
      <c r="H88" s="122">
        <v>0</v>
      </c>
      <c r="I88" s="122">
        <v>0</v>
      </c>
      <c r="J88" s="595">
        <v>-34.21586936029756</v>
      </c>
      <c r="K88" s="122"/>
      <c r="L88" s="122">
        <v>10603.784130639702</v>
      </c>
      <c r="M88" s="122">
        <v>96091492</v>
      </c>
      <c r="N88" s="122">
        <f t="shared" si="3"/>
        <v>159</v>
      </c>
      <c r="O88" s="596" t="str">
        <f t="shared" si="4"/>
        <v>Emmaboda</v>
      </c>
      <c r="P88" s="597">
        <f t="shared" si="5"/>
        <v>10603.784130639702</v>
      </c>
    </row>
    <row r="89" spans="1:16" x14ac:dyDescent="0.2">
      <c r="A89" s="592" t="s">
        <v>1150</v>
      </c>
      <c r="B89" s="593" t="s">
        <v>917</v>
      </c>
      <c r="C89" s="272" t="s">
        <v>444</v>
      </c>
      <c r="D89" s="272" t="s">
        <v>444</v>
      </c>
      <c r="E89" s="293">
        <v>13855</v>
      </c>
      <c r="F89" s="122">
        <v>13629</v>
      </c>
      <c r="G89" s="122">
        <v>414</v>
      </c>
      <c r="H89" s="122">
        <v>0</v>
      </c>
      <c r="I89" s="122">
        <v>0</v>
      </c>
      <c r="J89" s="595">
        <v>-34.21586936029756</v>
      </c>
      <c r="K89" s="122"/>
      <c r="L89" s="122">
        <v>14008.784130639702</v>
      </c>
      <c r="M89" s="122">
        <v>194091704</v>
      </c>
      <c r="N89" s="122">
        <f t="shared" si="3"/>
        <v>224</v>
      </c>
      <c r="O89" s="596" t="str">
        <f t="shared" si="4"/>
        <v>Hultsfred</v>
      </c>
      <c r="P89" s="597">
        <f t="shared" si="5"/>
        <v>14008.784130639702</v>
      </c>
    </row>
    <row r="90" spans="1:16" x14ac:dyDescent="0.2">
      <c r="A90" s="592" t="s">
        <v>1150</v>
      </c>
      <c r="B90" s="593" t="s">
        <v>926</v>
      </c>
      <c r="C90" s="272" t="s">
        <v>445</v>
      </c>
      <c r="D90" s="272" t="s">
        <v>445</v>
      </c>
      <c r="E90" s="293">
        <v>5803</v>
      </c>
      <c r="F90" s="122">
        <v>15813</v>
      </c>
      <c r="G90" s="122">
        <v>4981</v>
      </c>
      <c r="H90" s="122">
        <v>0</v>
      </c>
      <c r="I90" s="122">
        <v>0</v>
      </c>
      <c r="J90" s="595">
        <v>-34.21586936029756</v>
      </c>
      <c r="K90" s="122"/>
      <c r="L90" s="122">
        <v>20759.784130639702</v>
      </c>
      <c r="M90" s="122">
        <v>120469027</v>
      </c>
      <c r="N90" s="122">
        <f t="shared" si="3"/>
        <v>279</v>
      </c>
      <c r="O90" s="596" t="str">
        <f t="shared" si="4"/>
        <v>Högsby</v>
      </c>
      <c r="P90" s="597">
        <f t="shared" si="5"/>
        <v>20759.784130639702</v>
      </c>
    </row>
    <row r="91" spans="1:16" x14ac:dyDescent="0.2">
      <c r="A91" s="592" t="s">
        <v>1150</v>
      </c>
      <c r="B91" s="593" t="s">
        <v>933</v>
      </c>
      <c r="C91" s="272" t="s">
        <v>441</v>
      </c>
      <c r="D91" s="272" t="s">
        <v>441</v>
      </c>
      <c r="E91" s="293">
        <v>65548</v>
      </c>
      <c r="F91" s="122">
        <v>8661</v>
      </c>
      <c r="G91" s="122">
        <v>-2886</v>
      </c>
      <c r="H91" s="122">
        <v>0</v>
      </c>
      <c r="I91" s="122">
        <v>0</v>
      </c>
      <c r="J91" s="595">
        <v>-34.21586936029756</v>
      </c>
      <c r="K91" s="122"/>
      <c r="L91" s="122">
        <v>5740.7841306397022</v>
      </c>
      <c r="M91" s="122">
        <v>376296918</v>
      </c>
      <c r="N91" s="122">
        <f t="shared" si="3"/>
        <v>58</v>
      </c>
      <c r="O91" s="596" t="str">
        <f t="shared" si="4"/>
        <v>Kalmar</v>
      </c>
      <c r="P91" s="597">
        <f t="shared" si="5"/>
        <v>5740.7841306397022</v>
      </c>
    </row>
    <row r="92" spans="1:16" x14ac:dyDescent="0.2">
      <c r="A92" s="592" t="s">
        <v>1150</v>
      </c>
      <c r="B92" s="593" t="s">
        <v>990</v>
      </c>
      <c r="C92" s="272" t="s">
        <v>703</v>
      </c>
      <c r="D92" s="272" t="s">
        <v>703</v>
      </c>
      <c r="E92" s="293">
        <v>13107</v>
      </c>
      <c r="F92" s="122">
        <v>9636</v>
      </c>
      <c r="G92" s="122">
        <v>-694</v>
      </c>
      <c r="H92" s="122">
        <v>0</v>
      </c>
      <c r="I92" s="122">
        <v>0</v>
      </c>
      <c r="J92" s="595">
        <v>-34.21586936029756</v>
      </c>
      <c r="K92" s="122"/>
      <c r="L92" s="122">
        <v>8907.7841306397022</v>
      </c>
      <c r="M92" s="122">
        <v>116754327</v>
      </c>
      <c r="N92" s="122">
        <f t="shared" si="3"/>
        <v>109</v>
      </c>
      <c r="O92" s="596" t="str">
        <f t="shared" si="4"/>
        <v xml:space="preserve">Mönsterås           </v>
      </c>
      <c r="P92" s="597">
        <f t="shared" si="5"/>
        <v>8907.7841306397022</v>
      </c>
    </row>
    <row r="93" spans="1:16" x14ac:dyDescent="0.2">
      <c r="A93" s="592" t="s">
        <v>1150</v>
      </c>
      <c r="B93" s="593" t="s">
        <v>991</v>
      </c>
      <c r="C93" s="272" t="s">
        <v>447</v>
      </c>
      <c r="D93" s="272" t="s">
        <v>447</v>
      </c>
      <c r="E93" s="293">
        <v>14606</v>
      </c>
      <c r="F93" s="122">
        <v>9240</v>
      </c>
      <c r="G93" s="122">
        <v>-1367</v>
      </c>
      <c r="H93" s="122">
        <v>0</v>
      </c>
      <c r="I93" s="122">
        <v>0</v>
      </c>
      <c r="J93" s="595">
        <v>-34.21586936029756</v>
      </c>
      <c r="K93" s="122"/>
      <c r="L93" s="122">
        <v>7838.7841306397022</v>
      </c>
      <c r="M93" s="122">
        <v>114493281</v>
      </c>
      <c r="N93" s="122">
        <f t="shared" si="3"/>
        <v>91</v>
      </c>
      <c r="O93" s="596" t="str">
        <f t="shared" si="4"/>
        <v>Mörbylånga</v>
      </c>
      <c r="P93" s="597">
        <f t="shared" si="5"/>
        <v>7838.7841306397022</v>
      </c>
    </row>
    <row r="94" spans="1:16" x14ac:dyDescent="0.2">
      <c r="A94" s="592" t="s">
        <v>1150</v>
      </c>
      <c r="B94" s="593" t="s">
        <v>1000</v>
      </c>
      <c r="C94" s="272" t="s">
        <v>448</v>
      </c>
      <c r="D94" s="272" t="s">
        <v>448</v>
      </c>
      <c r="E94" s="293">
        <v>19752</v>
      </c>
      <c r="F94" s="122">
        <v>13006</v>
      </c>
      <c r="G94" s="122">
        <v>-1413</v>
      </c>
      <c r="H94" s="122">
        <v>0</v>
      </c>
      <c r="I94" s="122">
        <v>0</v>
      </c>
      <c r="J94" s="595">
        <v>-34.21586936029756</v>
      </c>
      <c r="K94" s="122"/>
      <c r="L94" s="122">
        <v>11558.784130639702</v>
      </c>
      <c r="M94" s="122">
        <v>228309104</v>
      </c>
      <c r="N94" s="122">
        <f t="shared" si="3"/>
        <v>180</v>
      </c>
      <c r="O94" s="596" t="str">
        <f t="shared" si="4"/>
        <v>Nybro</v>
      </c>
      <c r="P94" s="597">
        <f t="shared" si="5"/>
        <v>11558.784130639702</v>
      </c>
    </row>
    <row r="95" spans="1:16" x14ac:dyDescent="0.2">
      <c r="A95" s="592" t="s">
        <v>1150</v>
      </c>
      <c r="B95" s="593" t="s">
        <v>1010</v>
      </c>
      <c r="C95" s="272" t="s">
        <v>449</v>
      </c>
      <c r="D95" s="272" t="s">
        <v>449</v>
      </c>
      <c r="E95" s="293">
        <v>26460</v>
      </c>
      <c r="F95" s="122">
        <v>5026</v>
      </c>
      <c r="G95" s="122">
        <v>-1416</v>
      </c>
      <c r="H95" s="122">
        <v>0</v>
      </c>
      <c r="I95" s="122">
        <v>0</v>
      </c>
      <c r="J95" s="595">
        <v>-34.21586936029756</v>
      </c>
      <c r="K95" s="122"/>
      <c r="L95" s="122">
        <v>3575.7841306397027</v>
      </c>
      <c r="M95" s="122">
        <v>94615248</v>
      </c>
      <c r="N95" s="122">
        <f t="shared" si="3"/>
        <v>36</v>
      </c>
      <c r="O95" s="596" t="str">
        <f t="shared" si="4"/>
        <v>Oskarshamn</v>
      </c>
      <c r="P95" s="597">
        <f t="shared" si="5"/>
        <v>3575.7841306397027</v>
      </c>
    </row>
    <row r="96" spans="1:16" x14ac:dyDescent="0.2">
      <c r="A96" s="592" t="s">
        <v>1150</v>
      </c>
      <c r="B96" s="593" t="s">
        <v>1069</v>
      </c>
      <c r="C96" s="272" t="s">
        <v>450</v>
      </c>
      <c r="D96" s="272" t="s">
        <v>450</v>
      </c>
      <c r="E96" s="293">
        <v>6965</v>
      </c>
      <c r="F96" s="122">
        <v>13358</v>
      </c>
      <c r="G96" s="122">
        <v>1023</v>
      </c>
      <c r="H96" s="122">
        <v>0</v>
      </c>
      <c r="I96" s="122">
        <v>0</v>
      </c>
      <c r="J96" s="595">
        <v>-34.21586936029756</v>
      </c>
      <c r="K96" s="122"/>
      <c r="L96" s="122">
        <v>14346.784130639702</v>
      </c>
      <c r="M96" s="122">
        <v>99925351</v>
      </c>
      <c r="N96" s="122">
        <f t="shared" si="3"/>
        <v>232</v>
      </c>
      <c r="O96" s="596" t="str">
        <f t="shared" si="4"/>
        <v>Torsås</v>
      </c>
      <c r="P96" s="597">
        <f t="shared" si="5"/>
        <v>14346.784130639702</v>
      </c>
    </row>
    <row r="97" spans="1:16" x14ac:dyDescent="0.2">
      <c r="A97" s="592" t="s">
        <v>1150</v>
      </c>
      <c r="B97" s="593" t="s">
        <v>1096</v>
      </c>
      <c r="C97" s="272" t="s">
        <v>451</v>
      </c>
      <c r="D97" s="272" t="s">
        <v>451</v>
      </c>
      <c r="E97" s="293">
        <v>15368</v>
      </c>
      <c r="F97" s="122">
        <v>10692</v>
      </c>
      <c r="G97" s="122">
        <v>-848</v>
      </c>
      <c r="H97" s="122">
        <v>0</v>
      </c>
      <c r="I97" s="122">
        <v>0</v>
      </c>
      <c r="J97" s="595">
        <v>-34.21586936029756</v>
      </c>
      <c r="K97" s="122"/>
      <c r="L97" s="122">
        <v>9809.7841306397022</v>
      </c>
      <c r="M97" s="122">
        <v>150756763</v>
      </c>
      <c r="N97" s="122">
        <f t="shared" si="3"/>
        <v>134</v>
      </c>
      <c r="O97" s="596" t="str">
        <f t="shared" si="4"/>
        <v>Vimmerby</v>
      </c>
      <c r="P97" s="597">
        <f t="shared" si="5"/>
        <v>9809.7841306397022</v>
      </c>
    </row>
    <row r="98" spans="1:16" x14ac:dyDescent="0.2">
      <c r="A98" s="592" t="s">
        <v>1150</v>
      </c>
      <c r="B98" s="593" t="s">
        <v>1104</v>
      </c>
      <c r="C98" s="272" t="s">
        <v>452</v>
      </c>
      <c r="D98" s="272" t="s">
        <v>452</v>
      </c>
      <c r="E98" s="293">
        <v>36008</v>
      </c>
      <c r="F98" s="122">
        <v>10259</v>
      </c>
      <c r="G98" s="122">
        <v>-377</v>
      </c>
      <c r="H98" s="122">
        <v>0</v>
      </c>
      <c r="I98" s="122">
        <v>0</v>
      </c>
      <c r="J98" s="595">
        <v>-34.21586936029756</v>
      </c>
      <c r="K98" s="122"/>
      <c r="L98" s="122">
        <v>9847.7841306397022</v>
      </c>
      <c r="M98" s="122">
        <v>354599011</v>
      </c>
      <c r="N98" s="122">
        <f t="shared" si="3"/>
        <v>135</v>
      </c>
      <c r="O98" s="596" t="str">
        <f t="shared" si="4"/>
        <v>Västervik</v>
      </c>
      <c r="P98" s="597">
        <f t="shared" si="5"/>
        <v>9847.7841306397022</v>
      </c>
    </row>
    <row r="99" spans="1:16" ht="25.5" x14ac:dyDescent="0.2">
      <c r="A99" s="592" t="s">
        <v>1151</v>
      </c>
      <c r="B99" s="593" t="s">
        <v>893</v>
      </c>
      <c r="C99" s="594" t="s">
        <v>454</v>
      </c>
      <c r="D99" s="285" t="s">
        <v>704</v>
      </c>
      <c r="E99" s="293">
        <v>57394</v>
      </c>
      <c r="F99" s="122">
        <v>11324</v>
      </c>
      <c r="G99" s="122">
        <v>-2371</v>
      </c>
      <c r="H99" s="122">
        <v>1316</v>
      </c>
      <c r="I99" s="122">
        <v>0</v>
      </c>
      <c r="J99" s="595">
        <v>-34.21586936029756</v>
      </c>
      <c r="K99" s="122"/>
      <c r="L99" s="122">
        <v>10234.784130639702</v>
      </c>
      <c r="M99" s="122">
        <v>587415200</v>
      </c>
      <c r="N99" s="122">
        <f t="shared" si="3"/>
        <v>145</v>
      </c>
      <c r="O99" s="596" t="str">
        <f t="shared" si="4"/>
        <v>Gotland</v>
      </c>
      <c r="P99" s="597">
        <f t="shared" si="5"/>
        <v>10234.784130639702</v>
      </c>
    </row>
    <row r="100" spans="1:16" ht="25.5" x14ac:dyDescent="0.2">
      <c r="A100" s="592" t="s">
        <v>1152</v>
      </c>
      <c r="B100" s="593" t="s">
        <v>935</v>
      </c>
      <c r="C100" s="594" t="s">
        <v>456</v>
      </c>
      <c r="D100" s="285" t="s">
        <v>705</v>
      </c>
      <c r="E100" s="293">
        <v>31838</v>
      </c>
      <c r="F100" s="122">
        <v>9575</v>
      </c>
      <c r="G100" s="122">
        <v>-2135</v>
      </c>
      <c r="H100" s="122">
        <v>0</v>
      </c>
      <c r="I100" s="122">
        <v>0</v>
      </c>
      <c r="J100" s="595">
        <v>-34.21586936029756</v>
      </c>
      <c r="K100" s="122"/>
      <c r="L100" s="122">
        <v>7405.7841306397022</v>
      </c>
      <c r="M100" s="122">
        <v>235785355</v>
      </c>
      <c r="N100" s="122">
        <f t="shared" si="3"/>
        <v>83</v>
      </c>
      <c r="O100" s="596" t="str">
        <f t="shared" si="4"/>
        <v>Karlshamn</v>
      </c>
      <c r="P100" s="597">
        <f t="shared" si="5"/>
        <v>7405.7841306397022</v>
      </c>
    </row>
    <row r="101" spans="1:16" x14ac:dyDescent="0.2">
      <c r="A101" s="592" t="s">
        <v>1152</v>
      </c>
      <c r="B101" s="593" t="s">
        <v>937</v>
      </c>
      <c r="C101" s="272" t="s">
        <v>457</v>
      </c>
      <c r="D101" s="272" t="s">
        <v>457</v>
      </c>
      <c r="E101" s="293">
        <v>65241</v>
      </c>
      <c r="F101" s="122">
        <v>8764</v>
      </c>
      <c r="G101" s="122">
        <v>-610</v>
      </c>
      <c r="H101" s="122">
        <v>0</v>
      </c>
      <c r="I101" s="122">
        <v>0</v>
      </c>
      <c r="J101" s="595">
        <v>-34.21586936029756</v>
      </c>
      <c r="K101" s="122"/>
      <c r="L101" s="122">
        <v>8119.7841306397022</v>
      </c>
      <c r="M101" s="122">
        <v>529742836</v>
      </c>
      <c r="N101" s="122">
        <f t="shared" si="3"/>
        <v>96</v>
      </c>
      <c r="O101" s="596" t="str">
        <f t="shared" si="4"/>
        <v>Karlskrona</v>
      </c>
      <c r="P101" s="597">
        <f t="shared" si="5"/>
        <v>8119.7841306397022</v>
      </c>
    </row>
    <row r="102" spans="1:16" x14ac:dyDescent="0.2">
      <c r="A102" s="592" t="s">
        <v>1152</v>
      </c>
      <c r="B102" s="593" t="s">
        <v>1006</v>
      </c>
      <c r="C102" s="272" t="s">
        <v>458</v>
      </c>
      <c r="D102" s="272" t="s">
        <v>458</v>
      </c>
      <c r="E102" s="293">
        <v>13138</v>
      </c>
      <c r="F102" s="122">
        <v>10102</v>
      </c>
      <c r="G102" s="122">
        <v>-2397</v>
      </c>
      <c r="H102" s="122">
        <v>0</v>
      </c>
      <c r="I102" s="122">
        <v>0</v>
      </c>
      <c r="J102" s="595">
        <v>-34.21586936029756</v>
      </c>
      <c r="K102" s="122"/>
      <c r="L102" s="122">
        <v>7670.7841306397022</v>
      </c>
      <c r="M102" s="122">
        <v>100778762</v>
      </c>
      <c r="N102" s="122">
        <f t="shared" si="3"/>
        <v>86</v>
      </c>
      <c r="O102" s="596" t="str">
        <f t="shared" si="4"/>
        <v>Olofström</v>
      </c>
      <c r="P102" s="597">
        <f t="shared" si="5"/>
        <v>7670.7841306397022</v>
      </c>
    </row>
    <row r="103" spans="1:16" x14ac:dyDescent="0.2">
      <c r="A103" s="592" t="s">
        <v>1152</v>
      </c>
      <c r="B103" s="593" t="s">
        <v>1019</v>
      </c>
      <c r="C103" s="272" t="s">
        <v>459</v>
      </c>
      <c r="D103" s="272" t="s">
        <v>459</v>
      </c>
      <c r="E103" s="293">
        <v>28620</v>
      </c>
      <c r="F103" s="122">
        <v>11568</v>
      </c>
      <c r="G103" s="122">
        <v>-932</v>
      </c>
      <c r="H103" s="122">
        <v>0</v>
      </c>
      <c r="I103" s="122">
        <v>0</v>
      </c>
      <c r="J103" s="595">
        <v>-34.21586936029756</v>
      </c>
      <c r="K103" s="122"/>
      <c r="L103" s="122">
        <v>10601.784130639702</v>
      </c>
      <c r="M103" s="122">
        <v>303423062</v>
      </c>
      <c r="N103" s="122">
        <f t="shared" si="3"/>
        <v>158</v>
      </c>
      <c r="O103" s="596" t="str">
        <f t="shared" si="4"/>
        <v>Ronneby</v>
      </c>
      <c r="P103" s="597">
        <f t="shared" si="5"/>
        <v>10601.784130639702</v>
      </c>
    </row>
    <row r="104" spans="1:16" x14ac:dyDescent="0.2">
      <c r="A104" s="592" t="s">
        <v>1152</v>
      </c>
      <c r="B104" s="593" t="s">
        <v>1059</v>
      </c>
      <c r="C104" s="272" t="s">
        <v>460</v>
      </c>
      <c r="D104" s="272" t="s">
        <v>460</v>
      </c>
      <c r="E104" s="293">
        <v>17123</v>
      </c>
      <c r="F104" s="122">
        <v>10479</v>
      </c>
      <c r="G104" s="122">
        <v>-1494</v>
      </c>
      <c r="H104" s="122">
        <v>0</v>
      </c>
      <c r="I104" s="122">
        <v>0</v>
      </c>
      <c r="J104" s="595">
        <v>-34.21586936029756</v>
      </c>
      <c r="K104" s="122"/>
      <c r="L104" s="122">
        <v>8950.7841306397022</v>
      </c>
      <c r="M104" s="122">
        <v>153264277</v>
      </c>
      <c r="N104" s="122">
        <f t="shared" si="3"/>
        <v>111</v>
      </c>
      <c r="O104" s="596" t="str">
        <f t="shared" si="4"/>
        <v>Sölvesborg</v>
      </c>
      <c r="P104" s="597">
        <f t="shared" si="5"/>
        <v>8950.7841306397022</v>
      </c>
    </row>
    <row r="105" spans="1:16" ht="25.5" x14ac:dyDescent="0.2">
      <c r="A105" s="592" t="s">
        <v>1153</v>
      </c>
      <c r="B105" s="593" t="s">
        <v>855</v>
      </c>
      <c r="C105" s="594" t="s">
        <v>462</v>
      </c>
      <c r="D105" s="285" t="s">
        <v>706</v>
      </c>
      <c r="E105" s="293">
        <v>14957</v>
      </c>
      <c r="F105" s="122">
        <v>13465</v>
      </c>
      <c r="G105" s="122">
        <v>821</v>
      </c>
      <c r="H105" s="122">
        <v>0</v>
      </c>
      <c r="I105" s="122">
        <v>0</v>
      </c>
      <c r="J105" s="595">
        <v>-34.21586936029756</v>
      </c>
      <c r="K105" s="122"/>
      <c r="L105" s="122">
        <v>14251.784130639702</v>
      </c>
      <c r="M105" s="122">
        <v>213163935</v>
      </c>
      <c r="N105" s="122">
        <f t="shared" si="3"/>
        <v>229</v>
      </c>
      <c r="O105" s="596" t="str">
        <f t="shared" si="4"/>
        <v>Bjuv</v>
      </c>
      <c r="P105" s="597">
        <f t="shared" si="5"/>
        <v>14251.784130639702</v>
      </c>
    </row>
    <row r="106" spans="1:16" x14ac:dyDescent="0.2">
      <c r="A106" s="592" t="s">
        <v>1153</v>
      </c>
      <c r="B106" s="593" t="s">
        <v>864</v>
      </c>
      <c r="C106" s="272" t="s">
        <v>463</v>
      </c>
      <c r="D106" s="272" t="s">
        <v>463</v>
      </c>
      <c r="E106" s="293">
        <v>12503</v>
      </c>
      <c r="F106" s="122">
        <v>11356</v>
      </c>
      <c r="G106" s="122">
        <v>-195</v>
      </c>
      <c r="H106" s="122">
        <v>0</v>
      </c>
      <c r="I106" s="122">
        <v>0</v>
      </c>
      <c r="J106" s="595">
        <v>-34.21586936029756</v>
      </c>
      <c r="K106" s="122"/>
      <c r="L106" s="122">
        <v>11126.784130639702</v>
      </c>
      <c r="M106" s="122">
        <v>139118182</v>
      </c>
      <c r="N106" s="122">
        <f t="shared" si="3"/>
        <v>174</v>
      </c>
      <c r="O106" s="596" t="str">
        <f t="shared" si="4"/>
        <v>Bromölla</v>
      </c>
      <c r="P106" s="597">
        <f t="shared" si="5"/>
        <v>11126.784130639702</v>
      </c>
    </row>
    <row r="107" spans="1:16" x14ac:dyDescent="0.2">
      <c r="A107" s="592" t="s">
        <v>1153</v>
      </c>
      <c r="B107" s="593" t="s">
        <v>866</v>
      </c>
      <c r="C107" s="272" t="s">
        <v>464</v>
      </c>
      <c r="D107" s="272" t="s">
        <v>464</v>
      </c>
      <c r="E107" s="293">
        <v>17423</v>
      </c>
      <c r="F107" s="122">
        <v>12494</v>
      </c>
      <c r="G107" s="122">
        <v>1880</v>
      </c>
      <c r="H107" s="122">
        <v>0</v>
      </c>
      <c r="I107" s="122">
        <v>0</v>
      </c>
      <c r="J107" s="595">
        <v>-34.21586936029756</v>
      </c>
      <c r="K107" s="122"/>
      <c r="L107" s="122">
        <v>14339.784130639702</v>
      </c>
      <c r="M107" s="122">
        <v>249842059</v>
      </c>
      <c r="N107" s="122">
        <f t="shared" si="3"/>
        <v>231</v>
      </c>
      <c r="O107" s="596" t="str">
        <f t="shared" si="4"/>
        <v>Burlöv</v>
      </c>
      <c r="P107" s="597">
        <f t="shared" si="5"/>
        <v>14339.784130639702</v>
      </c>
    </row>
    <row r="108" spans="1:16" x14ac:dyDescent="0.2">
      <c r="A108" s="592" t="s">
        <v>1153</v>
      </c>
      <c r="B108" s="593" t="s">
        <v>867</v>
      </c>
      <c r="C108" s="272" t="s">
        <v>465</v>
      </c>
      <c r="D108" s="272" t="s">
        <v>465</v>
      </c>
      <c r="E108" s="293">
        <v>14401</v>
      </c>
      <c r="F108" s="122">
        <v>5607</v>
      </c>
      <c r="G108" s="122">
        <v>-512</v>
      </c>
      <c r="H108" s="122">
        <v>0</v>
      </c>
      <c r="I108" s="122">
        <v>0</v>
      </c>
      <c r="J108" s="595">
        <v>-34.21586936029756</v>
      </c>
      <c r="K108" s="122"/>
      <c r="L108" s="122">
        <v>5060.7841306397022</v>
      </c>
      <c r="M108" s="122">
        <v>72880352</v>
      </c>
      <c r="N108" s="122">
        <f t="shared" si="3"/>
        <v>48</v>
      </c>
      <c r="O108" s="596" t="str">
        <f t="shared" si="4"/>
        <v>Båstad</v>
      </c>
      <c r="P108" s="597">
        <f t="shared" si="5"/>
        <v>5060.7841306397022</v>
      </c>
    </row>
    <row r="109" spans="1:16" x14ac:dyDescent="0.2">
      <c r="A109" s="592" t="s">
        <v>1153</v>
      </c>
      <c r="B109" s="593" t="s">
        <v>878</v>
      </c>
      <c r="C109" s="272" t="s">
        <v>466</v>
      </c>
      <c r="D109" s="272" t="s">
        <v>466</v>
      </c>
      <c r="E109" s="293">
        <v>32352</v>
      </c>
      <c r="F109" s="122">
        <v>10101</v>
      </c>
      <c r="G109" s="122">
        <v>468</v>
      </c>
      <c r="H109" s="122">
        <v>0</v>
      </c>
      <c r="I109" s="122">
        <v>0</v>
      </c>
      <c r="J109" s="595">
        <v>-34.21586936029756</v>
      </c>
      <c r="K109" s="122"/>
      <c r="L109" s="122">
        <v>10534.784130639702</v>
      </c>
      <c r="M109" s="122">
        <v>340821336</v>
      </c>
      <c r="N109" s="122">
        <f t="shared" si="3"/>
        <v>152</v>
      </c>
      <c r="O109" s="596" t="str">
        <f t="shared" si="4"/>
        <v>Eslöv</v>
      </c>
      <c r="P109" s="597">
        <f t="shared" si="5"/>
        <v>10534.784130639702</v>
      </c>
    </row>
    <row r="110" spans="1:16" x14ac:dyDescent="0.2">
      <c r="A110" s="592" t="s">
        <v>1153</v>
      </c>
      <c r="B110" s="593" t="s">
        <v>911</v>
      </c>
      <c r="C110" s="272" t="s">
        <v>467</v>
      </c>
      <c r="D110" s="272" t="s">
        <v>467</v>
      </c>
      <c r="E110" s="293">
        <v>137556</v>
      </c>
      <c r="F110" s="122">
        <v>8373</v>
      </c>
      <c r="G110" s="122">
        <v>255</v>
      </c>
      <c r="H110" s="122">
        <v>0</v>
      </c>
      <c r="I110" s="122">
        <v>0</v>
      </c>
      <c r="J110" s="595">
        <v>-34.21586936029756</v>
      </c>
      <c r="K110" s="122"/>
      <c r="L110" s="122">
        <v>8593.7841306397022</v>
      </c>
      <c r="M110" s="122">
        <v>1182126570</v>
      </c>
      <c r="N110" s="122">
        <f t="shared" si="3"/>
        <v>105</v>
      </c>
      <c r="O110" s="596" t="str">
        <f t="shared" si="4"/>
        <v>Helsingborg</v>
      </c>
      <c r="P110" s="597">
        <f t="shared" si="5"/>
        <v>8593.7841306397022</v>
      </c>
    </row>
    <row r="111" spans="1:16" x14ac:dyDescent="0.2">
      <c r="A111" s="592" t="s">
        <v>1153</v>
      </c>
      <c r="B111" s="593" t="s">
        <v>924</v>
      </c>
      <c r="C111" s="272" t="s">
        <v>468</v>
      </c>
      <c r="D111" s="272" t="s">
        <v>468</v>
      </c>
      <c r="E111" s="293">
        <v>50960</v>
      </c>
      <c r="F111" s="122">
        <v>11949</v>
      </c>
      <c r="G111" s="122">
        <v>-166</v>
      </c>
      <c r="H111" s="122">
        <v>0</v>
      </c>
      <c r="I111" s="122">
        <v>0</v>
      </c>
      <c r="J111" s="595">
        <v>-34.21586936029756</v>
      </c>
      <c r="K111" s="122"/>
      <c r="L111" s="122">
        <v>11748.784130639702</v>
      </c>
      <c r="M111" s="122">
        <v>598718039</v>
      </c>
      <c r="N111" s="122">
        <f t="shared" si="3"/>
        <v>182</v>
      </c>
      <c r="O111" s="596" t="str">
        <f t="shared" si="4"/>
        <v>Hässleholm</v>
      </c>
      <c r="P111" s="597">
        <f t="shared" si="5"/>
        <v>11748.784130639702</v>
      </c>
    </row>
    <row r="112" spans="1:16" x14ac:dyDescent="0.2">
      <c r="A112" s="592" t="s">
        <v>1153</v>
      </c>
      <c r="B112" s="593" t="s">
        <v>925</v>
      </c>
      <c r="C112" s="272" t="s">
        <v>707</v>
      </c>
      <c r="D112" s="272" t="s">
        <v>707</v>
      </c>
      <c r="E112" s="293">
        <v>25574</v>
      </c>
      <c r="F112" s="122">
        <v>4574</v>
      </c>
      <c r="G112" s="122">
        <v>515</v>
      </c>
      <c r="H112" s="122">
        <v>0</v>
      </c>
      <c r="I112" s="122">
        <v>0</v>
      </c>
      <c r="J112" s="595">
        <v>-34.21586936029756</v>
      </c>
      <c r="K112" s="122"/>
      <c r="L112" s="122">
        <v>5054.7841306397022</v>
      </c>
      <c r="M112" s="122">
        <v>129271049</v>
      </c>
      <c r="N112" s="122">
        <f t="shared" si="3"/>
        <v>47</v>
      </c>
      <c r="O112" s="596" t="str">
        <f t="shared" si="4"/>
        <v xml:space="preserve">Höganäs             </v>
      </c>
      <c r="P112" s="597">
        <f t="shared" si="5"/>
        <v>5054.7841306397022</v>
      </c>
    </row>
    <row r="113" spans="1:16" x14ac:dyDescent="0.2">
      <c r="A113" s="592" t="s">
        <v>1153</v>
      </c>
      <c r="B113" s="593" t="s">
        <v>927</v>
      </c>
      <c r="C113" s="272" t="s">
        <v>470</v>
      </c>
      <c r="D113" s="272" t="s">
        <v>470</v>
      </c>
      <c r="E113" s="293">
        <v>14973</v>
      </c>
      <c r="F113" s="122">
        <v>10817</v>
      </c>
      <c r="G113" s="122">
        <v>9</v>
      </c>
      <c r="H113" s="122">
        <v>0</v>
      </c>
      <c r="I113" s="122">
        <v>0</v>
      </c>
      <c r="J113" s="595">
        <v>-34.21586936029756</v>
      </c>
      <c r="K113" s="122"/>
      <c r="L113" s="122">
        <v>10791.784130639702</v>
      </c>
      <c r="M113" s="122">
        <v>161585384</v>
      </c>
      <c r="N113" s="122">
        <f t="shared" si="3"/>
        <v>164</v>
      </c>
      <c r="O113" s="596" t="str">
        <f t="shared" si="4"/>
        <v>Hörby</v>
      </c>
      <c r="P113" s="597">
        <f t="shared" si="5"/>
        <v>10791.784130639702</v>
      </c>
    </row>
    <row r="114" spans="1:16" x14ac:dyDescent="0.2">
      <c r="A114" s="592" t="s">
        <v>1153</v>
      </c>
      <c r="B114" s="593" t="s">
        <v>928</v>
      </c>
      <c r="C114" s="272" t="s">
        <v>471</v>
      </c>
      <c r="D114" s="272" t="s">
        <v>471</v>
      </c>
      <c r="E114" s="293">
        <v>15974</v>
      </c>
      <c r="F114" s="122">
        <v>9637</v>
      </c>
      <c r="G114" s="122">
        <v>-283</v>
      </c>
      <c r="H114" s="122">
        <v>0</v>
      </c>
      <c r="I114" s="122">
        <v>0</v>
      </c>
      <c r="J114" s="595">
        <v>-34.21586936029756</v>
      </c>
      <c r="K114" s="122"/>
      <c r="L114" s="122">
        <v>9319.7841306397022</v>
      </c>
      <c r="M114" s="122">
        <v>148874232</v>
      </c>
      <c r="N114" s="122">
        <f t="shared" si="3"/>
        <v>120</v>
      </c>
      <c r="O114" s="596" t="str">
        <f t="shared" si="4"/>
        <v>Höör</v>
      </c>
      <c r="P114" s="597">
        <f t="shared" si="5"/>
        <v>9319.7841306397022</v>
      </c>
    </row>
    <row r="115" spans="1:16" x14ac:dyDescent="0.2">
      <c r="A115" s="592" t="s">
        <v>1153</v>
      </c>
      <c r="B115" s="593" t="s">
        <v>943</v>
      </c>
      <c r="C115" s="272" t="s">
        <v>472</v>
      </c>
      <c r="D115" s="272" t="s">
        <v>472</v>
      </c>
      <c r="E115" s="293">
        <v>16902</v>
      </c>
      <c r="F115" s="122">
        <v>13153</v>
      </c>
      <c r="G115" s="122">
        <v>-857</v>
      </c>
      <c r="H115" s="122">
        <v>0</v>
      </c>
      <c r="I115" s="122">
        <v>0</v>
      </c>
      <c r="J115" s="595">
        <v>-34.21586936029756</v>
      </c>
      <c r="K115" s="122"/>
      <c r="L115" s="122">
        <v>12261.784130639702</v>
      </c>
      <c r="M115" s="122">
        <v>207248675</v>
      </c>
      <c r="N115" s="122">
        <f t="shared" si="3"/>
        <v>193</v>
      </c>
      <c r="O115" s="596" t="str">
        <f t="shared" si="4"/>
        <v>Klippan</v>
      </c>
      <c r="P115" s="597">
        <f t="shared" si="5"/>
        <v>12261.784130639702</v>
      </c>
    </row>
    <row r="116" spans="1:16" x14ac:dyDescent="0.2">
      <c r="A116" s="592" t="s">
        <v>1153</v>
      </c>
      <c r="B116" s="593" t="s">
        <v>946</v>
      </c>
      <c r="C116" s="272" t="s">
        <v>473</v>
      </c>
      <c r="D116" s="272" t="s">
        <v>473</v>
      </c>
      <c r="E116" s="293">
        <v>82372</v>
      </c>
      <c r="F116" s="122">
        <v>10490</v>
      </c>
      <c r="G116" s="122">
        <v>545</v>
      </c>
      <c r="H116" s="122">
        <v>0</v>
      </c>
      <c r="I116" s="122">
        <v>0</v>
      </c>
      <c r="J116" s="595">
        <v>-34.21586936029756</v>
      </c>
      <c r="K116" s="122"/>
      <c r="L116" s="122">
        <v>11000.784130639702</v>
      </c>
      <c r="M116" s="122">
        <v>906156590</v>
      </c>
      <c r="N116" s="122">
        <f t="shared" si="3"/>
        <v>171</v>
      </c>
      <c r="O116" s="596" t="str">
        <f t="shared" si="4"/>
        <v>Kristianstad</v>
      </c>
      <c r="P116" s="597">
        <f t="shared" si="5"/>
        <v>11000.784130639702</v>
      </c>
    </row>
    <row r="117" spans="1:16" x14ac:dyDescent="0.2">
      <c r="A117" s="592" t="s">
        <v>1153</v>
      </c>
      <c r="B117" s="593" t="s">
        <v>953</v>
      </c>
      <c r="C117" s="272" t="s">
        <v>474</v>
      </c>
      <c r="D117" s="272" t="s">
        <v>474</v>
      </c>
      <c r="E117" s="293">
        <v>30077</v>
      </c>
      <c r="F117" s="122">
        <v>3677</v>
      </c>
      <c r="G117" s="122">
        <v>149</v>
      </c>
      <c r="H117" s="122">
        <v>0</v>
      </c>
      <c r="I117" s="122">
        <v>254</v>
      </c>
      <c r="J117" s="595">
        <v>-34.21586936029756</v>
      </c>
      <c r="K117" s="122"/>
      <c r="L117" s="122">
        <v>4045.7841306397027</v>
      </c>
      <c r="M117" s="122">
        <v>121685049</v>
      </c>
      <c r="N117" s="122">
        <f t="shared" si="3"/>
        <v>38</v>
      </c>
      <c r="O117" s="596" t="str">
        <f t="shared" si="4"/>
        <v>Kävlinge</v>
      </c>
      <c r="P117" s="597">
        <f t="shared" si="5"/>
        <v>4045.7841306397027</v>
      </c>
    </row>
    <row r="118" spans="1:16" x14ac:dyDescent="0.2">
      <c r="A118" s="592" t="s">
        <v>1153</v>
      </c>
      <c r="B118" s="593" t="s">
        <v>956</v>
      </c>
      <c r="C118" s="272" t="s">
        <v>475</v>
      </c>
      <c r="D118" s="272" t="s">
        <v>475</v>
      </c>
      <c r="E118" s="293">
        <v>43867</v>
      </c>
      <c r="F118" s="122">
        <v>13412</v>
      </c>
      <c r="G118" s="122">
        <v>1157</v>
      </c>
      <c r="H118" s="122">
        <v>0</v>
      </c>
      <c r="I118" s="122">
        <v>0</v>
      </c>
      <c r="J118" s="595">
        <v>-34.21586936029756</v>
      </c>
      <c r="K118" s="122"/>
      <c r="L118" s="122">
        <v>14534.784130639702</v>
      </c>
      <c r="M118" s="122">
        <v>637597375</v>
      </c>
      <c r="N118" s="122">
        <f t="shared" si="3"/>
        <v>234</v>
      </c>
      <c r="O118" s="596" t="str">
        <f t="shared" si="4"/>
        <v>Landskrona</v>
      </c>
      <c r="P118" s="597">
        <f t="shared" si="5"/>
        <v>14534.784130639702</v>
      </c>
    </row>
    <row r="119" spans="1:16" x14ac:dyDescent="0.2">
      <c r="A119" s="592" t="s">
        <v>1153</v>
      </c>
      <c r="B119" s="593" t="s">
        <v>970</v>
      </c>
      <c r="C119" s="272" t="s">
        <v>476</v>
      </c>
      <c r="D119" s="272" t="s">
        <v>476</v>
      </c>
      <c r="E119" s="293">
        <v>23308</v>
      </c>
      <c r="F119" s="122">
        <v>-4148</v>
      </c>
      <c r="G119" s="122">
        <v>1826</v>
      </c>
      <c r="H119" s="122">
        <v>342</v>
      </c>
      <c r="I119" s="122">
        <v>994</v>
      </c>
      <c r="J119" s="595">
        <v>-34.21586936029756</v>
      </c>
      <c r="K119" s="122"/>
      <c r="L119" s="122">
        <v>-1020.2158693602976</v>
      </c>
      <c r="M119" s="122">
        <v>-23779191</v>
      </c>
      <c r="N119" s="122">
        <f t="shared" si="3"/>
        <v>8</v>
      </c>
      <c r="O119" s="596" t="str">
        <f t="shared" si="4"/>
        <v>Lomma</v>
      </c>
      <c r="P119" s="597">
        <f t="shared" si="5"/>
        <v>-1020.2158693602976</v>
      </c>
    </row>
    <row r="120" spans="1:16" x14ac:dyDescent="0.2">
      <c r="A120" s="592" t="s">
        <v>1153</v>
      </c>
      <c r="B120" s="593" t="s">
        <v>973</v>
      </c>
      <c r="C120" s="272" t="s">
        <v>477</v>
      </c>
      <c r="D120" s="272" t="s">
        <v>477</v>
      </c>
      <c r="E120" s="293">
        <v>116682</v>
      </c>
      <c r="F120" s="122">
        <v>5829</v>
      </c>
      <c r="G120" s="122">
        <v>-4857</v>
      </c>
      <c r="H120" s="122">
        <v>0</v>
      </c>
      <c r="I120" s="122">
        <v>455</v>
      </c>
      <c r="J120" s="595">
        <v>-34.21586936029756</v>
      </c>
      <c r="K120" s="122"/>
      <c r="L120" s="122">
        <v>1392.7841306397024</v>
      </c>
      <c r="M120" s="122">
        <v>162512838</v>
      </c>
      <c r="N120" s="122">
        <f t="shared" si="3"/>
        <v>16</v>
      </c>
      <c r="O120" s="596" t="str">
        <f t="shared" si="4"/>
        <v>Lund</v>
      </c>
      <c r="P120" s="597">
        <f t="shared" si="5"/>
        <v>1392.7841306397024</v>
      </c>
    </row>
    <row r="121" spans="1:16" x14ac:dyDescent="0.2">
      <c r="A121" s="592" t="s">
        <v>1153</v>
      </c>
      <c r="B121" s="593" t="s">
        <v>976</v>
      </c>
      <c r="C121" s="272" t="s">
        <v>478</v>
      </c>
      <c r="D121" s="272" t="s">
        <v>478</v>
      </c>
      <c r="E121" s="293">
        <v>321970</v>
      </c>
      <c r="F121" s="122">
        <v>12877</v>
      </c>
      <c r="G121" s="122">
        <v>1395</v>
      </c>
      <c r="H121" s="122">
        <v>32</v>
      </c>
      <c r="I121" s="122">
        <v>0</v>
      </c>
      <c r="J121" s="595">
        <v>-34.21586936029756</v>
      </c>
      <c r="K121" s="122"/>
      <c r="L121" s="122">
        <v>14269.784130639702</v>
      </c>
      <c r="M121" s="122">
        <v>4594442397</v>
      </c>
      <c r="N121" s="122">
        <f t="shared" si="3"/>
        <v>230</v>
      </c>
      <c r="O121" s="596" t="str">
        <f t="shared" si="4"/>
        <v>Malmö</v>
      </c>
      <c r="P121" s="597">
        <f t="shared" si="5"/>
        <v>14269.784130639702</v>
      </c>
    </row>
    <row r="122" spans="1:16" x14ac:dyDescent="0.2">
      <c r="A122" s="592" t="s">
        <v>1153</v>
      </c>
      <c r="B122" s="593" t="s">
        <v>1009</v>
      </c>
      <c r="C122" s="272" t="s">
        <v>479</v>
      </c>
      <c r="D122" s="272" t="s">
        <v>479</v>
      </c>
      <c r="E122" s="293">
        <v>12915</v>
      </c>
      <c r="F122" s="122">
        <v>12391</v>
      </c>
      <c r="G122" s="122">
        <v>1468</v>
      </c>
      <c r="H122" s="122">
        <v>0</v>
      </c>
      <c r="I122" s="122">
        <v>0</v>
      </c>
      <c r="J122" s="595">
        <v>-34.21586936029756</v>
      </c>
      <c r="K122" s="122"/>
      <c r="L122" s="122">
        <v>13824.784130639702</v>
      </c>
      <c r="M122" s="122">
        <v>178547087</v>
      </c>
      <c r="N122" s="122">
        <f t="shared" si="3"/>
        <v>221</v>
      </c>
      <c r="O122" s="596" t="str">
        <f t="shared" si="4"/>
        <v>Osby</v>
      </c>
      <c r="P122" s="597">
        <f t="shared" si="5"/>
        <v>13824.784130639702</v>
      </c>
    </row>
    <row r="123" spans="1:16" x14ac:dyDescent="0.2">
      <c r="A123" s="592" t="s">
        <v>1153</v>
      </c>
      <c r="B123" s="593" t="s">
        <v>1015</v>
      </c>
      <c r="C123" s="272" t="s">
        <v>480</v>
      </c>
      <c r="D123" s="272" t="s">
        <v>480</v>
      </c>
      <c r="E123" s="293">
        <v>7191</v>
      </c>
      <c r="F123" s="122">
        <v>14453</v>
      </c>
      <c r="G123" s="122">
        <v>1705</v>
      </c>
      <c r="H123" s="122">
        <v>0</v>
      </c>
      <c r="I123" s="122">
        <v>0</v>
      </c>
      <c r="J123" s="595">
        <v>-34.21586936029756</v>
      </c>
      <c r="K123" s="122"/>
      <c r="L123" s="122">
        <v>16123.784130639702</v>
      </c>
      <c r="M123" s="122">
        <v>115946132</v>
      </c>
      <c r="N123" s="122">
        <f t="shared" si="3"/>
        <v>258</v>
      </c>
      <c r="O123" s="596" t="str">
        <f t="shared" si="4"/>
        <v>Perstorp</v>
      </c>
      <c r="P123" s="597">
        <f t="shared" si="5"/>
        <v>16123.784130639702</v>
      </c>
    </row>
    <row r="124" spans="1:16" x14ac:dyDescent="0.2">
      <c r="A124" s="592" t="s">
        <v>1153</v>
      </c>
      <c r="B124" s="593" t="s">
        <v>1025</v>
      </c>
      <c r="C124" s="272" t="s">
        <v>481</v>
      </c>
      <c r="D124" s="272" t="s">
        <v>481</v>
      </c>
      <c r="E124" s="293">
        <v>19079</v>
      </c>
      <c r="F124" s="122">
        <v>10588</v>
      </c>
      <c r="G124" s="122">
        <v>-604</v>
      </c>
      <c r="H124" s="122">
        <v>0</v>
      </c>
      <c r="I124" s="122">
        <v>0</v>
      </c>
      <c r="J124" s="595">
        <v>-34.21586936029756</v>
      </c>
      <c r="K124" s="122"/>
      <c r="L124" s="122">
        <v>9949.7841306397022</v>
      </c>
      <c r="M124" s="122">
        <v>189831931</v>
      </c>
      <c r="N124" s="122">
        <f t="shared" si="3"/>
        <v>137</v>
      </c>
      <c r="O124" s="596" t="str">
        <f t="shared" si="4"/>
        <v>Simrishamn</v>
      </c>
      <c r="P124" s="597">
        <f t="shared" si="5"/>
        <v>9949.7841306397022</v>
      </c>
    </row>
    <row r="125" spans="1:16" x14ac:dyDescent="0.2">
      <c r="A125" s="592" t="s">
        <v>1153</v>
      </c>
      <c r="B125" s="593" t="s">
        <v>1026</v>
      </c>
      <c r="C125" s="272" t="s">
        <v>482</v>
      </c>
      <c r="D125" s="272" t="s">
        <v>482</v>
      </c>
      <c r="E125" s="293">
        <v>18467</v>
      </c>
      <c r="F125" s="122">
        <v>10853</v>
      </c>
      <c r="G125" s="122">
        <v>-2157</v>
      </c>
      <c r="H125" s="122">
        <v>0</v>
      </c>
      <c r="I125" s="122">
        <v>0</v>
      </c>
      <c r="J125" s="595">
        <v>-34.21586936029756</v>
      </c>
      <c r="K125" s="122"/>
      <c r="L125" s="122">
        <v>8661.7841306397022</v>
      </c>
      <c r="M125" s="122">
        <v>159957168</v>
      </c>
      <c r="N125" s="122">
        <f t="shared" si="3"/>
        <v>107</v>
      </c>
      <c r="O125" s="596" t="str">
        <f t="shared" si="4"/>
        <v>Sjöbo</v>
      </c>
      <c r="P125" s="597">
        <f t="shared" si="5"/>
        <v>8661.7841306397022</v>
      </c>
    </row>
    <row r="126" spans="1:16" x14ac:dyDescent="0.2">
      <c r="A126" s="592" t="s">
        <v>1153</v>
      </c>
      <c r="B126" s="593" t="s">
        <v>1030</v>
      </c>
      <c r="C126" s="272" t="s">
        <v>483</v>
      </c>
      <c r="D126" s="272" t="s">
        <v>483</v>
      </c>
      <c r="E126" s="293">
        <v>15165</v>
      </c>
      <c r="F126" s="122">
        <v>10597</v>
      </c>
      <c r="G126" s="122">
        <v>-275</v>
      </c>
      <c r="H126" s="122">
        <v>0</v>
      </c>
      <c r="I126" s="122">
        <v>0</v>
      </c>
      <c r="J126" s="595">
        <v>-34.21586936029756</v>
      </c>
      <c r="K126" s="122"/>
      <c r="L126" s="122">
        <v>10287.784130639702</v>
      </c>
      <c r="M126" s="122">
        <v>156014246</v>
      </c>
      <c r="N126" s="122">
        <f t="shared" si="3"/>
        <v>146</v>
      </c>
      <c r="O126" s="596" t="str">
        <f t="shared" si="4"/>
        <v>Skurup</v>
      </c>
      <c r="P126" s="597">
        <f t="shared" si="5"/>
        <v>10287.784130639702</v>
      </c>
    </row>
    <row r="127" spans="1:16" x14ac:dyDescent="0.2">
      <c r="A127" s="592" t="s">
        <v>1153</v>
      </c>
      <c r="B127" s="593" t="s">
        <v>1038</v>
      </c>
      <c r="C127" s="272" t="s">
        <v>484</v>
      </c>
      <c r="D127" s="272" t="s">
        <v>484</v>
      </c>
      <c r="E127" s="293">
        <v>23117</v>
      </c>
      <c r="F127" s="122">
        <v>4162</v>
      </c>
      <c r="G127" s="122">
        <v>74</v>
      </c>
      <c r="H127" s="122">
        <v>0</v>
      </c>
      <c r="I127" s="122">
        <v>197</v>
      </c>
      <c r="J127" s="595">
        <v>-34.21586936029756</v>
      </c>
      <c r="K127" s="122"/>
      <c r="L127" s="122">
        <v>4398.7841306397022</v>
      </c>
      <c r="M127" s="122">
        <v>101686693</v>
      </c>
      <c r="N127" s="122">
        <f t="shared" si="3"/>
        <v>40</v>
      </c>
      <c r="O127" s="596" t="str">
        <f t="shared" si="4"/>
        <v>Staffanstorp</v>
      </c>
      <c r="P127" s="597">
        <f t="shared" si="5"/>
        <v>4398.7841306397022</v>
      </c>
    </row>
    <row r="128" spans="1:16" x14ac:dyDescent="0.2">
      <c r="A128" s="592" t="s">
        <v>1153</v>
      </c>
      <c r="B128" s="593" t="s">
        <v>1050</v>
      </c>
      <c r="C128" s="272" t="s">
        <v>485</v>
      </c>
      <c r="D128" s="272" t="s">
        <v>485</v>
      </c>
      <c r="E128" s="293">
        <v>13619</v>
      </c>
      <c r="F128" s="122">
        <v>11586</v>
      </c>
      <c r="G128" s="122">
        <v>-457</v>
      </c>
      <c r="H128" s="122">
        <v>0</v>
      </c>
      <c r="I128" s="122">
        <v>0</v>
      </c>
      <c r="J128" s="595">
        <v>-34.21586936029756</v>
      </c>
      <c r="K128" s="122"/>
      <c r="L128" s="122">
        <v>11094.784130639702</v>
      </c>
      <c r="M128" s="122">
        <v>151099865</v>
      </c>
      <c r="N128" s="122">
        <f t="shared" si="3"/>
        <v>173</v>
      </c>
      <c r="O128" s="596" t="str">
        <f t="shared" si="4"/>
        <v>Svalöv</v>
      </c>
      <c r="P128" s="597">
        <f t="shared" si="5"/>
        <v>11094.784130639702</v>
      </c>
    </row>
    <row r="129" spans="1:16" x14ac:dyDescent="0.2">
      <c r="A129" s="592" t="s">
        <v>1153</v>
      </c>
      <c r="B129" s="593" t="s">
        <v>1051</v>
      </c>
      <c r="C129" s="272" t="s">
        <v>486</v>
      </c>
      <c r="D129" s="272" t="s">
        <v>486</v>
      </c>
      <c r="E129" s="293">
        <v>20426</v>
      </c>
      <c r="F129" s="122">
        <v>6423</v>
      </c>
      <c r="G129" s="122">
        <v>500</v>
      </c>
      <c r="H129" s="122">
        <v>0</v>
      </c>
      <c r="I129" s="122">
        <v>0</v>
      </c>
      <c r="J129" s="595">
        <v>-34.21586936029756</v>
      </c>
      <c r="K129" s="122"/>
      <c r="L129" s="122">
        <v>6888.7841306397022</v>
      </c>
      <c r="M129" s="122">
        <v>140710305</v>
      </c>
      <c r="N129" s="122">
        <f t="shared" si="3"/>
        <v>74</v>
      </c>
      <c r="O129" s="596" t="str">
        <f t="shared" si="4"/>
        <v>Svedala</v>
      </c>
      <c r="P129" s="597">
        <f t="shared" si="5"/>
        <v>6888.7841306397022</v>
      </c>
    </row>
    <row r="130" spans="1:16" x14ac:dyDescent="0.2">
      <c r="A130" s="592" t="s">
        <v>1153</v>
      </c>
      <c r="B130" s="593" t="s">
        <v>1067</v>
      </c>
      <c r="C130" s="272" t="s">
        <v>487</v>
      </c>
      <c r="D130" s="272" t="s">
        <v>487</v>
      </c>
      <c r="E130" s="293">
        <v>13145</v>
      </c>
      <c r="F130" s="122">
        <v>13507</v>
      </c>
      <c r="G130" s="122">
        <v>273</v>
      </c>
      <c r="H130" s="122">
        <v>0</v>
      </c>
      <c r="I130" s="122">
        <v>0</v>
      </c>
      <c r="J130" s="595">
        <v>-34.21586936029756</v>
      </c>
      <c r="K130" s="122"/>
      <c r="L130" s="122">
        <v>13745.784130639702</v>
      </c>
      <c r="M130" s="122">
        <v>180688332</v>
      </c>
      <c r="N130" s="122">
        <f t="shared" si="3"/>
        <v>218</v>
      </c>
      <c r="O130" s="596" t="str">
        <f t="shared" si="4"/>
        <v>Tomelilla</v>
      </c>
      <c r="P130" s="597">
        <f t="shared" si="5"/>
        <v>13745.784130639702</v>
      </c>
    </row>
    <row r="131" spans="1:16" x14ac:dyDescent="0.2">
      <c r="A131" s="592" t="s">
        <v>1153</v>
      </c>
      <c r="B131" s="593" t="s">
        <v>1072</v>
      </c>
      <c r="C131" s="272" t="s">
        <v>488</v>
      </c>
      <c r="D131" s="272" t="s">
        <v>488</v>
      </c>
      <c r="E131" s="293">
        <v>43323</v>
      </c>
      <c r="F131" s="122">
        <v>10050</v>
      </c>
      <c r="G131" s="122">
        <v>-734</v>
      </c>
      <c r="H131" s="122">
        <v>0</v>
      </c>
      <c r="I131" s="122">
        <v>0</v>
      </c>
      <c r="J131" s="595">
        <v>-34.21586936029756</v>
      </c>
      <c r="K131" s="122"/>
      <c r="L131" s="122">
        <v>9281.7841306397022</v>
      </c>
      <c r="M131" s="122">
        <v>402114734</v>
      </c>
      <c r="N131" s="122">
        <f t="shared" si="3"/>
        <v>117</v>
      </c>
      <c r="O131" s="596" t="str">
        <f t="shared" si="4"/>
        <v>Trelleborg</v>
      </c>
      <c r="P131" s="597">
        <f t="shared" si="5"/>
        <v>9281.7841306397022</v>
      </c>
    </row>
    <row r="132" spans="1:16" x14ac:dyDescent="0.2">
      <c r="A132" s="592" t="s">
        <v>1153</v>
      </c>
      <c r="B132" s="593" t="s">
        <v>1093</v>
      </c>
      <c r="C132" s="272" t="s">
        <v>489</v>
      </c>
      <c r="D132" s="272" t="s">
        <v>489</v>
      </c>
      <c r="E132" s="293">
        <v>34606</v>
      </c>
      <c r="F132" s="122">
        <v>-2036</v>
      </c>
      <c r="G132" s="122">
        <v>226</v>
      </c>
      <c r="H132" s="122">
        <v>0</v>
      </c>
      <c r="I132" s="122">
        <v>203</v>
      </c>
      <c r="J132" s="595">
        <v>-34.21586936029756</v>
      </c>
      <c r="K132" s="122"/>
      <c r="L132" s="122">
        <v>-1641.2158693602976</v>
      </c>
      <c r="M132" s="122">
        <v>-56795916</v>
      </c>
      <c r="N132" s="122">
        <f t="shared" si="3"/>
        <v>6</v>
      </c>
      <c r="O132" s="596" t="str">
        <f t="shared" si="4"/>
        <v>Vellinge</v>
      </c>
      <c r="P132" s="597">
        <f t="shared" si="5"/>
        <v>-1641.2158693602976</v>
      </c>
    </row>
    <row r="133" spans="1:16" x14ac:dyDescent="0.2">
      <c r="A133" s="592" t="s">
        <v>1153</v>
      </c>
      <c r="B133" s="593" t="s">
        <v>1108</v>
      </c>
      <c r="C133" s="272" t="s">
        <v>490</v>
      </c>
      <c r="D133" s="272" t="s">
        <v>490</v>
      </c>
      <c r="E133" s="293">
        <v>28961</v>
      </c>
      <c r="F133" s="122">
        <v>7223</v>
      </c>
      <c r="G133" s="122">
        <v>-2005</v>
      </c>
      <c r="H133" s="122">
        <v>0</v>
      </c>
      <c r="I133" s="122">
        <v>0</v>
      </c>
      <c r="J133" s="595">
        <v>-34.21586936029756</v>
      </c>
      <c r="K133" s="122"/>
      <c r="L133" s="122">
        <v>5183.7841306397022</v>
      </c>
      <c r="M133" s="122">
        <v>150127572</v>
      </c>
      <c r="N133" s="122">
        <f t="shared" si="3"/>
        <v>50</v>
      </c>
      <c r="O133" s="596" t="str">
        <f t="shared" si="4"/>
        <v>Ystad</v>
      </c>
      <c r="P133" s="597">
        <f t="shared" si="5"/>
        <v>5183.7841306397022</v>
      </c>
    </row>
    <row r="134" spans="1:16" x14ac:dyDescent="0.2">
      <c r="A134" s="592" t="s">
        <v>1153</v>
      </c>
      <c r="B134" s="593" t="s">
        <v>1114</v>
      </c>
      <c r="C134" s="272" t="s">
        <v>491</v>
      </c>
      <c r="D134" s="272" t="s">
        <v>491</v>
      </c>
      <c r="E134" s="293">
        <v>15167</v>
      </c>
      <c r="F134" s="122">
        <v>13992</v>
      </c>
      <c r="G134" s="122">
        <v>944</v>
      </c>
      <c r="H134" s="122">
        <v>0</v>
      </c>
      <c r="I134" s="122">
        <v>0</v>
      </c>
      <c r="J134" s="595">
        <v>-34.21586936029756</v>
      </c>
      <c r="K134" s="122"/>
      <c r="L134" s="122">
        <v>14901.784130639702</v>
      </c>
      <c r="M134" s="122">
        <v>226015360</v>
      </c>
      <c r="N134" s="122">
        <f t="shared" si="3"/>
        <v>241</v>
      </c>
      <c r="O134" s="596" t="str">
        <f t="shared" si="4"/>
        <v>Åstorp</v>
      </c>
      <c r="P134" s="597">
        <f t="shared" si="5"/>
        <v>14901.784130639702</v>
      </c>
    </row>
    <row r="135" spans="1:16" x14ac:dyDescent="0.2">
      <c r="A135" s="592" t="s">
        <v>1153</v>
      </c>
      <c r="B135" s="593" t="s">
        <v>1120</v>
      </c>
      <c r="C135" s="272" t="s">
        <v>492</v>
      </c>
      <c r="D135" s="272" t="s">
        <v>492</v>
      </c>
      <c r="E135" s="293">
        <v>40655</v>
      </c>
      <c r="F135" s="122">
        <v>6334</v>
      </c>
      <c r="G135" s="122">
        <v>-819</v>
      </c>
      <c r="H135" s="122">
        <v>0</v>
      </c>
      <c r="I135" s="122">
        <v>30</v>
      </c>
      <c r="J135" s="595">
        <v>-34.21586936029756</v>
      </c>
      <c r="K135" s="122"/>
      <c r="L135" s="122">
        <v>5510.7841306397022</v>
      </c>
      <c r="M135" s="122">
        <v>224040929</v>
      </c>
      <c r="N135" s="122">
        <f t="shared" si="3"/>
        <v>55</v>
      </c>
      <c r="O135" s="596" t="str">
        <f t="shared" si="4"/>
        <v>Ängelholm</v>
      </c>
      <c r="P135" s="597">
        <f t="shared" si="5"/>
        <v>5510.7841306397022</v>
      </c>
    </row>
    <row r="136" spans="1:16" x14ac:dyDescent="0.2">
      <c r="A136" s="592" t="s">
        <v>1153</v>
      </c>
      <c r="B136" s="593" t="s">
        <v>1124</v>
      </c>
      <c r="C136" s="272" t="s">
        <v>493</v>
      </c>
      <c r="D136" s="272" t="s">
        <v>493</v>
      </c>
      <c r="E136" s="293">
        <v>9833</v>
      </c>
      <c r="F136" s="122">
        <v>14068</v>
      </c>
      <c r="G136" s="122">
        <v>632</v>
      </c>
      <c r="H136" s="122">
        <v>0</v>
      </c>
      <c r="I136" s="122">
        <v>0</v>
      </c>
      <c r="J136" s="595">
        <v>-34.21586936029756</v>
      </c>
      <c r="K136" s="122"/>
      <c r="L136" s="122">
        <v>14665.784130639702</v>
      </c>
      <c r="M136" s="122">
        <v>144208655</v>
      </c>
      <c r="N136" s="122">
        <f t="shared" si="3"/>
        <v>235</v>
      </c>
      <c r="O136" s="596" t="str">
        <f t="shared" si="4"/>
        <v>Örkelljunga</v>
      </c>
      <c r="P136" s="597">
        <f t="shared" si="5"/>
        <v>14665.784130639702</v>
      </c>
    </row>
    <row r="137" spans="1:16" x14ac:dyDescent="0.2">
      <c r="A137" s="592" t="s">
        <v>1153</v>
      </c>
      <c r="B137" s="593" t="s">
        <v>1129</v>
      </c>
      <c r="C137" s="272" t="s">
        <v>494</v>
      </c>
      <c r="D137" s="272" t="s">
        <v>494</v>
      </c>
      <c r="E137" s="293">
        <v>14051</v>
      </c>
      <c r="F137" s="122">
        <v>13237</v>
      </c>
      <c r="G137" s="122">
        <v>845</v>
      </c>
      <c r="H137" s="122">
        <v>0</v>
      </c>
      <c r="I137" s="122">
        <v>0</v>
      </c>
      <c r="J137" s="595">
        <v>-34.21586936029756</v>
      </c>
      <c r="K137" s="122"/>
      <c r="L137" s="122">
        <v>14047.784130639702</v>
      </c>
      <c r="M137" s="122">
        <v>197385415</v>
      </c>
      <c r="N137" s="122">
        <f t="shared" si="3"/>
        <v>226</v>
      </c>
      <c r="O137" s="596" t="str">
        <f t="shared" si="4"/>
        <v>Östra Göinge</v>
      </c>
      <c r="P137" s="597">
        <f t="shared" si="5"/>
        <v>14047.784130639702</v>
      </c>
    </row>
    <row r="138" spans="1:16" ht="25.5" x14ac:dyDescent="0.2">
      <c r="A138" s="592" t="s">
        <v>1154</v>
      </c>
      <c r="B138" s="593" t="s">
        <v>881</v>
      </c>
      <c r="C138" s="594" t="s">
        <v>496</v>
      </c>
      <c r="D138" s="285" t="s">
        <v>708</v>
      </c>
      <c r="E138" s="293">
        <v>42849</v>
      </c>
      <c r="F138" s="122">
        <v>10058</v>
      </c>
      <c r="G138" s="122">
        <v>-365</v>
      </c>
      <c r="H138" s="122">
        <v>0</v>
      </c>
      <c r="I138" s="122">
        <v>0</v>
      </c>
      <c r="J138" s="595">
        <v>-34.21586936029756</v>
      </c>
      <c r="K138" s="122"/>
      <c r="L138" s="122">
        <v>9658.7841306397022</v>
      </c>
      <c r="M138" s="122">
        <v>413869241</v>
      </c>
      <c r="N138" s="122">
        <f t="shared" si="3"/>
        <v>130</v>
      </c>
      <c r="O138" s="596" t="str">
        <f t="shared" si="4"/>
        <v>Falkenberg</v>
      </c>
      <c r="P138" s="597">
        <f t="shared" si="5"/>
        <v>9658.7841306397022</v>
      </c>
    </row>
    <row r="139" spans="1:16" x14ac:dyDescent="0.2">
      <c r="A139" s="592" t="s">
        <v>1154</v>
      </c>
      <c r="B139" s="593" t="s">
        <v>905</v>
      </c>
      <c r="C139" s="272" t="s">
        <v>497</v>
      </c>
      <c r="D139" s="272" t="s">
        <v>497</v>
      </c>
      <c r="E139" s="293">
        <v>96641</v>
      </c>
      <c r="F139" s="122">
        <v>8378</v>
      </c>
      <c r="G139" s="122">
        <v>-1986</v>
      </c>
      <c r="H139" s="122">
        <v>0</v>
      </c>
      <c r="I139" s="122">
        <v>0</v>
      </c>
      <c r="J139" s="595">
        <v>-34.21586936029756</v>
      </c>
      <c r="K139" s="122"/>
      <c r="L139" s="122">
        <v>6357.7841306397022</v>
      </c>
      <c r="M139" s="122">
        <v>614422616</v>
      </c>
      <c r="N139" s="122">
        <f t="shared" ref="N139:N202" si="6">RANK(L139,$L$10:$L$299,1)</f>
        <v>64</v>
      </c>
      <c r="O139" s="596" t="str">
        <f t="shared" ref="O139:O202" si="7">C139</f>
        <v>Halmstad</v>
      </c>
      <c r="P139" s="597">
        <f t="shared" ref="P139:P202" si="8">L139</f>
        <v>6357.7841306397022</v>
      </c>
    </row>
    <row r="140" spans="1:16" x14ac:dyDescent="0.2">
      <c r="A140" s="592" t="s">
        <v>1154</v>
      </c>
      <c r="B140" s="593" t="s">
        <v>918</v>
      </c>
      <c r="C140" s="272" t="s">
        <v>498</v>
      </c>
      <c r="D140" s="272" t="s">
        <v>498</v>
      </c>
      <c r="E140" s="293">
        <v>10501</v>
      </c>
      <c r="F140" s="122">
        <v>12765</v>
      </c>
      <c r="G140" s="122">
        <v>2559</v>
      </c>
      <c r="H140" s="122">
        <v>0</v>
      </c>
      <c r="I140" s="122">
        <v>0</v>
      </c>
      <c r="J140" s="595">
        <v>-34.21586936029756</v>
      </c>
      <c r="K140" s="122"/>
      <c r="L140" s="122">
        <v>15289.784130639702</v>
      </c>
      <c r="M140" s="122">
        <v>160558023</v>
      </c>
      <c r="N140" s="122">
        <f t="shared" si="6"/>
        <v>247</v>
      </c>
      <c r="O140" s="596" t="str">
        <f t="shared" si="7"/>
        <v>Hylte</v>
      </c>
      <c r="P140" s="597">
        <f t="shared" si="8"/>
        <v>15289.784130639702</v>
      </c>
    </row>
    <row r="141" spans="1:16" x14ac:dyDescent="0.2">
      <c r="A141" s="592" t="s">
        <v>1154</v>
      </c>
      <c r="B141" s="593" t="s">
        <v>950</v>
      </c>
      <c r="C141" s="272" t="s">
        <v>499</v>
      </c>
      <c r="D141" s="272" t="s">
        <v>499</v>
      </c>
      <c r="E141" s="293">
        <v>79015</v>
      </c>
      <c r="F141" s="122">
        <v>-443</v>
      </c>
      <c r="G141" s="122">
        <v>807</v>
      </c>
      <c r="H141" s="122">
        <v>0</v>
      </c>
      <c r="I141" s="122">
        <v>0</v>
      </c>
      <c r="J141" s="595">
        <v>-34.21586936029756</v>
      </c>
      <c r="K141" s="122"/>
      <c r="L141" s="122">
        <v>329.78413063970243</v>
      </c>
      <c r="M141" s="122">
        <v>26057893</v>
      </c>
      <c r="N141" s="122">
        <f t="shared" si="6"/>
        <v>13</v>
      </c>
      <c r="O141" s="596" t="str">
        <f t="shared" si="7"/>
        <v>Kungsbacka</v>
      </c>
      <c r="P141" s="597">
        <f t="shared" si="8"/>
        <v>329.78413063970243</v>
      </c>
    </row>
    <row r="142" spans="1:16" x14ac:dyDescent="0.2">
      <c r="A142" s="592" t="s">
        <v>1154</v>
      </c>
      <c r="B142" s="593" t="s">
        <v>955</v>
      </c>
      <c r="C142" s="272" t="s">
        <v>500</v>
      </c>
      <c r="D142" s="272" t="s">
        <v>500</v>
      </c>
      <c r="E142" s="293">
        <v>24154</v>
      </c>
      <c r="F142" s="122">
        <v>10865</v>
      </c>
      <c r="G142" s="122">
        <v>-794</v>
      </c>
      <c r="H142" s="122">
        <v>0</v>
      </c>
      <c r="I142" s="122">
        <v>0</v>
      </c>
      <c r="J142" s="595">
        <v>-34.21586936029756</v>
      </c>
      <c r="K142" s="122"/>
      <c r="L142" s="122">
        <v>10036.784130639702</v>
      </c>
      <c r="M142" s="122">
        <v>242428484</v>
      </c>
      <c r="N142" s="122">
        <f t="shared" si="6"/>
        <v>140</v>
      </c>
      <c r="O142" s="596" t="str">
        <f t="shared" si="7"/>
        <v>Laholm</v>
      </c>
      <c r="P142" s="597">
        <f t="shared" si="8"/>
        <v>10036.784130639702</v>
      </c>
    </row>
    <row r="143" spans="1:16" x14ac:dyDescent="0.2">
      <c r="A143" s="592" t="s">
        <v>1154</v>
      </c>
      <c r="B143" s="593" t="s">
        <v>1091</v>
      </c>
      <c r="C143" s="272" t="s">
        <v>501</v>
      </c>
      <c r="D143" s="272" t="s">
        <v>501</v>
      </c>
      <c r="E143" s="293">
        <v>60848</v>
      </c>
      <c r="F143" s="122">
        <v>6409</v>
      </c>
      <c r="G143" s="122">
        <v>-1379</v>
      </c>
      <c r="H143" s="122">
        <v>0</v>
      </c>
      <c r="I143" s="122">
        <v>0</v>
      </c>
      <c r="J143" s="595">
        <v>-34.21586936029756</v>
      </c>
      <c r="K143" s="122"/>
      <c r="L143" s="122">
        <v>4995.7841306397022</v>
      </c>
      <c r="M143" s="122">
        <v>303983473</v>
      </c>
      <c r="N143" s="122">
        <f t="shared" si="6"/>
        <v>45</v>
      </c>
      <c r="O143" s="596" t="str">
        <f t="shared" si="7"/>
        <v>Varberg</v>
      </c>
      <c r="P143" s="597">
        <f t="shared" si="8"/>
        <v>4995.7841306397022</v>
      </c>
    </row>
    <row r="144" spans="1:16" ht="25.5" x14ac:dyDescent="0.2">
      <c r="A144" s="592" t="s">
        <v>1156</v>
      </c>
      <c r="B144" s="593" t="s">
        <v>842</v>
      </c>
      <c r="C144" s="598" t="s">
        <v>503</v>
      </c>
      <c r="D144" s="290" t="s">
        <v>709</v>
      </c>
      <c r="E144" s="293">
        <v>28722</v>
      </c>
      <c r="F144" s="122">
        <v>7335</v>
      </c>
      <c r="G144" s="122">
        <v>-211</v>
      </c>
      <c r="H144" s="122">
        <v>0</v>
      </c>
      <c r="I144" s="122">
        <v>0</v>
      </c>
      <c r="J144" s="595">
        <v>-34.21586936029756</v>
      </c>
      <c r="K144" s="122"/>
      <c r="L144" s="122">
        <v>7089.7841306397022</v>
      </c>
      <c r="M144" s="122">
        <v>203632780</v>
      </c>
      <c r="N144" s="122">
        <f t="shared" si="6"/>
        <v>76</v>
      </c>
      <c r="O144" s="596" t="str">
        <f t="shared" si="7"/>
        <v>Ale</v>
      </c>
      <c r="P144" s="597">
        <f t="shared" si="8"/>
        <v>7089.7841306397022</v>
      </c>
    </row>
    <row r="145" spans="1:16" x14ac:dyDescent="0.2">
      <c r="A145" s="592" t="s">
        <v>1156</v>
      </c>
      <c r="B145" s="593" t="s">
        <v>843</v>
      </c>
      <c r="C145" s="272" t="s">
        <v>504</v>
      </c>
      <c r="D145" s="272" t="s">
        <v>504</v>
      </c>
      <c r="E145" s="293">
        <v>39557</v>
      </c>
      <c r="F145" s="122">
        <v>7256</v>
      </c>
      <c r="G145" s="122">
        <v>-1154</v>
      </c>
      <c r="H145" s="122">
        <v>0</v>
      </c>
      <c r="I145" s="122">
        <v>0</v>
      </c>
      <c r="J145" s="595">
        <v>-34.21586936029756</v>
      </c>
      <c r="K145" s="122"/>
      <c r="L145" s="122">
        <v>6067.7841306397022</v>
      </c>
      <c r="M145" s="122">
        <v>240023337</v>
      </c>
      <c r="N145" s="122">
        <f t="shared" si="6"/>
        <v>61</v>
      </c>
      <c r="O145" s="596" t="str">
        <f t="shared" si="7"/>
        <v>Alingsås</v>
      </c>
      <c r="P145" s="597">
        <f t="shared" si="8"/>
        <v>6067.7841306397022</v>
      </c>
    </row>
    <row r="146" spans="1:16" x14ac:dyDescent="0.2">
      <c r="A146" s="592" t="s">
        <v>1156</v>
      </c>
      <c r="B146" s="593" t="s">
        <v>852</v>
      </c>
      <c r="C146" s="272" t="s">
        <v>505</v>
      </c>
      <c r="D146" s="272" t="s">
        <v>505</v>
      </c>
      <c r="E146" s="293">
        <v>9605</v>
      </c>
      <c r="F146" s="122">
        <v>13568</v>
      </c>
      <c r="G146" s="122">
        <v>2148</v>
      </c>
      <c r="H146" s="122">
        <v>0</v>
      </c>
      <c r="I146" s="122">
        <v>0</v>
      </c>
      <c r="J146" s="595">
        <v>-34.21586936029756</v>
      </c>
      <c r="K146" s="122"/>
      <c r="L146" s="122">
        <v>15681.784130639702</v>
      </c>
      <c r="M146" s="122">
        <v>150623537</v>
      </c>
      <c r="N146" s="122">
        <f t="shared" si="6"/>
        <v>254</v>
      </c>
      <c r="O146" s="596" t="str">
        <f t="shared" si="7"/>
        <v>Bengtsfors</v>
      </c>
      <c r="P146" s="597">
        <f t="shared" si="8"/>
        <v>15681.784130639702</v>
      </c>
    </row>
    <row r="147" spans="1:16" x14ac:dyDescent="0.2">
      <c r="A147" s="592" t="s">
        <v>1156</v>
      </c>
      <c r="B147" s="593" t="s">
        <v>857</v>
      </c>
      <c r="C147" s="272" t="s">
        <v>506</v>
      </c>
      <c r="D147" s="272" t="s">
        <v>506</v>
      </c>
      <c r="E147" s="293">
        <v>8751</v>
      </c>
      <c r="F147" s="122">
        <v>5694</v>
      </c>
      <c r="G147" s="122">
        <v>33</v>
      </c>
      <c r="H147" s="122">
        <v>0</v>
      </c>
      <c r="I147" s="122">
        <v>0</v>
      </c>
      <c r="J147" s="595">
        <v>-34.21586936029756</v>
      </c>
      <c r="K147" s="122"/>
      <c r="L147" s="122">
        <v>5692.7841306397022</v>
      </c>
      <c r="M147" s="122">
        <v>49817554</v>
      </c>
      <c r="N147" s="122">
        <f t="shared" si="6"/>
        <v>57</v>
      </c>
      <c r="O147" s="596" t="str">
        <f t="shared" si="7"/>
        <v>Bollebygd</v>
      </c>
      <c r="P147" s="597">
        <f t="shared" si="8"/>
        <v>5692.7841306397022</v>
      </c>
    </row>
    <row r="148" spans="1:16" x14ac:dyDescent="0.2">
      <c r="A148" s="592" t="s">
        <v>1156</v>
      </c>
      <c r="B148" s="593" t="s">
        <v>861</v>
      </c>
      <c r="C148" s="272" t="s">
        <v>507</v>
      </c>
      <c r="D148" s="272" t="s">
        <v>507</v>
      </c>
      <c r="E148" s="293">
        <v>108234</v>
      </c>
      <c r="F148" s="122">
        <v>8815</v>
      </c>
      <c r="G148" s="122">
        <v>-439</v>
      </c>
      <c r="H148" s="122">
        <v>0</v>
      </c>
      <c r="I148" s="122">
        <v>0</v>
      </c>
      <c r="J148" s="595">
        <v>-34.21586936029756</v>
      </c>
      <c r="K148" s="122"/>
      <c r="L148" s="122">
        <v>8341.7841306397022</v>
      </c>
      <c r="M148" s="122">
        <v>902864664</v>
      </c>
      <c r="N148" s="122">
        <f t="shared" si="6"/>
        <v>102</v>
      </c>
      <c r="O148" s="596" t="str">
        <f t="shared" si="7"/>
        <v>Borås</v>
      </c>
      <c r="P148" s="597">
        <f t="shared" si="8"/>
        <v>8341.7841306397022</v>
      </c>
    </row>
    <row r="149" spans="1:16" x14ac:dyDescent="0.2">
      <c r="A149" s="592" t="s">
        <v>1156</v>
      </c>
      <c r="B149" s="593" t="s">
        <v>868</v>
      </c>
      <c r="C149" s="272" t="s">
        <v>508</v>
      </c>
      <c r="D149" s="272" t="s">
        <v>508</v>
      </c>
      <c r="E149" s="293">
        <v>4782</v>
      </c>
      <c r="F149" s="122">
        <v>15097</v>
      </c>
      <c r="G149" s="122">
        <v>1470</v>
      </c>
      <c r="H149" s="122">
        <v>0</v>
      </c>
      <c r="I149" s="122">
        <v>0</v>
      </c>
      <c r="J149" s="595">
        <v>-34.21586936029756</v>
      </c>
      <c r="K149" s="122"/>
      <c r="L149" s="122">
        <v>16532.784130639702</v>
      </c>
      <c r="M149" s="122">
        <v>79059774</v>
      </c>
      <c r="N149" s="122">
        <f t="shared" si="6"/>
        <v>259</v>
      </c>
      <c r="O149" s="596" t="str">
        <f t="shared" si="7"/>
        <v>Dals-Ed</v>
      </c>
      <c r="P149" s="597">
        <f t="shared" si="8"/>
        <v>16532.784130639702</v>
      </c>
    </row>
    <row r="150" spans="1:16" x14ac:dyDescent="0.2">
      <c r="A150" s="592" t="s">
        <v>1156</v>
      </c>
      <c r="B150" s="593" t="s">
        <v>879</v>
      </c>
      <c r="C150" s="272" t="s">
        <v>509</v>
      </c>
      <c r="D150" s="272" t="s">
        <v>509</v>
      </c>
      <c r="E150" s="293">
        <v>5591</v>
      </c>
      <c r="F150" s="122">
        <v>11402</v>
      </c>
      <c r="G150" s="122">
        <v>312</v>
      </c>
      <c r="H150" s="122">
        <v>0</v>
      </c>
      <c r="I150" s="122">
        <v>0</v>
      </c>
      <c r="J150" s="595">
        <v>-34.21586936029756</v>
      </c>
      <c r="K150" s="122"/>
      <c r="L150" s="122">
        <v>11679.784130639702</v>
      </c>
      <c r="M150" s="122">
        <v>65301673</v>
      </c>
      <c r="N150" s="122">
        <f t="shared" si="6"/>
        <v>181</v>
      </c>
      <c r="O150" s="596" t="str">
        <f t="shared" si="7"/>
        <v>Essunga</v>
      </c>
      <c r="P150" s="597">
        <f t="shared" si="8"/>
        <v>11679.784130639702</v>
      </c>
    </row>
    <row r="151" spans="1:16" x14ac:dyDescent="0.2">
      <c r="A151" s="592" t="s">
        <v>1156</v>
      </c>
      <c r="B151" s="593" t="s">
        <v>882</v>
      </c>
      <c r="C151" s="272" t="s">
        <v>510</v>
      </c>
      <c r="D151" s="272" t="s">
        <v>510</v>
      </c>
      <c r="E151" s="293">
        <v>32461</v>
      </c>
      <c r="F151" s="122">
        <v>11421</v>
      </c>
      <c r="G151" s="122">
        <v>1958</v>
      </c>
      <c r="H151" s="122">
        <v>0</v>
      </c>
      <c r="I151" s="122">
        <v>0</v>
      </c>
      <c r="J151" s="595">
        <v>-34.21586936029756</v>
      </c>
      <c r="K151" s="122"/>
      <c r="L151" s="122">
        <v>13344.784130639702</v>
      </c>
      <c r="M151" s="122">
        <v>433185038</v>
      </c>
      <c r="N151" s="122">
        <f t="shared" si="6"/>
        <v>209</v>
      </c>
      <c r="O151" s="596" t="str">
        <f t="shared" si="7"/>
        <v>Falköping</v>
      </c>
      <c r="P151" s="597">
        <f t="shared" si="8"/>
        <v>13344.784130639702</v>
      </c>
    </row>
    <row r="152" spans="1:16" x14ac:dyDescent="0.2">
      <c r="A152" s="592" t="s">
        <v>1156</v>
      </c>
      <c r="B152" s="593" t="s">
        <v>888</v>
      </c>
      <c r="C152" s="272" t="s">
        <v>511</v>
      </c>
      <c r="D152" s="272" t="s">
        <v>511</v>
      </c>
      <c r="E152" s="293">
        <v>6494</v>
      </c>
      <c r="F152" s="122">
        <v>13115</v>
      </c>
      <c r="G152" s="122">
        <v>1723</v>
      </c>
      <c r="H152" s="122">
        <v>0</v>
      </c>
      <c r="I152" s="122">
        <v>0</v>
      </c>
      <c r="J152" s="595">
        <v>-34.21586936029756</v>
      </c>
      <c r="K152" s="122"/>
      <c r="L152" s="122">
        <v>14803.784130639702</v>
      </c>
      <c r="M152" s="122">
        <v>96135774</v>
      </c>
      <c r="N152" s="122">
        <f t="shared" si="6"/>
        <v>239</v>
      </c>
      <c r="O152" s="596" t="str">
        <f t="shared" si="7"/>
        <v>Färgelanda</v>
      </c>
      <c r="P152" s="597">
        <f t="shared" si="8"/>
        <v>14803.784130639702</v>
      </c>
    </row>
    <row r="153" spans="1:16" x14ac:dyDescent="0.2">
      <c r="A153" s="592" t="s">
        <v>1156</v>
      </c>
      <c r="B153" s="593" t="s">
        <v>895</v>
      </c>
      <c r="C153" s="272" t="s">
        <v>512</v>
      </c>
      <c r="D153" s="272" t="s">
        <v>512</v>
      </c>
      <c r="E153" s="293">
        <v>5642</v>
      </c>
      <c r="F153" s="122">
        <v>10409</v>
      </c>
      <c r="G153" s="122">
        <v>-410</v>
      </c>
      <c r="H153" s="122">
        <v>0</v>
      </c>
      <c r="I153" s="122">
        <v>0</v>
      </c>
      <c r="J153" s="595">
        <v>-34.21586936029756</v>
      </c>
      <c r="K153" s="122"/>
      <c r="L153" s="122">
        <v>9964.7841306397022</v>
      </c>
      <c r="M153" s="122">
        <v>56221312</v>
      </c>
      <c r="N153" s="122">
        <f t="shared" si="6"/>
        <v>138</v>
      </c>
      <c r="O153" s="596" t="str">
        <f t="shared" si="7"/>
        <v>Grästorp</v>
      </c>
      <c r="P153" s="597">
        <f t="shared" si="8"/>
        <v>9964.7841306397022</v>
      </c>
    </row>
    <row r="154" spans="1:16" x14ac:dyDescent="0.2">
      <c r="A154" s="592" t="s">
        <v>1156</v>
      </c>
      <c r="B154" s="593" t="s">
        <v>896</v>
      </c>
      <c r="C154" s="272" t="s">
        <v>513</v>
      </c>
      <c r="D154" s="272" t="s">
        <v>513</v>
      </c>
      <c r="E154" s="293">
        <v>5238</v>
      </c>
      <c r="F154" s="122">
        <v>13818</v>
      </c>
      <c r="G154" s="122">
        <v>466</v>
      </c>
      <c r="H154" s="122">
        <v>0</v>
      </c>
      <c r="I154" s="122">
        <v>0</v>
      </c>
      <c r="J154" s="595">
        <v>-34.21586936029756</v>
      </c>
      <c r="K154" s="122"/>
      <c r="L154" s="122">
        <v>14249.784130639702</v>
      </c>
      <c r="M154" s="122">
        <v>74640369</v>
      </c>
      <c r="N154" s="122">
        <f t="shared" si="6"/>
        <v>228</v>
      </c>
      <c r="O154" s="596" t="str">
        <f t="shared" si="7"/>
        <v>Gullspång</v>
      </c>
      <c r="P154" s="597">
        <f t="shared" si="8"/>
        <v>14249.784130639702</v>
      </c>
    </row>
    <row r="155" spans="1:16" x14ac:dyDescent="0.2">
      <c r="A155" s="592" t="s">
        <v>1156</v>
      </c>
      <c r="B155" s="593" t="s">
        <v>899</v>
      </c>
      <c r="C155" s="272" t="s">
        <v>514</v>
      </c>
      <c r="D155" s="272" t="s">
        <v>514</v>
      </c>
      <c r="E155" s="293">
        <v>547558</v>
      </c>
      <c r="F155" s="122">
        <v>5195</v>
      </c>
      <c r="G155" s="122">
        <v>-551</v>
      </c>
      <c r="H155" s="122">
        <v>0</v>
      </c>
      <c r="I155" s="122">
        <v>0</v>
      </c>
      <c r="J155" s="595">
        <v>-34.21586936029756</v>
      </c>
      <c r="K155" s="122"/>
      <c r="L155" s="122">
        <v>4609.7841306397022</v>
      </c>
      <c r="M155" s="122">
        <v>2524124179</v>
      </c>
      <c r="N155" s="122">
        <f t="shared" si="6"/>
        <v>42</v>
      </c>
      <c r="O155" s="596" t="str">
        <f t="shared" si="7"/>
        <v>Göteborg</v>
      </c>
      <c r="P155" s="597">
        <f t="shared" si="8"/>
        <v>4609.7841306397022</v>
      </c>
    </row>
    <row r="156" spans="1:16" x14ac:dyDescent="0.2">
      <c r="A156" s="592" t="s">
        <v>1156</v>
      </c>
      <c r="B156" s="593" t="s">
        <v>900</v>
      </c>
      <c r="C156" s="272" t="s">
        <v>515</v>
      </c>
      <c r="D156" s="272" t="s">
        <v>515</v>
      </c>
      <c r="E156" s="293">
        <v>13132</v>
      </c>
      <c r="F156" s="122">
        <v>10058</v>
      </c>
      <c r="G156" s="122">
        <v>-654</v>
      </c>
      <c r="H156" s="122">
        <v>0</v>
      </c>
      <c r="I156" s="122">
        <v>0</v>
      </c>
      <c r="J156" s="595">
        <v>-34.21586936029756</v>
      </c>
      <c r="K156" s="122"/>
      <c r="L156" s="122">
        <v>9369.7841306397022</v>
      </c>
      <c r="M156" s="122">
        <v>123044005</v>
      </c>
      <c r="N156" s="122">
        <f t="shared" si="6"/>
        <v>121</v>
      </c>
      <c r="O156" s="596" t="str">
        <f t="shared" si="7"/>
        <v>Götene</v>
      </c>
      <c r="P156" s="597">
        <f t="shared" si="8"/>
        <v>9369.7841306397022</v>
      </c>
    </row>
    <row r="157" spans="1:16" x14ac:dyDescent="0.2">
      <c r="A157" s="592" t="s">
        <v>1156</v>
      </c>
      <c r="B157" s="593" t="s">
        <v>912</v>
      </c>
      <c r="C157" s="272" t="s">
        <v>516</v>
      </c>
      <c r="D157" s="272" t="s">
        <v>516</v>
      </c>
      <c r="E157" s="293">
        <v>9362</v>
      </c>
      <c r="F157" s="122">
        <v>10573</v>
      </c>
      <c r="G157" s="122">
        <v>37</v>
      </c>
      <c r="H157" s="122">
        <v>0</v>
      </c>
      <c r="I157" s="122">
        <v>0</v>
      </c>
      <c r="J157" s="595">
        <v>-34.21586936029756</v>
      </c>
      <c r="K157" s="122"/>
      <c r="L157" s="122">
        <v>10575.784130639702</v>
      </c>
      <c r="M157" s="122">
        <v>99010491</v>
      </c>
      <c r="N157" s="122">
        <f t="shared" si="6"/>
        <v>156</v>
      </c>
      <c r="O157" s="596" t="str">
        <f t="shared" si="7"/>
        <v>Herrljunga</v>
      </c>
      <c r="P157" s="597">
        <f t="shared" si="8"/>
        <v>10575.784130639702</v>
      </c>
    </row>
    <row r="158" spans="1:16" x14ac:dyDescent="0.2">
      <c r="A158" s="592" t="s">
        <v>1156</v>
      </c>
      <c r="B158" s="593" t="s">
        <v>913</v>
      </c>
      <c r="C158" s="272" t="s">
        <v>517</v>
      </c>
      <c r="D158" s="272" t="s">
        <v>517</v>
      </c>
      <c r="E158" s="293">
        <v>8969</v>
      </c>
      <c r="F158" s="122">
        <v>10612</v>
      </c>
      <c r="G158" s="122">
        <v>-13</v>
      </c>
      <c r="H158" s="122">
        <v>0</v>
      </c>
      <c r="I158" s="122">
        <v>0</v>
      </c>
      <c r="J158" s="595">
        <v>-34.21586936029756</v>
      </c>
      <c r="K158" s="122"/>
      <c r="L158" s="122">
        <v>10564.784130639702</v>
      </c>
      <c r="M158" s="122">
        <v>94755549</v>
      </c>
      <c r="N158" s="122">
        <f t="shared" si="6"/>
        <v>155</v>
      </c>
      <c r="O158" s="596" t="str">
        <f t="shared" si="7"/>
        <v>Hjo</v>
      </c>
      <c r="P158" s="597">
        <f t="shared" si="8"/>
        <v>10564.784130639702</v>
      </c>
    </row>
    <row r="159" spans="1:16" x14ac:dyDescent="0.2">
      <c r="A159" s="592" t="s">
        <v>1156</v>
      </c>
      <c r="B159" s="593" t="s">
        <v>923</v>
      </c>
      <c r="C159" s="272" t="s">
        <v>518</v>
      </c>
      <c r="D159" s="272" t="s">
        <v>518</v>
      </c>
      <c r="E159" s="293">
        <v>36519</v>
      </c>
      <c r="F159" s="122">
        <v>1355</v>
      </c>
      <c r="G159" s="122">
        <v>1099</v>
      </c>
      <c r="H159" s="122">
        <v>0</v>
      </c>
      <c r="I159" s="122">
        <v>0</v>
      </c>
      <c r="J159" s="595">
        <v>-34.21586936029756</v>
      </c>
      <c r="K159" s="122"/>
      <c r="L159" s="122">
        <v>2419.7841306397027</v>
      </c>
      <c r="M159" s="122">
        <v>88368097</v>
      </c>
      <c r="N159" s="122">
        <f t="shared" si="6"/>
        <v>23</v>
      </c>
      <c r="O159" s="596" t="str">
        <f t="shared" si="7"/>
        <v>Härryda</v>
      </c>
      <c r="P159" s="597">
        <f t="shared" si="8"/>
        <v>2419.7841306397027</v>
      </c>
    </row>
    <row r="160" spans="1:16" x14ac:dyDescent="0.2">
      <c r="A160" s="592" t="s">
        <v>1156</v>
      </c>
      <c r="B160" s="593" t="s">
        <v>934</v>
      </c>
      <c r="C160" s="272" t="s">
        <v>519</v>
      </c>
      <c r="D160" s="272" t="s">
        <v>519</v>
      </c>
      <c r="E160" s="293">
        <v>6760</v>
      </c>
      <c r="F160" s="122">
        <v>8256</v>
      </c>
      <c r="G160" s="122">
        <v>-828</v>
      </c>
      <c r="H160" s="122">
        <v>0</v>
      </c>
      <c r="I160" s="122">
        <v>0</v>
      </c>
      <c r="J160" s="595">
        <v>-34.21586936029756</v>
      </c>
      <c r="K160" s="122"/>
      <c r="L160" s="122">
        <v>7393.7841306397022</v>
      </c>
      <c r="M160" s="122">
        <v>49981981</v>
      </c>
      <c r="N160" s="122">
        <f t="shared" si="6"/>
        <v>82</v>
      </c>
      <c r="O160" s="596" t="str">
        <f t="shared" si="7"/>
        <v>Karlsborg</v>
      </c>
      <c r="P160" s="597">
        <f t="shared" si="8"/>
        <v>7393.7841306397022</v>
      </c>
    </row>
    <row r="161" spans="1:16" x14ac:dyDescent="0.2">
      <c r="A161" s="592" t="s">
        <v>1156</v>
      </c>
      <c r="B161" s="593" t="s">
        <v>952</v>
      </c>
      <c r="C161" s="272" t="s">
        <v>520</v>
      </c>
      <c r="D161" s="272" t="s">
        <v>520</v>
      </c>
      <c r="E161" s="293">
        <v>42639</v>
      </c>
      <c r="F161" s="122">
        <v>2751</v>
      </c>
      <c r="G161" s="122">
        <v>-240</v>
      </c>
      <c r="H161" s="122">
        <v>0</v>
      </c>
      <c r="I161" s="122">
        <v>0</v>
      </c>
      <c r="J161" s="595">
        <v>-34.21586936029756</v>
      </c>
      <c r="K161" s="122"/>
      <c r="L161" s="122">
        <v>2476.7841306397027</v>
      </c>
      <c r="M161" s="122">
        <v>105607599</v>
      </c>
      <c r="N161" s="122">
        <f t="shared" si="6"/>
        <v>24</v>
      </c>
      <c r="O161" s="596" t="str">
        <f t="shared" si="7"/>
        <v>Kungälv</v>
      </c>
      <c r="P161" s="597">
        <f t="shared" si="8"/>
        <v>2476.7841306397027</v>
      </c>
    </row>
    <row r="162" spans="1:16" x14ac:dyDescent="0.2">
      <c r="A162" s="592" t="s">
        <v>1156</v>
      </c>
      <c r="B162" s="593" t="s">
        <v>960</v>
      </c>
      <c r="C162" s="272" t="s">
        <v>521</v>
      </c>
      <c r="D162" s="272" t="s">
        <v>521</v>
      </c>
      <c r="E162" s="293">
        <v>40107</v>
      </c>
      <c r="F162" s="122">
        <v>2662</v>
      </c>
      <c r="G162" s="122">
        <v>1020</v>
      </c>
      <c r="H162" s="122">
        <v>0</v>
      </c>
      <c r="I162" s="122">
        <v>0</v>
      </c>
      <c r="J162" s="595">
        <v>-34.21586936029756</v>
      </c>
      <c r="K162" s="122"/>
      <c r="L162" s="122">
        <v>3647.7841306397027</v>
      </c>
      <c r="M162" s="122">
        <v>146301678</v>
      </c>
      <c r="N162" s="122">
        <f t="shared" si="6"/>
        <v>37</v>
      </c>
      <c r="O162" s="596" t="str">
        <f t="shared" si="7"/>
        <v>Lerum</v>
      </c>
      <c r="P162" s="597">
        <f t="shared" si="8"/>
        <v>3647.7841306397027</v>
      </c>
    </row>
    <row r="163" spans="1:16" x14ac:dyDescent="0.2">
      <c r="A163" s="592" t="s">
        <v>1156</v>
      </c>
      <c r="B163" s="593" t="s">
        <v>963</v>
      </c>
      <c r="C163" s="272" t="s">
        <v>522</v>
      </c>
      <c r="D163" s="272" t="s">
        <v>522</v>
      </c>
      <c r="E163" s="293">
        <v>38923</v>
      </c>
      <c r="F163" s="122">
        <v>7848</v>
      </c>
      <c r="G163" s="122">
        <v>-1364</v>
      </c>
      <c r="H163" s="122">
        <v>0</v>
      </c>
      <c r="I163" s="122">
        <v>0</v>
      </c>
      <c r="J163" s="595">
        <v>-34.21586936029756</v>
      </c>
      <c r="K163" s="122"/>
      <c r="L163" s="122">
        <v>6449.7841306397022</v>
      </c>
      <c r="M163" s="122">
        <v>251044948</v>
      </c>
      <c r="N163" s="122">
        <f t="shared" si="6"/>
        <v>66</v>
      </c>
      <c r="O163" s="596" t="str">
        <f t="shared" si="7"/>
        <v>Lidköping</v>
      </c>
      <c r="P163" s="597">
        <f t="shared" si="8"/>
        <v>6449.7841306397022</v>
      </c>
    </row>
    <row r="164" spans="1:16" x14ac:dyDescent="0.2">
      <c r="A164" s="592" t="s">
        <v>1156</v>
      </c>
      <c r="B164" s="593" t="s">
        <v>964</v>
      </c>
      <c r="C164" s="272" t="s">
        <v>523</v>
      </c>
      <c r="D164" s="272" t="s">
        <v>523</v>
      </c>
      <c r="E164" s="293">
        <v>13111</v>
      </c>
      <c r="F164" s="122">
        <v>10055</v>
      </c>
      <c r="G164" s="122">
        <v>-568</v>
      </c>
      <c r="H164" s="122">
        <v>0</v>
      </c>
      <c r="I164" s="122">
        <v>0</v>
      </c>
      <c r="J164" s="595">
        <v>-34.21586936029756</v>
      </c>
      <c r="K164" s="122"/>
      <c r="L164" s="122">
        <v>9452.7841306397022</v>
      </c>
      <c r="M164" s="122">
        <v>123935453</v>
      </c>
      <c r="N164" s="122">
        <f t="shared" si="6"/>
        <v>124</v>
      </c>
      <c r="O164" s="596" t="str">
        <f t="shared" si="7"/>
        <v>Lilla Edet</v>
      </c>
      <c r="P164" s="597">
        <f t="shared" si="8"/>
        <v>9452.7841306397022</v>
      </c>
    </row>
    <row r="165" spans="1:16" x14ac:dyDescent="0.2">
      <c r="A165" s="592" t="s">
        <v>1156</v>
      </c>
      <c r="B165" s="593" t="s">
        <v>975</v>
      </c>
      <c r="C165" s="272" t="s">
        <v>524</v>
      </c>
      <c r="D165" s="272" t="s">
        <v>524</v>
      </c>
      <c r="E165" s="293">
        <v>14438</v>
      </c>
      <c r="F165" s="122">
        <v>7466</v>
      </c>
      <c r="G165" s="122">
        <v>-45</v>
      </c>
      <c r="H165" s="122">
        <v>0</v>
      </c>
      <c r="I165" s="122">
        <v>0</v>
      </c>
      <c r="J165" s="595">
        <v>-34.21586936029756</v>
      </c>
      <c r="K165" s="122"/>
      <c r="L165" s="122">
        <v>7386.7841306397022</v>
      </c>
      <c r="M165" s="122">
        <v>106650389</v>
      </c>
      <c r="N165" s="122">
        <f t="shared" si="6"/>
        <v>81</v>
      </c>
      <c r="O165" s="596" t="str">
        <f t="shared" si="7"/>
        <v>Lysekil</v>
      </c>
      <c r="P165" s="597">
        <f t="shared" si="8"/>
        <v>7386.7841306397022</v>
      </c>
    </row>
    <row r="166" spans="1:16" x14ac:dyDescent="0.2">
      <c r="A166" s="592" t="s">
        <v>1156</v>
      </c>
      <c r="B166" s="593" t="s">
        <v>979</v>
      </c>
      <c r="C166" s="272" t="s">
        <v>525</v>
      </c>
      <c r="D166" s="272" t="s">
        <v>525</v>
      </c>
      <c r="E166" s="293">
        <v>24027</v>
      </c>
      <c r="F166" s="122">
        <v>9967</v>
      </c>
      <c r="G166" s="122">
        <v>-1387</v>
      </c>
      <c r="H166" s="122">
        <v>0</v>
      </c>
      <c r="I166" s="122">
        <v>0</v>
      </c>
      <c r="J166" s="595">
        <v>-34.21586936029756</v>
      </c>
      <c r="K166" s="122"/>
      <c r="L166" s="122">
        <v>8545.7841306397022</v>
      </c>
      <c r="M166" s="122">
        <v>205329555</v>
      </c>
      <c r="N166" s="122">
        <f t="shared" si="6"/>
        <v>104</v>
      </c>
      <c r="O166" s="596" t="str">
        <f t="shared" si="7"/>
        <v>Mariestad</v>
      </c>
      <c r="P166" s="597">
        <f t="shared" si="8"/>
        <v>8545.7841306397022</v>
      </c>
    </row>
    <row r="167" spans="1:16" x14ac:dyDescent="0.2">
      <c r="A167" s="592" t="s">
        <v>1156</v>
      </c>
      <c r="B167" s="593" t="s">
        <v>980</v>
      </c>
      <c r="C167" s="272" t="s">
        <v>526</v>
      </c>
      <c r="D167" s="272" t="s">
        <v>526</v>
      </c>
      <c r="E167" s="293">
        <v>33872</v>
      </c>
      <c r="F167" s="122">
        <v>9714</v>
      </c>
      <c r="G167" s="122">
        <v>953</v>
      </c>
      <c r="H167" s="122">
        <v>0</v>
      </c>
      <c r="I167" s="122">
        <v>0</v>
      </c>
      <c r="J167" s="595">
        <v>-34.21586936029756</v>
      </c>
      <c r="K167" s="122"/>
      <c r="L167" s="122">
        <v>10632.784130639702</v>
      </c>
      <c r="M167" s="122">
        <v>360153664</v>
      </c>
      <c r="N167" s="122">
        <f t="shared" si="6"/>
        <v>160</v>
      </c>
      <c r="O167" s="596" t="str">
        <f t="shared" si="7"/>
        <v>Mark</v>
      </c>
      <c r="P167" s="597">
        <f t="shared" si="8"/>
        <v>10632.784130639702</v>
      </c>
    </row>
    <row r="168" spans="1:16" x14ac:dyDescent="0.2">
      <c r="A168" s="592" t="s">
        <v>1156</v>
      </c>
      <c r="B168" s="593" t="s">
        <v>982</v>
      </c>
      <c r="C168" s="272" t="s">
        <v>527</v>
      </c>
      <c r="D168" s="272" t="s">
        <v>527</v>
      </c>
      <c r="E168" s="293">
        <v>9147</v>
      </c>
      <c r="F168" s="122">
        <v>15606</v>
      </c>
      <c r="G168" s="122">
        <v>1876</v>
      </c>
      <c r="H168" s="122">
        <v>0</v>
      </c>
      <c r="I168" s="122">
        <v>0</v>
      </c>
      <c r="J168" s="595">
        <v>-34.21586936029756</v>
      </c>
      <c r="K168" s="122"/>
      <c r="L168" s="122">
        <v>17447.784130639702</v>
      </c>
      <c r="M168" s="122">
        <v>159594881</v>
      </c>
      <c r="N168" s="122">
        <f t="shared" si="6"/>
        <v>267</v>
      </c>
      <c r="O168" s="596" t="str">
        <f t="shared" si="7"/>
        <v>Mellerud</v>
      </c>
      <c r="P168" s="597">
        <f t="shared" si="8"/>
        <v>17447.784130639702</v>
      </c>
    </row>
    <row r="169" spans="1:16" x14ac:dyDescent="0.2">
      <c r="A169" s="592" t="s">
        <v>1156</v>
      </c>
      <c r="B169" s="593" t="s">
        <v>987</v>
      </c>
      <c r="C169" s="272" t="s">
        <v>528</v>
      </c>
      <c r="D169" s="272" t="s">
        <v>528</v>
      </c>
      <c r="E169" s="293">
        <v>10204</v>
      </c>
      <c r="F169" s="122">
        <v>12058</v>
      </c>
      <c r="G169" s="122">
        <v>963</v>
      </c>
      <c r="H169" s="122">
        <v>0</v>
      </c>
      <c r="I169" s="122">
        <v>0</v>
      </c>
      <c r="J169" s="595">
        <v>-34.21586936029756</v>
      </c>
      <c r="K169" s="122"/>
      <c r="L169" s="122">
        <v>12986.784130639702</v>
      </c>
      <c r="M169" s="122">
        <v>132517145</v>
      </c>
      <c r="N169" s="122">
        <f t="shared" si="6"/>
        <v>202</v>
      </c>
      <c r="O169" s="596" t="str">
        <f t="shared" si="7"/>
        <v>Munkedal</v>
      </c>
      <c r="P169" s="597">
        <f t="shared" si="8"/>
        <v>12986.784130639702</v>
      </c>
    </row>
    <row r="170" spans="1:16" x14ac:dyDescent="0.2">
      <c r="A170" s="592" t="s">
        <v>1156</v>
      </c>
      <c r="B170" s="593" t="s">
        <v>989</v>
      </c>
      <c r="C170" s="272" t="s">
        <v>529</v>
      </c>
      <c r="D170" s="272" t="s">
        <v>529</v>
      </c>
      <c r="E170" s="293">
        <v>63263</v>
      </c>
      <c r="F170" s="122">
        <v>1693</v>
      </c>
      <c r="G170" s="122">
        <v>-93</v>
      </c>
      <c r="H170" s="122">
        <v>0</v>
      </c>
      <c r="I170" s="122">
        <v>0</v>
      </c>
      <c r="J170" s="595">
        <v>-34.21586936029756</v>
      </c>
      <c r="K170" s="122"/>
      <c r="L170" s="122">
        <v>1565.7841306397024</v>
      </c>
      <c r="M170" s="122">
        <v>99056201</v>
      </c>
      <c r="N170" s="122">
        <f t="shared" si="6"/>
        <v>18</v>
      </c>
      <c r="O170" s="596" t="str">
        <f t="shared" si="7"/>
        <v>Mölndal</v>
      </c>
      <c r="P170" s="597">
        <f t="shared" si="8"/>
        <v>1565.7841306397024</v>
      </c>
    </row>
    <row r="171" spans="1:16" x14ac:dyDescent="0.2">
      <c r="A171" s="592" t="s">
        <v>1156</v>
      </c>
      <c r="B171" s="593" t="s">
        <v>1008</v>
      </c>
      <c r="C171" s="272" t="s">
        <v>530</v>
      </c>
      <c r="D171" s="272" t="s">
        <v>530</v>
      </c>
      <c r="E171" s="293">
        <v>15011</v>
      </c>
      <c r="F171" s="122">
        <v>6586</v>
      </c>
      <c r="G171" s="122">
        <v>-1444</v>
      </c>
      <c r="H171" s="122">
        <v>0</v>
      </c>
      <c r="I171" s="122">
        <v>0</v>
      </c>
      <c r="J171" s="595">
        <v>-34.21586936029756</v>
      </c>
      <c r="K171" s="122"/>
      <c r="L171" s="122">
        <v>5107.7841306397022</v>
      </c>
      <c r="M171" s="122">
        <v>76672948</v>
      </c>
      <c r="N171" s="122">
        <f t="shared" si="6"/>
        <v>49</v>
      </c>
      <c r="O171" s="596" t="str">
        <f t="shared" si="7"/>
        <v>Orust</v>
      </c>
      <c r="P171" s="597">
        <f t="shared" si="8"/>
        <v>5107.7841306397022</v>
      </c>
    </row>
    <row r="172" spans="1:16" x14ac:dyDescent="0.2">
      <c r="A172" s="592" t="s">
        <v>1156</v>
      </c>
      <c r="B172" s="593" t="s">
        <v>1014</v>
      </c>
      <c r="C172" s="272" t="s">
        <v>531</v>
      </c>
      <c r="D172" s="272" t="s">
        <v>531</v>
      </c>
      <c r="E172" s="293">
        <v>36919</v>
      </c>
      <c r="F172" s="122">
        <v>2154</v>
      </c>
      <c r="G172" s="122">
        <v>1058</v>
      </c>
      <c r="H172" s="122">
        <v>0</v>
      </c>
      <c r="I172" s="122">
        <v>140</v>
      </c>
      <c r="J172" s="595">
        <v>-34.21586936029756</v>
      </c>
      <c r="K172" s="122"/>
      <c r="L172" s="122">
        <v>3317.7841306397027</v>
      </c>
      <c r="M172" s="122">
        <v>122489272</v>
      </c>
      <c r="N172" s="122">
        <f t="shared" si="6"/>
        <v>32</v>
      </c>
      <c r="O172" s="596" t="str">
        <f t="shared" si="7"/>
        <v>Partille</v>
      </c>
      <c r="P172" s="597">
        <f t="shared" si="8"/>
        <v>3317.7841306397027</v>
      </c>
    </row>
    <row r="173" spans="1:16" x14ac:dyDescent="0.2">
      <c r="A173" s="592" t="s">
        <v>1156</v>
      </c>
      <c r="B173" s="593" t="s">
        <v>1027</v>
      </c>
      <c r="C173" s="272" t="s">
        <v>532</v>
      </c>
      <c r="D173" s="272" t="s">
        <v>532</v>
      </c>
      <c r="E173" s="293">
        <v>18709</v>
      </c>
      <c r="F173" s="122">
        <v>9591</v>
      </c>
      <c r="G173" s="122">
        <v>-169</v>
      </c>
      <c r="H173" s="122">
        <v>0</v>
      </c>
      <c r="I173" s="122">
        <v>0</v>
      </c>
      <c r="J173" s="595">
        <v>-34.21586936029756</v>
      </c>
      <c r="K173" s="122"/>
      <c r="L173" s="122">
        <v>9387.7841306397022</v>
      </c>
      <c r="M173" s="122">
        <v>175636053</v>
      </c>
      <c r="N173" s="122">
        <f t="shared" si="6"/>
        <v>122</v>
      </c>
      <c r="O173" s="596" t="str">
        <f t="shared" si="7"/>
        <v>Skara</v>
      </c>
      <c r="P173" s="597">
        <f t="shared" si="8"/>
        <v>9387.7841306397022</v>
      </c>
    </row>
    <row r="174" spans="1:16" x14ac:dyDescent="0.2">
      <c r="A174" s="592" t="s">
        <v>1156</v>
      </c>
      <c r="B174" s="593" t="s">
        <v>1031</v>
      </c>
      <c r="C174" s="272" t="s">
        <v>533</v>
      </c>
      <c r="D174" s="272" t="s">
        <v>533</v>
      </c>
      <c r="E174" s="293">
        <v>53539</v>
      </c>
      <c r="F174" s="122">
        <v>6437</v>
      </c>
      <c r="G174" s="122">
        <v>-3198</v>
      </c>
      <c r="H174" s="122">
        <v>0</v>
      </c>
      <c r="I174" s="122">
        <v>0</v>
      </c>
      <c r="J174" s="595">
        <v>-34.21586936029756</v>
      </c>
      <c r="K174" s="122"/>
      <c r="L174" s="122">
        <v>3204.7841306397027</v>
      </c>
      <c r="M174" s="122">
        <v>171580938</v>
      </c>
      <c r="N174" s="122">
        <f t="shared" si="6"/>
        <v>30</v>
      </c>
      <c r="O174" s="596" t="str">
        <f t="shared" si="7"/>
        <v>Skövde</v>
      </c>
      <c r="P174" s="597">
        <f t="shared" si="8"/>
        <v>3204.7841306397027</v>
      </c>
    </row>
    <row r="175" spans="1:16" x14ac:dyDescent="0.2">
      <c r="A175" s="592" t="s">
        <v>1156</v>
      </c>
      <c r="B175" s="593" t="s">
        <v>1037</v>
      </c>
      <c r="C175" s="272" t="s">
        <v>534</v>
      </c>
      <c r="D175" s="272" t="s">
        <v>534</v>
      </c>
      <c r="E175" s="293">
        <v>8976</v>
      </c>
      <c r="F175" s="122">
        <v>5568</v>
      </c>
      <c r="G175" s="122">
        <v>-520</v>
      </c>
      <c r="H175" s="122">
        <v>0</v>
      </c>
      <c r="I175" s="122">
        <v>0</v>
      </c>
      <c r="J175" s="595">
        <v>-34.21586936029756</v>
      </c>
      <c r="K175" s="122"/>
      <c r="L175" s="122">
        <v>5013.7841306397022</v>
      </c>
      <c r="M175" s="122">
        <v>45003726</v>
      </c>
      <c r="N175" s="122">
        <f t="shared" si="6"/>
        <v>46</v>
      </c>
      <c r="O175" s="596" t="str">
        <f t="shared" si="7"/>
        <v>Sotenäs</v>
      </c>
      <c r="P175" s="597">
        <f t="shared" si="8"/>
        <v>5013.7841306397022</v>
      </c>
    </row>
    <row r="176" spans="1:16" x14ac:dyDescent="0.2">
      <c r="A176" s="592" t="s">
        <v>1156</v>
      </c>
      <c r="B176" s="593" t="s">
        <v>1039</v>
      </c>
      <c r="C176" s="272" t="s">
        <v>535</v>
      </c>
      <c r="D176" s="272" t="s">
        <v>535</v>
      </c>
      <c r="E176" s="293">
        <v>25458</v>
      </c>
      <c r="F176" s="122">
        <v>3028</v>
      </c>
      <c r="G176" s="122">
        <v>60</v>
      </c>
      <c r="H176" s="122">
        <v>0</v>
      </c>
      <c r="I176" s="122">
        <v>0</v>
      </c>
      <c r="J176" s="595">
        <v>-34.21586936029756</v>
      </c>
      <c r="K176" s="122"/>
      <c r="L176" s="122">
        <v>3053.7841306397027</v>
      </c>
      <c r="M176" s="122">
        <v>77743236</v>
      </c>
      <c r="N176" s="122">
        <f t="shared" si="6"/>
        <v>29</v>
      </c>
      <c r="O176" s="596" t="str">
        <f t="shared" si="7"/>
        <v>Stenungsund</v>
      </c>
      <c r="P176" s="597">
        <f t="shared" si="8"/>
        <v>3053.7841306397027</v>
      </c>
    </row>
    <row r="177" spans="1:16" x14ac:dyDescent="0.2">
      <c r="A177" s="592" t="s">
        <v>1156</v>
      </c>
      <c r="B177" s="593" t="s">
        <v>1044</v>
      </c>
      <c r="C177" s="272" t="s">
        <v>536</v>
      </c>
      <c r="D177" s="272" t="s">
        <v>536</v>
      </c>
      <c r="E177" s="293">
        <v>12837</v>
      </c>
      <c r="F177" s="122">
        <v>13034</v>
      </c>
      <c r="G177" s="122">
        <v>-1799</v>
      </c>
      <c r="H177" s="122">
        <v>783</v>
      </c>
      <c r="I177" s="122">
        <v>0</v>
      </c>
      <c r="J177" s="595">
        <v>-34.21586936029756</v>
      </c>
      <c r="K177" s="122"/>
      <c r="L177" s="122">
        <v>11983.784130639702</v>
      </c>
      <c r="M177" s="122">
        <v>153835837</v>
      </c>
      <c r="N177" s="122">
        <f t="shared" si="6"/>
        <v>189</v>
      </c>
      <c r="O177" s="596" t="str">
        <f t="shared" si="7"/>
        <v>Strömstad</v>
      </c>
      <c r="P177" s="597">
        <f t="shared" si="8"/>
        <v>11983.784130639702</v>
      </c>
    </row>
    <row r="178" spans="1:16" x14ac:dyDescent="0.2">
      <c r="A178" s="592" t="s">
        <v>1156</v>
      </c>
      <c r="B178" s="593" t="s">
        <v>1052</v>
      </c>
      <c r="C178" s="272" t="s">
        <v>537</v>
      </c>
      <c r="D178" s="272" t="s">
        <v>537</v>
      </c>
      <c r="E178" s="293">
        <v>10472</v>
      </c>
      <c r="F178" s="122">
        <v>12052</v>
      </c>
      <c r="G178" s="122">
        <v>1038</v>
      </c>
      <c r="H178" s="122">
        <v>0</v>
      </c>
      <c r="I178" s="122">
        <v>0</v>
      </c>
      <c r="J178" s="595">
        <v>-34.21586936029756</v>
      </c>
      <c r="K178" s="122"/>
      <c r="L178" s="122">
        <v>13055.784130639702</v>
      </c>
      <c r="M178" s="122">
        <v>136720171</v>
      </c>
      <c r="N178" s="122">
        <f t="shared" si="6"/>
        <v>204</v>
      </c>
      <c r="O178" s="596" t="str">
        <f t="shared" si="7"/>
        <v>Svenljunga</v>
      </c>
      <c r="P178" s="597">
        <f t="shared" si="8"/>
        <v>13055.784130639702</v>
      </c>
    </row>
    <row r="179" spans="1:16" x14ac:dyDescent="0.2">
      <c r="A179" s="592" t="s">
        <v>1156</v>
      </c>
      <c r="B179" s="593" t="s">
        <v>1060</v>
      </c>
      <c r="C179" s="272" t="s">
        <v>538</v>
      </c>
      <c r="D179" s="272" t="s">
        <v>538</v>
      </c>
      <c r="E179" s="293">
        <v>12454</v>
      </c>
      <c r="F179" s="122">
        <v>10999</v>
      </c>
      <c r="G179" s="122">
        <v>-1028</v>
      </c>
      <c r="H179" s="122">
        <v>0</v>
      </c>
      <c r="I179" s="122">
        <v>0</v>
      </c>
      <c r="J179" s="595">
        <v>-34.21586936029756</v>
      </c>
      <c r="K179" s="122"/>
      <c r="L179" s="122">
        <v>9936.7841306397022</v>
      </c>
      <c r="M179" s="122">
        <v>123752710</v>
      </c>
      <c r="N179" s="122">
        <f t="shared" si="6"/>
        <v>136</v>
      </c>
      <c r="O179" s="596" t="str">
        <f t="shared" si="7"/>
        <v>Tanum</v>
      </c>
      <c r="P179" s="597">
        <f t="shared" si="8"/>
        <v>9936.7841306397022</v>
      </c>
    </row>
    <row r="180" spans="1:16" x14ac:dyDescent="0.2">
      <c r="A180" s="592" t="s">
        <v>1156</v>
      </c>
      <c r="B180" s="593" t="s">
        <v>1061</v>
      </c>
      <c r="C180" s="272" t="s">
        <v>539</v>
      </c>
      <c r="D180" s="272" t="s">
        <v>539</v>
      </c>
      <c r="E180" s="293">
        <v>10955</v>
      </c>
      <c r="F180" s="122">
        <v>12514</v>
      </c>
      <c r="G180" s="122">
        <v>-9</v>
      </c>
      <c r="H180" s="122">
        <v>0</v>
      </c>
      <c r="I180" s="122">
        <v>0</v>
      </c>
      <c r="J180" s="595">
        <v>-34.21586936029756</v>
      </c>
      <c r="K180" s="122"/>
      <c r="L180" s="122">
        <v>12470.784130639702</v>
      </c>
      <c r="M180" s="122">
        <v>136617440</v>
      </c>
      <c r="N180" s="122">
        <f t="shared" si="6"/>
        <v>195</v>
      </c>
      <c r="O180" s="596" t="str">
        <f t="shared" si="7"/>
        <v>Tibro</v>
      </c>
      <c r="P180" s="597">
        <f t="shared" si="8"/>
        <v>12470.784130639702</v>
      </c>
    </row>
    <row r="181" spans="1:16" x14ac:dyDescent="0.2">
      <c r="A181" s="592" t="s">
        <v>1156</v>
      </c>
      <c r="B181" s="593" t="s">
        <v>1062</v>
      </c>
      <c r="C181" s="272" t="s">
        <v>540</v>
      </c>
      <c r="D181" s="272" t="s">
        <v>540</v>
      </c>
      <c r="E181" s="293">
        <v>12678</v>
      </c>
      <c r="F181" s="122">
        <v>11356</v>
      </c>
      <c r="G181" s="122">
        <v>-987</v>
      </c>
      <c r="H181" s="122">
        <v>0</v>
      </c>
      <c r="I181" s="122">
        <v>0</v>
      </c>
      <c r="J181" s="595">
        <v>-34.21586936029756</v>
      </c>
      <c r="K181" s="122"/>
      <c r="L181" s="122">
        <v>10334.784130639702</v>
      </c>
      <c r="M181" s="122">
        <v>131024393</v>
      </c>
      <c r="N181" s="122">
        <f t="shared" si="6"/>
        <v>148</v>
      </c>
      <c r="O181" s="596" t="str">
        <f t="shared" si="7"/>
        <v>Tidaholm</v>
      </c>
      <c r="P181" s="597">
        <f t="shared" si="8"/>
        <v>10334.784130639702</v>
      </c>
    </row>
    <row r="182" spans="1:16" x14ac:dyDescent="0.2">
      <c r="A182" s="592" t="s">
        <v>1156</v>
      </c>
      <c r="B182" s="593" t="s">
        <v>1066</v>
      </c>
      <c r="C182" s="272" t="s">
        <v>541</v>
      </c>
      <c r="D182" s="272" t="s">
        <v>541</v>
      </c>
      <c r="E182" s="293">
        <v>15303</v>
      </c>
      <c r="F182" s="122">
        <v>2518</v>
      </c>
      <c r="G182" s="122">
        <v>-2303</v>
      </c>
      <c r="H182" s="122">
        <v>0</v>
      </c>
      <c r="I182" s="122">
        <v>0</v>
      </c>
      <c r="J182" s="595">
        <v>-34.21586936029756</v>
      </c>
      <c r="K182" s="122"/>
      <c r="L182" s="122">
        <v>180.78413063970243</v>
      </c>
      <c r="M182" s="122">
        <v>2766540</v>
      </c>
      <c r="N182" s="122">
        <f t="shared" si="6"/>
        <v>12</v>
      </c>
      <c r="O182" s="596" t="str">
        <f t="shared" si="7"/>
        <v>Tjörn</v>
      </c>
      <c r="P182" s="597">
        <f t="shared" si="8"/>
        <v>180.78413063970243</v>
      </c>
    </row>
    <row r="183" spans="1:16" x14ac:dyDescent="0.2">
      <c r="A183" s="592" t="s">
        <v>1156</v>
      </c>
      <c r="B183" s="593" t="s">
        <v>1070</v>
      </c>
      <c r="C183" s="272" t="s">
        <v>542</v>
      </c>
      <c r="D183" s="272" t="s">
        <v>542</v>
      </c>
      <c r="E183" s="293">
        <v>11620</v>
      </c>
      <c r="F183" s="122">
        <v>9596</v>
      </c>
      <c r="G183" s="122">
        <v>1687</v>
      </c>
      <c r="H183" s="122">
        <v>0</v>
      </c>
      <c r="I183" s="122">
        <v>0</v>
      </c>
      <c r="J183" s="595">
        <v>-34.21586936029756</v>
      </c>
      <c r="K183" s="122"/>
      <c r="L183" s="122">
        <v>11248.784130639702</v>
      </c>
      <c r="M183" s="122">
        <v>130710872</v>
      </c>
      <c r="N183" s="122">
        <f t="shared" si="6"/>
        <v>175</v>
      </c>
      <c r="O183" s="596" t="str">
        <f t="shared" si="7"/>
        <v>Tranemo</v>
      </c>
      <c r="P183" s="597">
        <f t="shared" si="8"/>
        <v>11248.784130639702</v>
      </c>
    </row>
    <row r="184" spans="1:16" x14ac:dyDescent="0.2">
      <c r="A184" s="592" t="s">
        <v>1156</v>
      </c>
      <c r="B184" s="593" t="s">
        <v>1073</v>
      </c>
      <c r="C184" s="272" t="s">
        <v>543</v>
      </c>
      <c r="D184" s="272" t="s">
        <v>543</v>
      </c>
      <c r="E184" s="293">
        <v>57082</v>
      </c>
      <c r="F184" s="122">
        <v>9633</v>
      </c>
      <c r="G184" s="122">
        <v>1276</v>
      </c>
      <c r="H184" s="122">
        <v>0</v>
      </c>
      <c r="I184" s="122">
        <v>0</v>
      </c>
      <c r="J184" s="595">
        <v>-34.21586936029756</v>
      </c>
      <c r="K184" s="122"/>
      <c r="L184" s="122">
        <v>10874.784130639702</v>
      </c>
      <c r="M184" s="122">
        <v>620754428</v>
      </c>
      <c r="N184" s="122">
        <f t="shared" si="6"/>
        <v>166</v>
      </c>
      <c r="O184" s="596" t="str">
        <f t="shared" si="7"/>
        <v>Trollhättan</v>
      </c>
      <c r="P184" s="597">
        <f t="shared" si="8"/>
        <v>10874.784130639702</v>
      </c>
    </row>
    <row r="185" spans="1:16" x14ac:dyDescent="0.2">
      <c r="A185" s="592" t="s">
        <v>1156</v>
      </c>
      <c r="B185" s="593" t="s">
        <v>1077</v>
      </c>
      <c r="C185" s="272" t="s">
        <v>544</v>
      </c>
      <c r="D185" s="272" t="s">
        <v>544</v>
      </c>
      <c r="E185" s="293">
        <v>9249</v>
      </c>
      <c r="F185" s="122">
        <v>13558</v>
      </c>
      <c r="G185" s="122">
        <v>-114</v>
      </c>
      <c r="H185" s="122">
        <v>0</v>
      </c>
      <c r="I185" s="122">
        <v>0</v>
      </c>
      <c r="J185" s="595">
        <v>-34.21586936029756</v>
      </c>
      <c r="K185" s="122"/>
      <c r="L185" s="122">
        <v>13409.784130639702</v>
      </c>
      <c r="M185" s="122">
        <v>124027093</v>
      </c>
      <c r="N185" s="122">
        <f t="shared" si="6"/>
        <v>210</v>
      </c>
      <c r="O185" s="596" t="str">
        <f t="shared" si="7"/>
        <v>Töreboda</v>
      </c>
      <c r="P185" s="597">
        <f t="shared" si="8"/>
        <v>13409.784130639702</v>
      </c>
    </row>
    <row r="186" spans="1:16" x14ac:dyDescent="0.2">
      <c r="A186" s="592" t="s">
        <v>1156</v>
      </c>
      <c r="B186" s="593" t="s">
        <v>1078</v>
      </c>
      <c r="C186" s="272" t="s">
        <v>545</v>
      </c>
      <c r="D186" s="272" t="s">
        <v>545</v>
      </c>
      <c r="E186" s="293">
        <v>54071</v>
      </c>
      <c r="F186" s="122">
        <v>9276</v>
      </c>
      <c r="G186" s="122">
        <v>207</v>
      </c>
      <c r="H186" s="122">
        <v>0</v>
      </c>
      <c r="I186" s="122">
        <v>0</v>
      </c>
      <c r="J186" s="595">
        <v>-34.21586936029756</v>
      </c>
      <c r="K186" s="122"/>
      <c r="L186" s="122">
        <v>9448.7841306397022</v>
      </c>
      <c r="M186" s="122">
        <v>510905207</v>
      </c>
      <c r="N186" s="122">
        <f t="shared" si="6"/>
        <v>123</v>
      </c>
      <c r="O186" s="596" t="str">
        <f t="shared" si="7"/>
        <v>Uddevalla</v>
      </c>
      <c r="P186" s="597">
        <f t="shared" si="8"/>
        <v>9448.7841306397022</v>
      </c>
    </row>
    <row r="187" spans="1:16" x14ac:dyDescent="0.2">
      <c r="A187" s="592" t="s">
        <v>1156</v>
      </c>
      <c r="B187" s="593" t="s">
        <v>1079</v>
      </c>
      <c r="C187" s="272" t="s">
        <v>546</v>
      </c>
      <c r="D187" s="272" t="s">
        <v>546</v>
      </c>
      <c r="E187" s="293">
        <v>23419</v>
      </c>
      <c r="F187" s="122">
        <v>9386</v>
      </c>
      <c r="G187" s="122">
        <v>653</v>
      </c>
      <c r="H187" s="122">
        <v>0</v>
      </c>
      <c r="I187" s="122">
        <v>0</v>
      </c>
      <c r="J187" s="595">
        <v>-34.21586936029756</v>
      </c>
      <c r="K187" s="122"/>
      <c r="L187" s="122">
        <v>10004.784130639702</v>
      </c>
      <c r="M187" s="122">
        <v>234302040</v>
      </c>
      <c r="N187" s="122">
        <f t="shared" si="6"/>
        <v>139</v>
      </c>
      <c r="O187" s="596" t="str">
        <f t="shared" si="7"/>
        <v>Ulricehamn</v>
      </c>
      <c r="P187" s="597">
        <f t="shared" si="8"/>
        <v>10004.784130639702</v>
      </c>
    </row>
    <row r="188" spans="1:16" x14ac:dyDescent="0.2">
      <c r="A188" s="592" t="s">
        <v>1156</v>
      </c>
      <c r="B188" s="593" t="s">
        <v>1090</v>
      </c>
      <c r="C188" s="272" t="s">
        <v>547</v>
      </c>
      <c r="D188" s="272" t="s">
        <v>547</v>
      </c>
      <c r="E188" s="293">
        <v>15633</v>
      </c>
      <c r="F188" s="122">
        <v>11316</v>
      </c>
      <c r="G188" s="122">
        <v>196</v>
      </c>
      <c r="H188" s="122">
        <v>0</v>
      </c>
      <c r="I188" s="122">
        <v>0</v>
      </c>
      <c r="J188" s="595">
        <v>-34.21586936029756</v>
      </c>
      <c r="K188" s="122"/>
      <c r="L188" s="122">
        <v>11477.784130639702</v>
      </c>
      <c r="M188" s="122">
        <v>179432199</v>
      </c>
      <c r="N188" s="122">
        <f t="shared" si="6"/>
        <v>179</v>
      </c>
      <c r="O188" s="596" t="str">
        <f t="shared" si="7"/>
        <v>Vara</v>
      </c>
      <c r="P188" s="597">
        <f t="shared" si="8"/>
        <v>11477.784130639702</v>
      </c>
    </row>
    <row r="189" spans="1:16" x14ac:dyDescent="0.2">
      <c r="A189" s="592" t="s">
        <v>1156</v>
      </c>
      <c r="B189" s="593" t="s">
        <v>1099</v>
      </c>
      <c r="C189" s="272" t="s">
        <v>548</v>
      </c>
      <c r="D189" s="272" t="s">
        <v>548</v>
      </c>
      <c r="E189" s="293">
        <v>11158</v>
      </c>
      <c r="F189" s="122">
        <v>10313</v>
      </c>
      <c r="G189" s="122">
        <v>-650</v>
      </c>
      <c r="H189" s="122">
        <v>0</v>
      </c>
      <c r="I189" s="122">
        <v>0</v>
      </c>
      <c r="J189" s="595">
        <v>-34.21586936029756</v>
      </c>
      <c r="K189" s="122"/>
      <c r="L189" s="122">
        <v>9628.7841306397022</v>
      </c>
      <c r="M189" s="122">
        <v>107437973</v>
      </c>
      <c r="N189" s="122">
        <f t="shared" si="6"/>
        <v>128</v>
      </c>
      <c r="O189" s="596" t="str">
        <f t="shared" si="7"/>
        <v>Vårgårda</v>
      </c>
      <c r="P189" s="597">
        <f t="shared" si="8"/>
        <v>9628.7841306397022</v>
      </c>
    </row>
    <row r="190" spans="1:16" x14ac:dyDescent="0.2">
      <c r="A190" s="592" t="s">
        <v>1156</v>
      </c>
      <c r="B190" s="593" t="s">
        <v>1100</v>
      </c>
      <c r="C190" s="272" t="s">
        <v>549</v>
      </c>
      <c r="D190" s="272" t="s">
        <v>549</v>
      </c>
      <c r="E190" s="293">
        <v>38258</v>
      </c>
      <c r="F190" s="122">
        <v>10118</v>
      </c>
      <c r="G190" s="122">
        <v>513</v>
      </c>
      <c r="H190" s="122">
        <v>0</v>
      </c>
      <c r="I190" s="122">
        <v>0</v>
      </c>
      <c r="J190" s="595">
        <v>-34.21586936029756</v>
      </c>
      <c r="K190" s="122"/>
      <c r="L190" s="122">
        <v>10596.784130639702</v>
      </c>
      <c r="M190" s="122">
        <v>405411767</v>
      </c>
      <c r="N190" s="122">
        <f t="shared" si="6"/>
        <v>157</v>
      </c>
      <c r="O190" s="596" t="str">
        <f t="shared" si="7"/>
        <v>Vänersborg</v>
      </c>
      <c r="P190" s="597">
        <f t="shared" si="8"/>
        <v>10596.784130639702</v>
      </c>
    </row>
    <row r="191" spans="1:16" x14ac:dyDescent="0.2">
      <c r="A191" s="592" t="s">
        <v>1156</v>
      </c>
      <c r="B191" s="593" t="s">
        <v>1109</v>
      </c>
      <c r="C191" s="272" t="s">
        <v>550</v>
      </c>
      <c r="D191" s="272" t="s">
        <v>550</v>
      </c>
      <c r="E191" s="293">
        <v>12563</v>
      </c>
      <c r="F191" s="122">
        <v>13467</v>
      </c>
      <c r="G191" s="122">
        <v>1972</v>
      </c>
      <c r="H191" s="122">
        <v>0</v>
      </c>
      <c r="I191" s="122">
        <v>0</v>
      </c>
      <c r="J191" s="595">
        <v>-34.21586936029756</v>
      </c>
      <c r="K191" s="122"/>
      <c r="L191" s="122">
        <v>15404.784130639702</v>
      </c>
      <c r="M191" s="122">
        <v>193530303</v>
      </c>
      <c r="N191" s="122">
        <f t="shared" si="6"/>
        <v>249</v>
      </c>
      <c r="O191" s="596" t="str">
        <f t="shared" si="7"/>
        <v>Åmål</v>
      </c>
      <c r="P191" s="597">
        <f t="shared" si="8"/>
        <v>15404.784130639702</v>
      </c>
    </row>
    <row r="192" spans="1:16" x14ac:dyDescent="0.2">
      <c r="A192" s="592" t="s">
        <v>1156</v>
      </c>
      <c r="B192" s="593" t="s">
        <v>1121</v>
      </c>
      <c r="C192" s="272" t="s">
        <v>551</v>
      </c>
      <c r="D192" s="272" t="s">
        <v>551</v>
      </c>
      <c r="E192" s="293">
        <v>12681</v>
      </c>
      <c r="F192" s="122">
        <v>2725</v>
      </c>
      <c r="G192" s="122">
        <v>718</v>
      </c>
      <c r="H192" s="122">
        <v>0</v>
      </c>
      <c r="I192" s="122">
        <v>0</v>
      </c>
      <c r="J192" s="595">
        <v>-34.21586936029756</v>
      </c>
      <c r="K192" s="122"/>
      <c r="L192" s="122">
        <v>3408.7841306397027</v>
      </c>
      <c r="M192" s="122">
        <v>43226792</v>
      </c>
      <c r="N192" s="122">
        <f t="shared" si="6"/>
        <v>33</v>
      </c>
      <c r="O192" s="596" t="str">
        <f t="shared" si="7"/>
        <v>Öckerö</v>
      </c>
      <c r="P192" s="597">
        <f t="shared" si="8"/>
        <v>3408.7841306397027</v>
      </c>
    </row>
    <row r="193" spans="1:16" ht="25.5" x14ac:dyDescent="0.2">
      <c r="A193" s="592" t="s">
        <v>1157</v>
      </c>
      <c r="B193" s="593" t="s">
        <v>849</v>
      </c>
      <c r="C193" s="594" t="s">
        <v>553</v>
      </c>
      <c r="D193" s="285" t="s">
        <v>710</v>
      </c>
      <c r="E193" s="293">
        <v>25814</v>
      </c>
      <c r="F193" s="122">
        <v>11912</v>
      </c>
      <c r="G193" s="122">
        <v>544</v>
      </c>
      <c r="H193" s="122">
        <v>0</v>
      </c>
      <c r="I193" s="122">
        <v>0</v>
      </c>
      <c r="J193" s="595">
        <v>-34.21586936029756</v>
      </c>
      <c r="K193" s="122"/>
      <c r="L193" s="122">
        <v>12421.784130639702</v>
      </c>
      <c r="M193" s="122">
        <v>320655936</v>
      </c>
      <c r="N193" s="122">
        <f t="shared" si="6"/>
        <v>194</v>
      </c>
      <c r="O193" s="596" t="str">
        <f t="shared" si="7"/>
        <v>Arvika</v>
      </c>
      <c r="P193" s="597">
        <f t="shared" si="8"/>
        <v>12421.784130639702</v>
      </c>
    </row>
    <row r="194" spans="1:16" x14ac:dyDescent="0.2">
      <c r="A194" s="592" t="s">
        <v>1157</v>
      </c>
      <c r="B194" s="593" t="s">
        <v>872</v>
      </c>
      <c r="C194" s="272" t="s">
        <v>554</v>
      </c>
      <c r="D194" s="272" t="s">
        <v>554</v>
      </c>
      <c r="E194" s="293">
        <v>8517</v>
      </c>
      <c r="F194" s="122">
        <v>17366</v>
      </c>
      <c r="G194" s="122">
        <v>433</v>
      </c>
      <c r="H194" s="122">
        <v>294</v>
      </c>
      <c r="I194" s="122">
        <v>0</v>
      </c>
      <c r="J194" s="595">
        <v>-34.21586936029756</v>
      </c>
      <c r="K194" s="122"/>
      <c r="L194" s="122">
        <v>18058.784130639702</v>
      </c>
      <c r="M194" s="122">
        <v>153806664</v>
      </c>
      <c r="N194" s="122">
        <f t="shared" si="6"/>
        <v>270</v>
      </c>
      <c r="O194" s="596" t="str">
        <f t="shared" si="7"/>
        <v>Eda</v>
      </c>
      <c r="P194" s="597">
        <f t="shared" si="8"/>
        <v>18058.784130639702</v>
      </c>
    </row>
    <row r="195" spans="1:16" x14ac:dyDescent="0.2">
      <c r="A195" s="592" t="s">
        <v>1157</v>
      </c>
      <c r="B195" s="593" t="s">
        <v>884</v>
      </c>
      <c r="C195" s="272" t="s">
        <v>555</v>
      </c>
      <c r="D195" s="272" t="s">
        <v>555</v>
      </c>
      <c r="E195" s="293">
        <v>10584</v>
      </c>
      <c r="F195" s="122">
        <v>14655</v>
      </c>
      <c r="G195" s="122">
        <v>4689</v>
      </c>
      <c r="H195" s="122">
        <v>0</v>
      </c>
      <c r="I195" s="122">
        <v>0</v>
      </c>
      <c r="J195" s="595">
        <v>-34.21586936029756</v>
      </c>
      <c r="K195" s="122"/>
      <c r="L195" s="122">
        <v>19309.784130639702</v>
      </c>
      <c r="M195" s="122">
        <v>204374755</v>
      </c>
      <c r="N195" s="122">
        <f t="shared" si="6"/>
        <v>273</v>
      </c>
      <c r="O195" s="596" t="str">
        <f t="shared" si="7"/>
        <v>Filipstad</v>
      </c>
      <c r="P195" s="597">
        <f t="shared" si="8"/>
        <v>19309.784130639702</v>
      </c>
    </row>
    <row r="196" spans="1:16" x14ac:dyDescent="0.2">
      <c r="A196" s="592" t="s">
        <v>1157</v>
      </c>
      <c r="B196" s="593" t="s">
        <v>887</v>
      </c>
      <c r="C196" s="272" t="s">
        <v>556</v>
      </c>
      <c r="D196" s="272" t="s">
        <v>556</v>
      </c>
      <c r="E196" s="293">
        <v>11378</v>
      </c>
      <c r="F196" s="122">
        <v>12475</v>
      </c>
      <c r="G196" s="122">
        <v>-342</v>
      </c>
      <c r="H196" s="122">
        <v>0</v>
      </c>
      <c r="I196" s="122">
        <v>0</v>
      </c>
      <c r="J196" s="595">
        <v>-34.21586936029756</v>
      </c>
      <c r="K196" s="122"/>
      <c r="L196" s="122">
        <v>12098.784130639702</v>
      </c>
      <c r="M196" s="122">
        <v>137659966</v>
      </c>
      <c r="N196" s="122">
        <f t="shared" si="6"/>
        <v>192</v>
      </c>
      <c r="O196" s="596" t="str">
        <f t="shared" si="7"/>
        <v>Forshaga</v>
      </c>
      <c r="P196" s="597">
        <f t="shared" si="8"/>
        <v>12098.784130639702</v>
      </c>
    </row>
    <row r="197" spans="1:16" x14ac:dyDescent="0.2">
      <c r="A197" s="592" t="s">
        <v>1157</v>
      </c>
      <c r="B197" s="593" t="s">
        <v>894</v>
      </c>
      <c r="C197" s="272" t="s">
        <v>557</v>
      </c>
      <c r="D197" s="272" t="s">
        <v>557</v>
      </c>
      <c r="E197" s="293">
        <v>8951</v>
      </c>
      <c r="F197" s="122">
        <v>11494</v>
      </c>
      <c r="G197" s="122">
        <v>-685</v>
      </c>
      <c r="H197" s="122">
        <v>0</v>
      </c>
      <c r="I197" s="122">
        <v>0</v>
      </c>
      <c r="J197" s="595">
        <v>-34.21586936029756</v>
      </c>
      <c r="K197" s="122"/>
      <c r="L197" s="122">
        <v>10774.784130639702</v>
      </c>
      <c r="M197" s="122">
        <v>96445093</v>
      </c>
      <c r="N197" s="122">
        <f t="shared" si="6"/>
        <v>163</v>
      </c>
      <c r="O197" s="596" t="str">
        <f t="shared" si="7"/>
        <v>Grums</v>
      </c>
      <c r="P197" s="597">
        <f t="shared" si="8"/>
        <v>10774.784130639702</v>
      </c>
    </row>
    <row r="198" spans="1:16" x14ac:dyDescent="0.2">
      <c r="A198" s="592" t="s">
        <v>1157</v>
      </c>
      <c r="B198" s="593" t="s">
        <v>902</v>
      </c>
      <c r="C198" s="272" t="s">
        <v>558</v>
      </c>
      <c r="D198" s="272" t="s">
        <v>558</v>
      </c>
      <c r="E198" s="293">
        <v>11817</v>
      </c>
      <c r="F198" s="122">
        <v>11791</v>
      </c>
      <c r="G198" s="122">
        <v>1755</v>
      </c>
      <c r="H198" s="122">
        <v>263</v>
      </c>
      <c r="I198" s="122">
        <v>0</v>
      </c>
      <c r="J198" s="595">
        <v>-34.21586936029756</v>
      </c>
      <c r="K198" s="122"/>
      <c r="L198" s="122">
        <v>13774.784130639702</v>
      </c>
      <c r="M198" s="122">
        <v>162776624</v>
      </c>
      <c r="N198" s="122">
        <f t="shared" si="6"/>
        <v>220</v>
      </c>
      <c r="O198" s="596" t="str">
        <f t="shared" si="7"/>
        <v>Hagfors</v>
      </c>
      <c r="P198" s="597">
        <f t="shared" si="8"/>
        <v>13774.784130639702</v>
      </c>
    </row>
    <row r="199" spans="1:16" x14ac:dyDescent="0.2">
      <c r="A199" s="592" t="s">
        <v>1157</v>
      </c>
      <c r="B199" s="593" t="s">
        <v>906</v>
      </c>
      <c r="C199" s="272" t="s">
        <v>559</v>
      </c>
      <c r="D199" s="272" t="s">
        <v>559</v>
      </c>
      <c r="E199" s="293">
        <v>15344</v>
      </c>
      <c r="F199" s="122">
        <v>3814</v>
      </c>
      <c r="G199" s="122">
        <v>-1384</v>
      </c>
      <c r="H199" s="122">
        <v>0</v>
      </c>
      <c r="I199" s="122">
        <v>0</v>
      </c>
      <c r="J199" s="595">
        <v>-34.21586936029756</v>
      </c>
      <c r="K199" s="122"/>
      <c r="L199" s="122">
        <v>2395.7841306397027</v>
      </c>
      <c r="M199" s="122">
        <v>36760912</v>
      </c>
      <c r="N199" s="122">
        <f t="shared" si="6"/>
        <v>22</v>
      </c>
      <c r="O199" s="596" t="str">
        <f t="shared" si="7"/>
        <v>Hammarö</v>
      </c>
      <c r="P199" s="597">
        <f t="shared" si="8"/>
        <v>2395.7841306397027</v>
      </c>
    </row>
    <row r="200" spans="1:16" x14ac:dyDescent="0.2">
      <c r="A200" s="592" t="s">
        <v>1157</v>
      </c>
      <c r="B200" s="593" t="s">
        <v>938</v>
      </c>
      <c r="C200" s="272" t="s">
        <v>560</v>
      </c>
      <c r="D200" s="272" t="s">
        <v>560</v>
      </c>
      <c r="E200" s="293">
        <v>89204</v>
      </c>
      <c r="F200" s="122">
        <v>7804</v>
      </c>
      <c r="G200" s="122">
        <v>-2371</v>
      </c>
      <c r="H200" s="122">
        <v>0</v>
      </c>
      <c r="I200" s="122">
        <v>0</v>
      </c>
      <c r="J200" s="595">
        <v>-34.21586936029756</v>
      </c>
      <c r="K200" s="122"/>
      <c r="L200" s="122">
        <v>5398.7841306397022</v>
      </c>
      <c r="M200" s="122">
        <v>481593140</v>
      </c>
      <c r="N200" s="122">
        <f t="shared" si="6"/>
        <v>53</v>
      </c>
      <c r="O200" s="596" t="str">
        <f t="shared" si="7"/>
        <v>Karlstad</v>
      </c>
      <c r="P200" s="597">
        <f t="shared" si="8"/>
        <v>5398.7841306397022</v>
      </c>
    </row>
    <row r="201" spans="1:16" x14ac:dyDescent="0.2">
      <c r="A201" s="592" t="s">
        <v>1157</v>
      </c>
      <c r="B201" s="593" t="s">
        <v>940</v>
      </c>
      <c r="C201" s="272" t="s">
        <v>561</v>
      </c>
      <c r="D201" s="272" t="s">
        <v>561</v>
      </c>
      <c r="E201" s="293">
        <v>11808</v>
      </c>
      <c r="F201" s="122">
        <v>11177</v>
      </c>
      <c r="G201" s="122">
        <v>108</v>
      </c>
      <c r="H201" s="122">
        <v>0</v>
      </c>
      <c r="I201" s="122">
        <v>0</v>
      </c>
      <c r="J201" s="595">
        <v>-34.21586936029756</v>
      </c>
      <c r="K201" s="122"/>
      <c r="L201" s="122">
        <v>11250.784130639702</v>
      </c>
      <c r="M201" s="122">
        <v>132849259</v>
      </c>
      <c r="N201" s="122">
        <f t="shared" si="6"/>
        <v>176</v>
      </c>
      <c r="O201" s="596" t="str">
        <f t="shared" si="7"/>
        <v>Kil</v>
      </c>
      <c r="P201" s="597">
        <f t="shared" si="8"/>
        <v>11250.784130639702</v>
      </c>
    </row>
    <row r="202" spans="1:16" x14ac:dyDescent="0.2">
      <c r="A202" s="592" t="s">
        <v>1157</v>
      </c>
      <c r="B202" s="593" t="s">
        <v>947</v>
      </c>
      <c r="C202" s="272" t="s">
        <v>562</v>
      </c>
      <c r="D202" s="272" t="s">
        <v>562</v>
      </c>
      <c r="E202" s="293">
        <v>24232</v>
      </c>
      <c r="F202" s="122">
        <v>12262</v>
      </c>
      <c r="G202" s="122">
        <v>-239</v>
      </c>
      <c r="H202" s="122">
        <v>0</v>
      </c>
      <c r="I202" s="122">
        <v>0</v>
      </c>
      <c r="J202" s="595">
        <v>-34.21586936029756</v>
      </c>
      <c r="K202" s="122"/>
      <c r="L202" s="122">
        <v>11988.784130639702</v>
      </c>
      <c r="M202" s="122">
        <v>290512217</v>
      </c>
      <c r="N202" s="122">
        <f t="shared" si="6"/>
        <v>190</v>
      </c>
      <c r="O202" s="596" t="str">
        <f t="shared" si="7"/>
        <v>Kristinehamn</v>
      </c>
      <c r="P202" s="597">
        <f t="shared" si="8"/>
        <v>11988.784130639702</v>
      </c>
    </row>
    <row r="203" spans="1:16" x14ac:dyDescent="0.2">
      <c r="A203" s="592" t="s">
        <v>1157</v>
      </c>
      <c r="B203" s="593" t="s">
        <v>988</v>
      </c>
      <c r="C203" s="272" t="s">
        <v>563</v>
      </c>
      <c r="D203" s="272" t="s">
        <v>563</v>
      </c>
      <c r="E203" s="293">
        <v>3659</v>
      </c>
      <c r="F203" s="122">
        <v>14375</v>
      </c>
      <c r="G203" s="122">
        <v>2298</v>
      </c>
      <c r="H203" s="122">
        <v>316</v>
      </c>
      <c r="I203" s="122">
        <v>0</v>
      </c>
      <c r="J203" s="595">
        <v>-34.21586936029756</v>
      </c>
      <c r="K203" s="122"/>
      <c r="L203" s="122">
        <v>16954.784130639702</v>
      </c>
      <c r="M203" s="122">
        <v>62037555</v>
      </c>
      <c r="N203" s="122">
        <f t="shared" ref="N203:N266" si="9">RANK(L203,$L$10:$L$299,1)</f>
        <v>262</v>
      </c>
      <c r="O203" s="596" t="str">
        <f t="shared" ref="O203:O266" si="10">C203</f>
        <v>Munkfors</v>
      </c>
      <c r="P203" s="597">
        <f t="shared" ref="P203:P266" si="11">L203</f>
        <v>16954.784130639702</v>
      </c>
    </row>
    <row r="204" spans="1:16" x14ac:dyDescent="0.2">
      <c r="A204" s="592" t="s">
        <v>1157</v>
      </c>
      <c r="B204" s="593" t="s">
        <v>1041</v>
      </c>
      <c r="C204" s="272" t="s">
        <v>564</v>
      </c>
      <c r="D204" s="272" t="s">
        <v>564</v>
      </c>
      <c r="E204" s="293">
        <v>4031</v>
      </c>
      <c r="F204" s="122">
        <v>11584</v>
      </c>
      <c r="G204" s="122">
        <v>2043</v>
      </c>
      <c r="H204" s="122">
        <v>0</v>
      </c>
      <c r="I204" s="122">
        <v>0</v>
      </c>
      <c r="J204" s="595">
        <v>-34.21586936029756</v>
      </c>
      <c r="K204" s="122"/>
      <c r="L204" s="122">
        <v>13592.784130639702</v>
      </c>
      <c r="M204" s="122">
        <v>54792513</v>
      </c>
      <c r="N204" s="122">
        <f t="shared" si="9"/>
        <v>214</v>
      </c>
      <c r="O204" s="596" t="str">
        <f t="shared" si="10"/>
        <v>Storfors</v>
      </c>
      <c r="P204" s="597">
        <f t="shared" si="11"/>
        <v>13592.784130639702</v>
      </c>
    </row>
    <row r="205" spans="1:16" x14ac:dyDescent="0.2">
      <c r="A205" s="592" t="s">
        <v>1157</v>
      </c>
      <c r="B205" s="593" t="s">
        <v>1048</v>
      </c>
      <c r="C205" s="272" t="s">
        <v>565</v>
      </c>
      <c r="D205" s="272" t="s">
        <v>565</v>
      </c>
      <c r="E205" s="293">
        <v>13221</v>
      </c>
      <c r="F205" s="122">
        <v>13192</v>
      </c>
      <c r="G205" s="122">
        <v>144</v>
      </c>
      <c r="H205" s="122">
        <v>0</v>
      </c>
      <c r="I205" s="122">
        <v>0</v>
      </c>
      <c r="J205" s="595">
        <v>-34.21586936029756</v>
      </c>
      <c r="K205" s="122"/>
      <c r="L205" s="122">
        <v>13301.784130639702</v>
      </c>
      <c r="M205" s="122">
        <v>175862888</v>
      </c>
      <c r="N205" s="122">
        <f t="shared" si="9"/>
        <v>208</v>
      </c>
      <c r="O205" s="596" t="str">
        <f t="shared" si="10"/>
        <v>Sunne</v>
      </c>
      <c r="P205" s="597">
        <f t="shared" si="11"/>
        <v>13301.784130639702</v>
      </c>
    </row>
    <row r="206" spans="1:16" x14ac:dyDescent="0.2">
      <c r="A206" s="592" t="s">
        <v>1157</v>
      </c>
      <c r="B206" s="593" t="s">
        <v>1053</v>
      </c>
      <c r="C206" s="272" t="s">
        <v>566</v>
      </c>
      <c r="D206" s="272" t="s">
        <v>566</v>
      </c>
      <c r="E206" s="293">
        <v>15343</v>
      </c>
      <c r="F206" s="122">
        <v>13824</v>
      </c>
      <c r="G206" s="122">
        <v>1206</v>
      </c>
      <c r="H206" s="122">
        <v>0</v>
      </c>
      <c r="I206" s="122">
        <v>0</v>
      </c>
      <c r="J206" s="595">
        <v>-34.21586936029756</v>
      </c>
      <c r="K206" s="122"/>
      <c r="L206" s="122">
        <v>14995.784130639702</v>
      </c>
      <c r="M206" s="122">
        <v>230080316</v>
      </c>
      <c r="N206" s="122">
        <f t="shared" si="9"/>
        <v>243</v>
      </c>
      <c r="O206" s="596" t="str">
        <f t="shared" si="10"/>
        <v>Säffle</v>
      </c>
      <c r="P206" s="597">
        <f t="shared" si="11"/>
        <v>14995.784130639702</v>
      </c>
    </row>
    <row r="207" spans="1:16" x14ac:dyDescent="0.2">
      <c r="A207" s="592" t="s">
        <v>1157</v>
      </c>
      <c r="B207" s="593" t="s">
        <v>1068</v>
      </c>
      <c r="C207" s="272" t="s">
        <v>567</v>
      </c>
      <c r="D207" s="272" t="s">
        <v>567</v>
      </c>
      <c r="E207" s="293">
        <v>11915</v>
      </c>
      <c r="F207" s="122">
        <v>13017</v>
      </c>
      <c r="G207" s="122">
        <v>3719</v>
      </c>
      <c r="H207" s="122">
        <v>13</v>
      </c>
      <c r="I207" s="122">
        <v>0</v>
      </c>
      <c r="J207" s="595">
        <v>-34.21586936029756</v>
      </c>
      <c r="K207" s="122"/>
      <c r="L207" s="122">
        <v>16714.784130639702</v>
      </c>
      <c r="M207" s="122">
        <v>199156653</v>
      </c>
      <c r="N207" s="122">
        <f t="shared" si="9"/>
        <v>261</v>
      </c>
      <c r="O207" s="596" t="str">
        <f t="shared" si="10"/>
        <v>Torsby</v>
      </c>
      <c r="P207" s="597">
        <f t="shared" si="11"/>
        <v>16714.784130639702</v>
      </c>
    </row>
    <row r="208" spans="1:16" x14ac:dyDescent="0.2">
      <c r="A208" s="592" t="s">
        <v>1157</v>
      </c>
      <c r="B208" s="593" t="s">
        <v>1112</v>
      </c>
      <c r="C208" s="272" t="s">
        <v>568</v>
      </c>
      <c r="D208" s="272" t="s">
        <v>568</v>
      </c>
      <c r="E208" s="293">
        <v>9850</v>
      </c>
      <c r="F208" s="122">
        <v>17994</v>
      </c>
      <c r="G208" s="122">
        <v>1547</v>
      </c>
      <c r="H208" s="122">
        <v>4</v>
      </c>
      <c r="I208" s="122">
        <v>0</v>
      </c>
      <c r="J208" s="595">
        <v>-34.21586936029756</v>
      </c>
      <c r="K208" s="122"/>
      <c r="L208" s="122">
        <v>19510.784130639702</v>
      </c>
      <c r="M208" s="122">
        <v>192181224</v>
      </c>
      <c r="N208" s="122">
        <f t="shared" si="9"/>
        <v>274</v>
      </c>
      <c r="O208" s="596" t="str">
        <f t="shared" si="10"/>
        <v>Årjäng</v>
      </c>
      <c r="P208" s="597">
        <f t="shared" si="11"/>
        <v>19510.784130639702</v>
      </c>
    </row>
    <row r="209" spans="1:16" ht="25.5" x14ac:dyDescent="0.2">
      <c r="A209" s="592" t="s">
        <v>1158</v>
      </c>
      <c r="B209" s="593" t="s">
        <v>850</v>
      </c>
      <c r="C209" s="594" t="s">
        <v>570</v>
      </c>
      <c r="D209" s="285" t="s">
        <v>711</v>
      </c>
      <c r="E209" s="293">
        <v>11142</v>
      </c>
      <c r="F209" s="122">
        <v>8127</v>
      </c>
      <c r="G209" s="122">
        <v>-847</v>
      </c>
      <c r="H209" s="122">
        <v>0</v>
      </c>
      <c r="I209" s="122">
        <v>0</v>
      </c>
      <c r="J209" s="595">
        <v>-34.21586936029756</v>
      </c>
      <c r="K209" s="122"/>
      <c r="L209" s="122">
        <v>7245.7841306397022</v>
      </c>
      <c r="M209" s="122">
        <v>80732527</v>
      </c>
      <c r="N209" s="122">
        <f t="shared" si="9"/>
        <v>80</v>
      </c>
      <c r="O209" s="596" t="str">
        <f t="shared" si="10"/>
        <v>Askersund</v>
      </c>
      <c r="P209" s="597">
        <f t="shared" si="11"/>
        <v>7245.7841306397022</v>
      </c>
    </row>
    <row r="210" spans="1:16" x14ac:dyDescent="0.2">
      <c r="A210" s="592" t="s">
        <v>1158</v>
      </c>
      <c r="B210" s="593" t="s">
        <v>870</v>
      </c>
      <c r="C210" s="272" t="s">
        <v>571</v>
      </c>
      <c r="D210" s="272" t="s">
        <v>571</v>
      </c>
      <c r="E210" s="293">
        <v>9574</v>
      </c>
      <c r="F210" s="122">
        <v>10256</v>
      </c>
      <c r="G210" s="122">
        <v>633</v>
      </c>
      <c r="H210" s="122">
        <v>0</v>
      </c>
      <c r="I210" s="122">
        <v>0</v>
      </c>
      <c r="J210" s="595">
        <v>-34.21586936029756</v>
      </c>
      <c r="K210" s="122"/>
      <c r="L210" s="122">
        <v>10854.784130639702</v>
      </c>
      <c r="M210" s="122">
        <v>103923703</v>
      </c>
      <c r="N210" s="122">
        <f t="shared" si="9"/>
        <v>165</v>
      </c>
      <c r="O210" s="596" t="str">
        <f t="shared" si="10"/>
        <v>Degerfors</v>
      </c>
      <c r="P210" s="597">
        <f t="shared" si="11"/>
        <v>10854.784130639702</v>
      </c>
    </row>
    <row r="211" spans="1:16" x14ac:dyDescent="0.2">
      <c r="A211" s="592" t="s">
        <v>1158</v>
      </c>
      <c r="B211" s="593" t="s">
        <v>903</v>
      </c>
      <c r="C211" s="272" t="s">
        <v>572</v>
      </c>
      <c r="D211" s="272" t="s">
        <v>572</v>
      </c>
      <c r="E211" s="293">
        <v>15489</v>
      </c>
      <c r="F211" s="122">
        <v>10076</v>
      </c>
      <c r="G211" s="122">
        <v>-308</v>
      </c>
      <c r="H211" s="122">
        <v>0</v>
      </c>
      <c r="I211" s="122">
        <v>0</v>
      </c>
      <c r="J211" s="595">
        <v>-34.21586936029756</v>
      </c>
      <c r="K211" s="122"/>
      <c r="L211" s="122">
        <v>9733.7841306397022</v>
      </c>
      <c r="M211" s="122">
        <v>150766582</v>
      </c>
      <c r="N211" s="122">
        <f t="shared" si="9"/>
        <v>132</v>
      </c>
      <c r="O211" s="596" t="str">
        <f t="shared" si="10"/>
        <v>Hallsberg</v>
      </c>
      <c r="P211" s="597">
        <f t="shared" si="11"/>
        <v>9733.7841306397022</v>
      </c>
    </row>
    <row r="212" spans="1:16" x14ac:dyDescent="0.2">
      <c r="A212" s="592" t="s">
        <v>1158</v>
      </c>
      <c r="B212" s="593" t="s">
        <v>920</v>
      </c>
      <c r="C212" s="272" t="s">
        <v>573</v>
      </c>
      <c r="D212" s="272" t="s">
        <v>573</v>
      </c>
      <c r="E212" s="293">
        <v>7061</v>
      </c>
      <c r="F212" s="122">
        <v>12672</v>
      </c>
      <c r="G212" s="122">
        <v>2694</v>
      </c>
      <c r="H212" s="122">
        <v>477</v>
      </c>
      <c r="I212" s="122">
        <v>0</v>
      </c>
      <c r="J212" s="595">
        <v>-34.21586936029756</v>
      </c>
      <c r="K212" s="122"/>
      <c r="L212" s="122">
        <v>15808.784130639702</v>
      </c>
      <c r="M212" s="122">
        <v>111625825</v>
      </c>
      <c r="N212" s="122">
        <f t="shared" si="9"/>
        <v>255</v>
      </c>
      <c r="O212" s="596" t="str">
        <f t="shared" si="10"/>
        <v>Hällefors</v>
      </c>
      <c r="P212" s="597">
        <f t="shared" si="11"/>
        <v>15808.784130639702</v>
      </c>
    </row>
    <row r="213" spans="1:16" x14ac:dyDescent="0.2">
      <c r="A213" s="592" t="s">
        <v>1158</v>
      </c>
      <c r="B213" s="593" t="s">
        <v>936</v>
      </c>
      <c r="C213" s="272" t="s">
        <v>574</v>
      </c>
      <c r="D213" s="272" t="s">
        <v>574</v>
      </c>
      <c r="E213" s="293">
        <v>30235</v>
      </c>
      <c r="F213" s="122">
        <v>8240</v>
      </c>
      <c r="G213" s="122">
        <v>70</v>
      </c>
      <c r="H213" s="122">
        <v>0</v>
      </c>
      <c r="I213" s="122">
        <v>0</v>
      </c>
      <c r="J213" s="595">
        <v>-34.21586936029756</v>
      </c>
      <c r="K213" s="122"/>
      <c r="L213" s="122">
        <v>8275.7841306397022</v>
      </c>
      <c r="M213" s="122">
        <v>250218333</v>
      </c>
      <c r="N213" s="122">
        <f t="shared" si="9"/>
        <v>100</v>
      </c>
      <c r="O213" s="596" t="str">
        <f t="shared" si="10"/>
        <v>Karlskoga</v>
      </c>
      <c r="P213" s="597">
        <f t="shared" si="11"/>
        <v>8275.7841306397022</v>
      </c>
    </row>
    <row r="214" spans="1:16" x14ac:dyDescent="0.2">
      <c r="A214" s="592" t="s">
        <v>1158</v>
      </c>
      <c r="B214" s="593" t="s">
        <v>949</v>
      </c>
      <c r="C214" s="272" t="s">
        <v>575</v>
      </c>
      <c r="D214" s="272" t="s">
        <v>575</v>
      </c>
      <c r="E214" s="293">
        <v>21095</v>
      </c>
      <c r="F214" s="122">
        <v>9457</v>
      </c>
      <c r="G214" s="122">
        <v>881</v>
      </c>
      <c r="H214" s="122">
        <v>0</v>
      </c>
      <c r="I214" s="122">
        <v>0</v>
      </c>
      <c r="J214" s="595">
        <v>-34.21586936029756</v>
      </c>
      <c r="K214" s="122"/>
      <c r="L214" s="122">
        <v>10303.784130639702</v>
      </c>
      <c r="M214" s="122">
        <v>217358326</v>
      </c>
      <c r="N214" s="122">
        <f t="shared" si="9"/>
        <v>147</v>
      </c>
      <c r="O214" s="596" t="str">
        <f t="shared" si="10"/>
        <v>Kumla</v>
      </c>
      <c r="P214" s="597">
        <f t="shared" si="11"/>
        <v>10303.784130639702</v>
      </c>
    </row>
    <row r="215" spans="1:16" x14ac:dyDescent="0.2">
      <c r="A215" s="592" t="s">
        <v>1158</v>
      </c>
      <c r="B215" s="593" t="s">
        <v>957</v>
      </c>
      <c r="C215" s="272" t="s">
        <v>576</v>
      </c>
      <c r="D215" s="272" t="s">
        <v>576</v>
      </c>
      <c r="E215" s="293">
        <v>5676</v>
      </c>
      <c r="F215" s="122">
        <v>10642</v>
      </c>
      <c r="G215" s="122">
        <v>1165</v>
      </c>
      <c r="H215" s="122">
        <v>0</v>
      </c>
      <c r="I215" s="122">
        <v>0</v>
      </c>
      <c r="J215" s="595">
        <v>-34.21586936029756</v>
      </c>
      <c r="K215" s="122"/>
      <c r="L215" s="122">
        <v>11772.784130639702</v>
      </c>
      <c r="M215" s="122">
        <v>66822323</v>
      </c>
      <c r="N215" s="122">
        <f t="shared" si="9"/>
        <v>183</v>
      </c>
      <c r="O215" s="596" t="str">
        <f t="shared" si="10"/>
        <v>Laxå</v>
      </c>
      <c r="P215" s="597">
        <f t="shared" si="11"/>
        <v>11772.784130639702</v>
      </c>
    </row>
    <row r="216" spans="1:16" x14ac:dyDescent="0.2">
      <c r="A216" s="592" t="s">
        <v>1158</v>
      </c>
      <c r="B216" s="593" t="s">
        <v>958</v>
      </c>
      <c r="C216" s="272" t="s">
        <v>577</v>
      </c>
      <c r="D216" s="272" t="s">
        <v>577</v>
      </c>
      <c r="E216" s="293">
        <v>7506</v>
      </c>
      <c r="F216" s="122">
        <v>10177</v>
      </c>
      <c r="G216" s="122">
        <v>736</v>
      </c>
      <c r="H216" s="122">
        <v>0</v>
      </c>
      <c r="I216" s="122">
        <v>0</v>
      </c>
      <c r="J216" s="595">
        <v>-34.21586936029756</v>
      </c>
      <c r="K216" s="122"/>
      <c r="L216" s="122">
        <v>10878.784130639702</v>
      </c>
      <c r="M216" s="122">
        <v>81656154</v>
      </c>
      <c r="N216" s="122">
        <f t="shared" si="9"/>
        <v>167</v>
      </c>
      <c r="O216" s="596" t="str">
        <f t="shared" si="10"/>
        <v>Lekeberg</v>
      </c>
      <c r="P216" s="597">
        <f t="shared" si="11"/>
        <v>10878.784130639702</v>
      </c>
    </row>
    <row r="217" spans="1:16" x14ac:dyDescent="0.2">
      <c r="A217" s="592" t="s">
        <v>1158</v>
      </c>
      <c r="B217" s="593" t="s">
        <v>965</v>
      </c>
      <c r="C217" s="272" t="s">
        <v>578</v>
      </c>
      <c r="D217" s="272" t="s">
        <v>578</v>
      </c>
      <c r="E217" s="293">
        <v>23518</v>
      </c>
      <c r="F217" s="122">
        <v>10021</v>
      </c>
      <c r="G217" s="122">
        <v>571</v>
      </c>
      <c r="H217" s="122">
        <v>0</v>
      </c>
      <c r="I217" s="122">
        <v>0</v>
      </c>
      <c r="J217" s="595">
        <v>-34.21586936029756</v>
      </c>
      <c r="K217" s="122"/>
      <c r="L217" s="122">
        <v>10557.784130639702</v>
      </c>
      <c r="M217" s="122">
        <v>248297967</v>
      </c>
      <c r="N217" s="122">
        <f t="shared" si="9"/>
        <v>154</v>
      </c>
      <c r="O217" s="596" t="str">
        <f t="shared" si="10"/>
        <v>Lindesberg</v>
      </c>
      <c r="P217" s="597">
        <f t="shared" si="11"/>
        <v>10557.784130639702</v>
      </c>
    </row>
    <row r="218" spans="1:16" x14ac:dyDescent="0.2">
      <c r="A218" s="592" t="s">
        <v>1158</v>
      </c>
      <c r="B218" s="593" t="s">
        <v>969</v>
      </c>
      <c r="C218" s="272" t="s">
        <v>579</v>
      </c>
      <c r="D218" s="272" t="s">
        <v>579</v>
      </c>
      <c r="E218" s="293">
        <v>4933</v>
      </c>
      <c r="F218" s="122">
        <v>13369</v>
      </c>
      <c r="G218" s="122">
        <v>1078</v>
      </c>
      <c r="H218" s="122">
        <v>353</v>
      </c>
      <c r="I218" s="122">
        <v>0</v>
      </c>
      <c r="J218" s="595">
        <v>-34.21586936029756</v>
      </c>
      <c r="K218" s="122"/>
      <c r="L218" s="122">
        <v>14765.784130639702</v>
      </c>
      <c r="M218" s="122">
        <v>72839613</v>
      </c>
      <c r="N218" s="122">
        <f t="shared" si="9"/>
        <v>237</v>
      </c>
      <c r="O218" s="596" t="str">
        <f t="shared" si="10"/>
        <v>Ljusnarsberg</v>
      </c>
      <c r="P218" s="597">
        <f t="shared" si="11"/>
        <v>14765.784130639702</v>
      </c>
    </row>
    <row r="219" spans="1:16" x14ac:dyDescent="0.2">
      <c r="A219" s="592" t="s">
        <v>1158</v>
      </c>
      <c r="B219" s="593" t="s">
        <v>993</v>
      </c>
      <c r="C219" s="272" t="s">
        <v>580</v>
      </c>
      <c r="D219" s="272" t="s">
        <v>580</v>
      </c>
      <c r="E219" s="293">
        <v>10449</v>
      </c>
      <c r="F219" s="122">
        <v>8871</v>
      </c>
      <c r="G219" s="122">
        <v>285</v>
      </c>
      <c r="H219" s="122">
        <v>0</v>
      </c>
      <c r="I219" s="122">
        <v>0</v>
      </c>
      <c r="J219" s="595">
        <v>-34.21586936029756</v>
      </c>
      <c r="K219" s="122"/>
      <c r="L219" s="122">
        <v>9121.7841306397022</v>
      </c>
      <c r="M219" s="122">
        <v>95313522</v>
      </c>
      <c r="N219" s="122">
        <f t="shared" si="9"/>
        <v>114</v>
      </c>
      <c r="O219" s="596" t="str">
        <f t="shared" si="10"/>
        <v>Nora</v>
      </c>
      <c r="P219" s="597">
        <f t="shared" si="11"/>
        <v>9121.7841306397022</v>
      </c>
    </row>
    <row r="220" spans="1:16" x14ac:dyDescent="0.2">
      <c r="A220" s="592" t="s">
        <v>1158</v>
      </c>
      <c r="B220" s="593" t="s">
        <v>1123</v>
      </c>
      <c r="C220" s="272" t="s">
        <v>569</v>
      </c>
      <c r="D220" s="272" t="s">
        <v>569</v>
      </c>
      <c r="E220" s="293">
        <v>144212</v>
      </c>
      <c r="F220" s="122">
        <v>8558</v>
      </c>
      <c r="G220" s="122">
        <v>-522</v>
      </c>
      <c r="H220" s="122">
        <v>0</v>
      </c>
      <c r="I220" s="122">
        <v>0</v>
      </c>
      <c r="J220" s="595">
        <v>-34.21586936029756</v>
      </c>
      <c r="K220" s="122"/>
      <c r="L220" s="122">
        <v>8001.7841306397022</v>
      </c>
      <c r="M220" s="122">
        <v>1153953293</v>
      </c>
      <c r="N220" s="122">
        <f t="shared" si="9"/>
        <v>94</v>
      </c>
      <c r="O220" s="596" t="str">
        <f t="shared" si="10"/>
        <v>Örebro</v>
      </c>
      <c r="P220" s="597">
        <f t="shared" si="11"/>
        <v>8001.7841306397022</v>
      </c>
    </row>
    <row r="221" spans="1:16" ht="25.5" x14ac:dyDescent="0.2">
      <c r="A221" s="592" t="s">
        <v>1159</v>
      </c>
      <c r="B221" s="593" t="s">
        <v>846</v>
      </c>
      <c r="C221" s="594" t="s">
        <v>582</v>
      </c>
      <c r="D221" s="285" t="s">
        <v>712</v>
      </c>
      <c r="E221" s="293">
        <v>13819</v>
      </c>
      <c r="F221" s="122">
        <v>11246</v>
      </c>
      <c r="G221" s="122">
        <v>-519</v>
      </c>
      <c r="H221" s="122">
        <v>0</v>
      </c>
      <c r="I221" s="122">
        <v>0</v>
      </c>
      <c r="J221" s="595">
        <v>-34.21586936029756</v>
      </c>
      <c r="K221" s="122"/>
      <c r="L221" s="122">
        <v>10692.784130639702</v>
      </c>
      <c r="M221" s="122">
        <v>147763584</v>
      </c>
      <c r="N221" s="122">
        <f t="shared" si="9"/>
        <v>161</v>
      </c>
      <c r="O221" s="596" t="str">
        <f t="shared" si="10"/>
        <v>Arboga</v>
      </c>
      <c r="P221" s="597">
        <f t="shared" si="11"/>
        <v>10692.784130639702</v>
      </c>
    </row>
    <row r="222" spans="1:16" x14ac:dyDescent="0.2">
      <c r="A222" s="592" t="s">
        <v>1159</v>
      </c>
      <c r="B222" s="593" t="s">
        <v>880</v>
      </c>
      <c r="C222" s="272" t="s">
        <v>583</v>
      </c>
      <c r="D222" s="272" t="s">
        <v>583</v>
      </c>
      <c r="E222" s="293">
        <v>13255</v>
      </c>
      <c r="F222" s="122">
        <v>10058</v>
      </c>
      <c r="G222" s="122">
        <v>1479</v>
      </c>
      <c r="H222" s="122">
        <v>0</v>
      </c>
      <c r="I222" s="122">
        <v>408</v>
      </c>
      <c r="J222" s="595">
        <v>-34.21586936029756</v>
      </c>
      <c r="K222" s="122"/>
      <c r="L222" s="122">
        <v>11910.784130639702</v>
      </c>
      <c r="M222" s="122">
        <v>157877444</v>
      </c>
      <c r="N222" s="122">
        <f t="shared" si="9"/>
        <v>188</v>
      </c>
      <c r="O222" s="596" t="str">
        <f t="shared" si="10"/>
        <v>Fagersta</v>
      </c>
      <c r="P222" s="597">
        <f t="shared" si="11"/>
        <v>11910.784130639702</v>
      </c>
    </row>
    <row r="223" spans="1:16" x14ac:dyDescent="0.2">
      <c r="A223" s="592" t="s">
        <v>1159</v>
      </c>
      <c r="B223" s="593" t="s">
        <v>904</v>
      </c>
      <c r="C223" s="272" t="s">
        <v>584</v>
      </c>
      <c r="D223" s="272" t="s">
        <v>584</v>
      </c>
      <c r="E223" s="293">
        <v>15665</v>
      </c>
      <c r="F223" s="122">
        <v>10838</v>
      </c>
      <c r="G223" s="122">
        <v>-402</v>
      </c>
      <c r="H223" s="122">
        <v>80</v>
      </c>
      <c r="I223" s="122">
        <v>0</v>
      </c>
      <c r="J223" s="595">
        <v>-34.21586936029756</v>
      </c>
      <c r="K223" s="122"/>
      <c r="L223" s="122">
        <v>10481.784130639702</v>
      </c>
      <c r="M223" s="122">
        <v>164197148</v>
      </c>
      <c r="N223" s="122">
        <f t="shared" si="9"/>
        <v>151</v>
      </c>
      <c r="O223" s="596" t="str">
        <f t="shared" si="10"/>
        <v>Hallstahammar</v>
      </c>
      <c r="P223" s="597">
        <f t="shared" si="11"/>
        <v>10481.784130639702</v>
      </c>
    </row>
    <row r="224" spans="1:16" x14ac:dyDescent="0.2">
      <c r="A224" s="592" t="s">
        <v>1159</v>
      </c>
      <c r="B224" s="593" t="s">
        <v>951</v>
      </c>
      <c r="C224" s="272" t="s">
        <v>585</v>
      </c>
      <c r="D224" s="272" t="s">
        <v>585</v>
      </c>
      <c r="E224" s="293">
        <v>8340</v>
      </c>
      <c r="F224" s="122">
        <v>11050</v>
      </c>
      <c r="G224" s="122">
        <v>-1860</v>
      </c>
      <c r="H224" s="122">
        <v>0</v>
      </c>
      <c r="I224" s="122">
        <v>0</v>
      </c>
      <c r="J224" s="595">
        <v>-34.21586936029756</v>
      </c>
      <c r="K224" s="122"/>
      <c r="L224" s="122">
        <v>9155.7841306397022</v>
      </c>
      <c r="M224" s="122">
        <v>76359240</v>
      </c>
      <c r="N224" s="122">
        <f t="shared" si="9"/>
        <v>115</v>
      </c>
      <c r="O224" s="596" t="str">
        <f t="shared" si="10"/>
        <v>Kungsör</v>
      </c>
      <c r="P224" s="597">
        <f t="shared" si="11"/>
        <v>9155.7841306397022</v>
      </c>
    </row>
    <row r="225" spans="1:16" x14ac:dyDescent="0.2">
      <c r="A225" s="592" t="s">
        <v>1159</v>
      </c>
      <c r="B225" s="593" t="s">
        <v>954</v>
      </c>
      <c r="C225" s="272" t="s">
        <v>586</v>
      </c>
      <c r="D225" s="272" t="s">
        <v>586</v>
      </c>
      <c r="E225" s="293">
        <v>25506</v>
      </c>
      <c r="F225" s="122">
        <v>9949</v>
      </c>
      <c r="G225" s="122">
        <v>217</v>
      </c>
      <c r="H225" s="122">
        <v>0</v>
      </c>
      <c r="I225" s="122">
        <v>0</v>
      </c>
      <c r="J225" s="595">
        <v>-34.21586936029756</v>
      </c>
      <c r="K225" s="122"/>
      <c r="L225" s="122">
        <v>10131.784130639702</v>
      </c>
      <c r="M225" s="122">
        <v>258421286</v>
      </c>
      <c r="N225" s="122">
        <f t="shared" si="9"/>
        <v>143</v>
      </c>
      <c r="O225" s="596" t="str">
        <f t="shared" si="10"/>
        <v>Köping</v>
      </c>
      <c r="P225" s="597">
        <f t="shared" si="11"/>
        <v>10131.784130639702</v>
      </c>
    </row>
    <row r="226" spans="1:16" x14ac:dyDescent="0.2">
      <c r="A226" s="592" t="s">
        <v>1159</v>
      </c>
      <c r="B226" s="593" t="s">
        <v>994</v>
      </c>
      <c r="C226" s="272" t="s">
        <v>587</v>
      </c>
      <c r="D226" s="272" t="s">
        <v>587</v>
      </c>
      <c r="E226" s="293">
        <v>5792</v>
      </c>
      <c r="F226" s="122">
        <v>11073</v>
      </c>
      <c r="G226" s="122">
        <v>1056</v>
      </c>
      <c r="H226" s="122">
        <v>0</v>
      </c>
      <c r="I226" s="122">
        <v>0</v>
      </c>
      <c r="J226" s="595">
        <v>-34.21586936029756</v>
      </c>
      <c r="K226" s="122"/>
      <c r="L226" s="122">
        <v>12094.784130639702</v>
      </c>
      <c r="M226" s="122">
        <v>70052990</v>
      </c>
      <c r="N226" s="122">
        <f t="shared" si="9"/>
        <v>191</v>
      </c>
      <c r="O226" s="596" t="str">
        <f t="shared" si="10"/>
        <v>Norberg</v>
      </c>
      <c r="P226" s="597">
        <f t="shared" si="11"/>
        <v>12094.784130639702</v>
      </c>
    </row>
    <row r="227" spans="1:16" x14ac:dyDescent="0.2">
      <c r="A227" s="592" t="s">
        <v>1159</v>
      </c>
      <c r="B227" s="593" t="s">
        <v>1021</v>
      </c>
      <c r="C227" s="272" t="s">
        <v>588</v>
      </c>
      <c r="D227" s="272" t="s">
        <v>588</v>
      </c>
      <c r="E227" s="293">
        <v>22036</v>
      </c>
      <c r="F227" s="122">
        <v>10931</v>
      </c>
      <c r="G227" s="122">
        <v>167</v>
      </c>
      <c r="H227" s="122">
        <v>0</v>
      </c>
      <c r="I227" s="122">
        <v>0</v>
      </c>
      <c r="J227" s="595">
        <v>-34.21586936029756</v>
      </c>
      <c r="K227" s="122"/>
      <c r="L227" s="122">
        <v>11063.784130639702</v>
      </c>
      <c r="M227" s="122">
        <v>243801547</v>
      </c>
      <c r="N227" s="122">
        <f t="shared" si="9"/>
        <v>172</v>
      </c>
      <c r="O227" s="596" t="str">
        <f t="shared" si="10"/>
        <v>Sala</v>
      </c>
      <c r="P227" s="597">
        <f t="shared" si="11"/>
        <v>11063.784130639702</v>
      </c>
    </row>
    <row r="228" spans="1:16" x14ac:dyDescent="0.2">
      <c r="A228" s="592" t="s">
        <v>1159</v>
      </c>
      <c r="B228" s="593" t="s">
        <v>1029</v>
      </c>
      <c r="C228" s="272" t="s">
        <v>589</v>
      </c>
      <c r="D228" s="272" t="s">
        <v>589</v>
      </c>
      <c r="E228" s="293">
        <v>4478</v>
      </c>
      <c r="F228" s="122">
        <v>11494</v>
      </c>
      <c r="G228" s="122">
        <v>1287</v>
      </c>
      <c r="H228" s="122">
        <v>396</v>
      </c>
      <c r="I228" s="122">
        <v>0</v>
      </c>
      <c r="J228" s="595">
        <v>-34.21586936029756</v>
      </c>
      <c r="K228" s="122"/>
      <c r="L228" s="122">
        <v>13142.784130639702</v>
      </c>
      <c r="M228" s="122">
        <v>58853387</v>
      </c>
      <c r="N228" s="122">
        <f t="shared" si="9"/>
        <v>205</v>
      </c>
      <c r="O228" s="596" t="str">
        <f t="shared" si="10"/>
        <v>Skinnskatteberg</v>
      </c>
      <c r="P228" s="597">
        <f t="shared" si="11"/>
        <v>13142.784130639702</v>
      </c>
    </row>
    <row r="229" spans="1:16" x14ac:dyDescent="0.2">
      <c r="A229" s="592" t="s">
        <v>1159</v>
      </c>
      <c r="B229" s="593" t="s">
        <v>1049</v>
      </c>
      <c r="C229" s="272" t="s">
        <v>590</v>
      </c>
      <c r="D229" s="272" t="s">
        <v>590</v>
      </c>
      <c r="E229" s="293">
        <v>9990</v>
      </c>
      <c r="F229" s="122">
        <v>10255</v>
      </c>
      <c r="G229" s="122">
        <v>-1215</v>
      </c>
      <c r="H229" s="122">
        <v>0</v>
      </c>
      <c r="I229" s="122">
        <v>0</v>
      </c>
      <c r="J229" s="595">
        <v>-34.21586936029756</v>
      </c>
      <c r="K229" s="122"/>
      <c r="L229" s="122">
        <v>9005.7841306397022</v>
      </c>
      <c r="M229" s="122">
        <v>89967783</v>
      </c>
      <c r="N229" s="122">
        <f t="shared" si="9"/>
        <v>112</v>
      </c>
      <c r="O229" s="596" t="str">
        <f t="shared" si="10"/>
        <v>Surahammar</v>
      </c>
      <c r="P229" s="597">
        <f t="shared" si="11"/>
        <v>9005.7841306397022</v>
      </c>
    </row>
    <row r="230" spans="1:16" x14ac:dyDescent="0.2">
      <c r="A230" s="592" t="s">
        <v>1159</v>
      </c>
      <c r="B230" s="593" t="s">
        <v>1105</v>
      </c>
      <c r="C230" s="272" t="s">
        <v>591</v>
      </c>
      <c r="D230" s="272" t="s">
        <v>591</v>
      </c>
      <c r="E230" s="293">
        <v>145275</v>
      </c>
      <c r="F230" s="122">
        <v>5603</v>
      </c>
      <c r="G230" s="122">
        <v>-210</v>
      </c>
      <c r="H230" s="122">
        <v>0</v>
      </c>
      <c r="I230" s="122">
        <v>0</v>
      </c>
      <c r="J230" s="595">
        <v>-34.21586936029756</v>
      </c>
      <c r="K230" s="122"/>
      <c r="L230" s="122">
        <v>5358.7841306397022</v>
      </c>
      <c r="M230" s="122">
        <v>778497365</v>
      </c>
      <c r="N230" s="122">
        <f t="shared" si="9"/>
        <v>52</v>
      </c>
      <c r="O230" s="596" t="str">
        <f t="shared" si="10"/>
        <v>Västerås</v>
      </c>
      <c r="P230" s="597">
        <f t="shared" si="11"/>
        <v>5358.7841306397022</v>
      </c>
    </row>
    <row r="231" spans="1:16" ht="25.5" x14ac:dyDescent="0.2">
      <c r="A231" s="592" t="s">
        <v>1160</v>
      </c>
      <c r="B231" s="593" t="s">
        <v>851</v>
      </c>
      <c r="C231" s="594" t="s">
        <v>593</v>
      </c>
      <c r="D231" s="285" t="s">
        <v>713</v>
      </c>
      <c r="E231" s="293">
        <v>22639</v>
      </c>
      <c r="F231" s="122">
        <v>9787</v>
      </c>
      <c r="G231" s="122">
        <v>-469</v>
      </c>
      <c r="H231" s="122">
        <v>0</v>
      </c>
      <c r="I231" s="122">
        <v>0</v>
      </c>
      <c r="J231" s="595">
        <v>-34.21586936029756</v>
      </c>
      <c r="K231" s="122"/>
      <c r="L231" s="122">
        <v>9283.7841306397022</v>
      </c>
      <c r="M231" s="122">
        <v>210175589</v>
      </c>
      <c r="N231" s="122">
        <f t="shared" si="9"/>
        <v>118</v>
      </c>
      <c r="O231" s="596" t="str">
        <f t="shared" si="10"/>
        <v>Avesta</v>
      </c>
      <c r="P231" s="597">
        <f t="shared" si="11"/>
        <v>9283.7841306397022</v>
      </c>
    </row>
    <row r="232" spans="1:16" x14ac:dyDescent="0.2">
      <c r="A232" s="592" t="s">
        <v>1160</v>
      </c>
      <c r="B232" s="593" t="s">
        <v>860</v>
      </c>
      <c r="C232" s="272" t="s">
        <v>594</v>
      </c>
      <c r="D232" s="272" t="s">
        <v>594</v>
      </c>
      <c r="E232" s="293">
        <v>51015</v>
      </c>
      <c r="F232" s="122">
        <v>10420</v>
      </c>
      <c r="G232" s="122">
        <v>541</v>
      </c>
      <c r="H232" s="122">
        <v>0</v>
      </c>
      <c r="I232" s="122">
        <v>0</v>
      </c>
      <c r="J232" s="595">
        <v>-34.21586936029756</v>
      </c>
      <c r="K232" s="122"/>
      <c r="L232" s="122">
        <v>10926.784130639702</v>
      </c>
      <c r="M232" s="122">
        <v>557429892</v>
      </c>
      <c r="N232" s="122">
        <f t="shared" si="9"/>
        <v>170</v>
      </c>
      <c r="O232" s="596" t="str">
        <f t="shared" si="10"/>
        <v>Borlänge</v>
      </c>
      <c r="P232" s="597">
        <f t="shared" si="11"/>
        <v>10926.784130639702</v>
      </c>
    </row>
    <row r="233" spans="1:16" x14ac:dyDescent="0.2">
      <c r="A233" s="592" t="s">
        <v>1160</v>
      </c>
      <c r="B233" s="593" t="s">
        <v>883</v>
      </c>
      <c r="C233" s="272" t="s">
        <v>595</v>
      </c>
      <c r="D233" s="272" t="s">
        <v>595</v>
      </c>
      <c r="E233" s="293">
        <v>57060</v>
      </c>
      <c r="F233" s="122">
        <v>6233</v>
      </c>
      <c r="G233" s="122">
        <v>226</v>
      </c>
      <c r="H233" s="122">
        <v>0</v>
      </c>
      <c r="I233" s="122">
        <v>0</v>
      </c>
      <c r="J233" s="595">
        <v>-34.21586936029756</v>
      </c>
      <c r="K233" s="122"/>
      <c r="L233" s="122">
        <v>6424.7841306397022</v>
      </c>
      <c r="M233" s="122">
        <v>366598182</v>
      </c>
      <c r="N233" s="122">
        <f t="shared" si="9"/>
        <v>65</v>
      </c>
      <c r="O233" s="596" t="str">
        <f t="shared" si="10"/>
        <v>Falun</v>
      </c>
      <c r="P233" s="597">
        <f t="shared" si="11"/>
        <v>6424.7841306397022</v>
      </c>
    </row>
    <row r="234" spans="1:16" x14ac:dyDescent="0.2">
      <c r="A234" s="592" t="s">
        <v>1160</v>
      </c>
      <c r="B234" s="593" t="s">
        <v>889</v>
      </c>
      <c r="C234" s="272" t="s">
        <v>596</v>
      </c>
      <c r="D234" s="272" t="s">
        <v>596</v>
      </c>
      <c r="E234" s="293">
        <v>10060</v>
      </c>
      <c r="F234" s="122">
        <v>9829</v>
      </c>
      <c r="G234" s="122">
        <v>-134</v>
      </c>
      <c r="H234" s="122">
        <v>0</v>
      </c>
      <c r="I234" s="122">
        <v>0</v>
      </c>
      <c r="J234" s="595">
        <v>-34.21586936029756</v>
      </c>
      <c r="K234" s="122"/>
      <c r="L234" s="122">
        <v>9660.7841306397022</v>
      </c>
      <c r="M234" s="122">
        <v>97187488</v>
      </c>
      <c r="N234" s="122">
        <f t="shared" si="9"/>
        <v>131</v>
      </c>
      <c r="O234" s="596" t="str">
        <f t="shared" si="10"/>
        <v>Gagnef</v>
      </c>
      <c r="P234" s="597">
        <f t="shared" si="11"/>
        <v>9660.7841306397022</v>
      </c>
    </row>
    <row r="235" spans="1:16" x14ac:dyDescent="0.2">
      <c r="A235" s="592" t="s">
        <v>1160</v>
      </c>
      <c r="B235" s="593" t="s">
        <v>910</v>
      </c>
      <c r="C235" s="272" t="s">
        <v>597</v>
      </c>
      <c r="D235" s="272" t="s">
        <v>597</v>
      </c>
      <c r="E235" s="293">
        <v>15199</v>
      </c>
      <c r="F235" s="122">
        <v>10576</v>
      </c>
      <c r="G235" s="122">
        <v>-1</v>
      </c>
      <c r="H235" s="122">
        <v>0</v>
      </c>
      <c r="I235" s="122">
        <v>0</v>
      </c>
      <c r="J235" s="595">
        <v>-34.21586936029756</v>
      </c>
      <c r="K235" s="122"/>
      <c r="L235" s="122">
        <v>10540.784130639702</v>
      </c>
      <c r="M235" s="122">
        <v>160209378</v>
      </c>
      <c r="N235" s="122">
        <f t="shared" si="9"/>
        <v>153</v>
      </c>
      <c r="O235" s="596" t="str">
        <f t="shared" si="10"/>
        <v>Hedemora</v>
      </c>
      <c r="P235" s="597">
        <f t="shared" si="11"/>
        <v>10540.784130639702</v>
      </c>
    </row>
    <row r="236" spans="1:16" x14ac:dyDescent="0.2">
      <c r="A236" s="592" t="s">
        <v>1160</v>
      </c>
      <c r="B236" s="593" t="s">
        <v>959</v>
      </c>
      <c r="C236" s="272" t="s">
        <v>598</v>
      </c>
      <c r="D236" s="272" t="s">
        <v>598</v>
      </c>
      <c r="E236" s="293">
        <v>15299</v>
      </c>
      <c r="F236" s="122">
        <v>8549</v>
      </c>
      <c r="G236" s="122">
        <v>-1106</v>
      </c>
      <c r="H236" s="122">
        <v>0</v>
      </c>
      <c r="I236" s="122">
        <v>0</v>
      </c>
      <c r="J236" s="595">
        <v>-34.21586936029756</v>
      </c>
      <c r="K236" s="122"/>
      <c r="L236" s="122">
        <v>7408.7841306397022</v>
      </c>
      <c r="M236" s="122">
        <v>113346988</v>
      </c>
      <c r="N236" s="122">
        <f t="shared" si="9"/>
        <v>84</v>
      </c>
      <c r="O236" s="596" t="str">
        <f t="shared" si="10"/>
        <v>Leksand</v>
      </c>
      <c r="P236" s="597">
        <f t="shared" si="11"/>
        <v>7408.7841306397022</v>
      </c>
    </row>
    <row r="237" spans="1:16" x14ac:dyDescent="0.2">
      <c r="A237" s="592" t="s">
        <v>1160</v>
      </c>
      <c r="B237" s="593" t="s">
        <v>971</v>
      </c>
      <c r="C237" s="272" t="s">
        <v>599</v>
      </c>
      <c r="D237" s="272" t="s">
        <v>599</v>
      </c>
      <c r="E237" s="293">
        <v>26322</v>
      </c>
      <c r="F237" s="122">
        <v>8778</v>
      </c>
      <c r="G237" s="122">
        <v>2008</v>
      </c>
      <c r="H237" s="122">
        <v>153</v>
      </c>
      <c r="I237" s="122">
        <v>0</v>
      </c>
      <c r="J237" s="595">
        <v>-34.21586936029756</v>
      </c>
      <c r="K237" s="122"/>
      <c r="L237" s="122">
        <v>10904.784130639702</v>
      </c>
      <c r="M237" s="122">
        <v>287035728</v>
      </c>
      <c r="N237" s="122">
        <f t="shared" si="9"/>
        <v>169</v>
      </c>
      <c r="O237" s="596" t="str">
        <f t="shared" si="10"/>
        <v>Ludvika</v>
      </c>
      <c r="P237" s="597">
        <f t="shared" si="11"/>
        <v>10904.784130639702</v>
      </c>
    </row>
    <row r="238" spans="1:16" x14ac:dyDescent="0.2">
      <c r="A238" s="592" t="s">
        <v>1160</v>
      </c>
      <c r="B238" s="593" t="s">
        <v>977</v>
      </c>
      <c r="C238" s="272" t="s">
        <v>600</v>
      </c>
      <c r="D238" s="272" t="s">
        <v>600</v>
      </c>
      <c r="E238" s="293">
        <v>9972</v>
      </c>
      <c r="F238" s="122">
        <v>11338</v>
      </c>
      <c r="G238" s="122">
        <v>1131</v>
      </c>
      <c r="H238" s="122">
        <v>1182</v>
      </c>
      <c r="I238" s="122">
        <v>0</v>
      </c>
      <c r="J238" s="595">
        <v>-34.21586936029756</v>
      </c>
      <c r="K238" s="122"/>
      <c r="L238" s="122">
        <v>13616.784130639702</v>
      </c>
      <c r="M238" s="122">
        <v>135786571</v>
      </c>
      <c r="N238" s="122">
        <f t="shared" si="9"/>
        <v>216</v>
      </c>
      <c r="O238" s="596" t="str">
        <f t="shared" si="10"/>
        <v>Malung-Sälen</v>
      </c>
      <c r="P238" s="597">
        <f t="shared" si="11"/>
        <v>13616.784130639702</v>
      </c>
    </row>
    <row r="239" spans="1:16" x14ac:dyDescent="0.2">
      <c r="A239" s="592" t="s">
        <v>1160</v>
      </c>
      <c r="B239" s="593" t="s">
        <v>984</v>
      </c>
      <c r="C239" s="272" t="s">
        <v>601</v>
      </c>
      <c r="D239" s="272" t="s">
        <v>601</v>
      </c>
      <c r="E239" s="293">
        <v>20057</v>
      </c>
      <c r="F239" s="122">
        <v>9144</v>
      </c>
      <c r="G239" s="122">
        <v>-390</v>
      </c>
      <c r="H239" s="122">
        <v>112</v>
      </c>
      <c r="I239" s="122">
        <v>0</v>
      </c>
      <c r="J239" s="595">
        <v>-34.21586936029756</v>
      </c>
      <c r="K239" s="122"/>
      <c r="L239" s="122">
        <v>8831.7841306397022</v>
      </c>
      <c r="M239" s="122">
        <v>177139094</v>
      </c>
      <c r="N239" s="122">
        <f t="shared" si="9"/>
        <v>108</v>
      </c>
      <c r="O239" s="596" t="str">
        <f t="shared" si="10"/>
        <v>Mora</v>
      </c>
      <c r="P239" s="597">
        <f t="shared" si="11"/>
        <v>8831.7841306397022</v>
      </c>
    </row>
    <row r="240" spans="1:16" x14ac:dyDescent="0.2">
      <c r="A240" s="592" t="s">
        <v>1160</v>
      </c>
      <c r="B240" s="593" t="s">
        <v>1007</v>
      </c>
      <c r="C240" s="272" t="s">
        <v>602</v>
      </c>
      <c r="D240" s="272" t="s">
        <v>602</v>
      </c>
      <c r="E240" s="293">
        <v>6746</v>
      </c>
      <c r="F240" s="122">
        <v>13369</v>
      </c>
      <c r="G240" s="122">
        <v>2326</v>
      </c>
      <c r="H240" s="122">
        <v>392</v>
      </c>
      <c r="I240" s="122">
        <v>0</v>
      </c>
      <c r="J240" s="595">
        <v>-34.21586936029756</v>
      </c>
      <c r="K240" s="122"/>
      <c r="L240" s="122">
        <v>16052.784130639702</v>
      </c>
      <c r="M240" s="122">
        <v>108292082</v>
      </c>
      <c r="N240" s="122">
        <f t="shared" si="9"/>
        <v>256</v>
      </c>
      <c r="O240" s="596" t="str">
        <f t="shared" si="10"/>
        <v>Orsa</v>
      </c>
      <c r="P240" s="597">
        <f t="shared" si="11"/>
        <v>16052.784130639702</v>
      </c>
    </row>
    <row r="241" spans="1:16" x14ac:dyDescent="0.2">
      <c r="A241" s="592" t="s">
        <v>1160</v>
      </c>
      <c r="B241" s="593" t="s">
        <v>1020</v>
      </c>
      <c r="C241" s="272" t="s">
        <v>603</v>
      </c>
      <c r="D241" s="272" t="s">
        <v>603</v>
      </c>
      <c r="E241" s="293">
        <v>10777</v>
      </c>
      <c r="F241" s="122">
        <v>11057</v>
      </c>
      <c r="G241" s="122">
        <v>2578</v>
      </c>
      <c r="H241" s="122">
        <v>0</v>
      </c>
      <c r="I241" s="122">
        <v>0</v>
      </c>
      <c r="J241" s="595">
        <v>-34.21586936029756</v>
      </c>
      <c r="K241" s="122"/>
      <c r="L241" s="122">
        <v>13600.784130639702</v>
      </c>
      <c r="M241" s="122">
        <v>146575651</v>
      </c>
      <c r="N241" s="122">
        <f t="shared" si="9"/>
        <v>215</v>
      </c>
      <c r="O241" s="596" t="str">
        <f t="shared" si="10"/>
        <v>Rättvik</v>
      </c>
      <c r="P241" s="597">
        <f t="shared" si="11"/>
        <v>13600.784130639702</v>
      </c>
    </row>
    <row r="242" spans="1:16" x14ac:dyDescent="0.2">
      <c r="A242" s="592" t="s">
        <v>1160</v>
      </c>
      <c r="B242" s="593" t="s">
        <v>1032</v>
      </c>
      <c r="C242" s="272" t="s">
        <v>604</v>
      </c>
      <c r="D242" s="272" t="s">
        <v>604</v>
      </c>
      <c r="E242" s="293">
        <v>10763</v>
      </c>
      <c r="F242" s="122">
        <v>8311</v>
      </c>
      <c r="G242" s="122">
        <v>-1736</v>
      </c>
      <c r="H242" s="122">
        <v>277</v>
      </c>
      <c r="I242" s="122">
        <v>0</v>
      </c>
      <c r="J242" s="595">
        <v>-34.21586936029756</v>
      </c>
      <c r="K242" s="122"/>
      <c r="L242" s="122">
        <v>6817.7841306397022</v>
      </c>
      <c r="M242" s="122">
        <v>73379811</v>
      </c>
      <c r="N242" s="122">
        <f t="shared" si="9"/>
        <v>72</v>
      </c>
      <c r="O242" s="596" t="str">
        <f t="shared" si="10"/>
        <v>Smedjebacken</v>
      </c>
      <c r="P242" s="597">
        <f t="shared" si="11"/>
        <v>6817.7841306397022</v>
      </c>
    </row>
    <row r="243" spans="1:16" x14ac:dyDescent="0.2">
      <c r="A243" s="592" t="s">
        <v>1160</v>
      </c>
      <c r="B243" s="593" t="s">
        <v>1054</v>
      </c>
      <c r="C243" s="272" t="s">
        <v>605</v>
      </c>
      <c r="D243" s="272" t="s">
        <v>605</v>
      </c>
      <c r="E243" s="293">
        <v>11009</v>
      </c>
      <c r="F243" s="122">
        <v>8975</v>
      </c>
      <c r="G243" s="122">
        <v>-1807</v>
      </c>
      <c r="H243" s="122">
        <v>0</v>
      </c>
      <c r="I243" s="122">
        <v>0</v>
      </c>
      <c r="J243" s="595">
        <v>-34.21586936029756</v>
      </c>
      <c r="K243" s="122"/>
      <c r="L243" s="122">
        <v>7133.7841306397022</v>
      </c>
      <c r="M243" s="122">
        <v>78535829</v>
      </c>
      <c r="N243" s="122">
        <f t="shared" si="9"/>
        <v>78</v>
      </c>
      <c r="O243" s="596" t="str">
        <f t="shared" si="10"/>
        <v>Säter</v>
      </c>
      <c r="P243" s="597">
        <f t="shared" si="11"/>
        <v>7133.7841306397022</v>
      </c>
    </row>
    <row r="244" spans="1:16" x14ac:dyDescent="0.2">
      <c r="A244" s="592" t="s">
        <v>1160</v>
      </c>
      <c r="B244" s="593" t="s">
        <v>1089</v>
      </c>
      <c r="C244" s="272" t="s">
        <v>606</v>
      </c>
      <c r="D244" s="272" t="s">
        <v>606</v>
      </c>
      <c r="E244" s="293">
        <v>6704</v>
      </c>
      <c r="F244" s="122">
        <v>13695</v>
      </c>
      <c r="G244" s="122">
        <v>3823</v>
      </c>
      <c r="H244" s="122">
        <v>0</v>
      </c>
      <c r="I244" s="122">
        <v>0</v>
      </c>
      <c r="J244" s="595">
        <v>-34.21586936029756</v>
      </c>
      <c r="K244" s="122"/>
      <c r="L244" s="122">
        <v>17483.784130639702</v>
      </c>
      <c r="M244" s="122">
        <v>117211289</v>
      </c>
      <c r="N244" s="122">
        <f t="shared" si="9"/>
        <v>268</v>
      </c>
      <c r="O244" s="596" t="str">
        <f t="shared" si="10"/>
        <v>Vansbro</v>
      </c>
      <c r="P244" s="597">
        <f t="shared" si="11"/>
        <v>17483.784130639702</v>
      </c>
    </row>
    <row r="245" spans="1:16" x14ac:dyDescent="0.2">
      <c r="A245" s="592" t="s">
        <v>1160</v>
      </c>
      <c r="B245" s="593" t="s">
        <v>1117</v>
      </c>
      <c r="C245" s="272" t="s">
        <v>607</v>
      </c>
      <c r="D245" s="272" t="s">
        <v>607</v>
      </c>
      <c r="E245" s="293">
        <v>7048</v>
      </c>
      <c r="F245" s="122">
        <v>13341</v>
      </c>
      <c r="G245" s="122">
        <v>4081</v>
      </c>
      <c r="H245" s="122">
        <v>2161</v>
      </c>
      <c r="I245" s="122">
        <v>0</v>
      </c>
      <c r="J245" s="595">
        <v>-34.21586936029756</v>
      </c>
      <c r="K245" s="122"/>
      <c r="L245" s="122">
        <v>19548.784130639702</v>
      </c>
      <c r="M245" s="122">
        <v>137779831</v>
      </c>
      <c r="N245" s="122">
        <f t="shared" si="9"/>
        <v>275</v>
      </c>
      <c r="O245" s="596" t="str">
        <f t="shared" si="10"/>
        <v>Älvdalen</v>
      </c>
      <c r="P245" s="597">
        <f t="shared" si="11"/>
        <v>19548.784130639702</v>
      </c>
    </row>
    <row r="246" spans="1:16" ht="25.5" x14ac:dyDescent="0.2">
      <c r="A246" s="592" t="s">
        <v>1161</v>
      </c>
      <c r="B246" s="593" t="s">
        <v>858</v>
      </c>
      <c r="C246" s="594" t="s">
        <v>609</v>
      </c>
      <c r="D246" s="285" t="s">
        <v>714</v>
      </c>
      <c r="E246" s="293">
        <v>26530</v>
      </c>
      <c r="F246" s="122">
        <v>11873</v>
      </c>
      <c r="G246" s="122">
        <v>989</v>
      </c>
      <c r="H246" s="122">
        <v>347</v>
      </c>
      <c r="I246" s="122">
        <v>0</v>
      </c>
      <c r="J246" s="595">
        <v>-34.21586936029756</v>
      </c>
      <c r="K246" s="122"/>
      <c r="L246" s="122">
        <v>13174.784130639702</v>
      </c>
      <c r="M246" s="122">
        <v>349527023</v>
      </c>
      <c r="N246" s="122">
        <f t="shared" si="9"/>
        <v>207</v>
      </c>
      <c r="O246" s="596" t="str">
        <f t="shared" si="10"/>
        <v>Bollnäs</v>
      </c>
      <c r="P246" s="597">
        <f t="shared" si="11"/>
        <v>13174.784130639702</v>
      </c>
    </row>
    <row r="247" spans="1:16" x14ac:dyDescent="0.2">
      <c r="A247" s="592" t="s">
        <v>1161</v>
      </c>
      <c r="B247" s="593" t="s">
        <v>898</v>
      </c>
      <c r="C247" s="272" t="s">
        <v>610</v>
      </c>
      <c r="D247" s="272" t="s">
        <v>610</v>
      </c>
      <c r="E247" s="293">
        <v>99038</v>
      </c>
      <c r="F247" s="122">
        <v>7359</v>
      </c>
      <c r="G247" s="122">
        <v>-831</v>
      </c>
      <c r="H247" s="122">
        <v>0</v>
      </c>
      <c r="I247" s="122">
        <v>0</v>
      </c>
      <c r="J247" s="595">
        <v>-34.21586936029756</v>
      </c>
      <c r="K247" s="122"/>
      <c r="L247" s="122">
        <v>6493.7841306397022</v>
      </c>
      <c r="M247" s="122">
        <v>643131393</v>
      </c>
      <c r="N247" s="122">
        <f t="shared" si="9"/>
        <v>67</v>
      </c>
      <c r="O247" s="596" t="str">
        <f t="shared" si="10"/>
        <v>Gävle</v>
      </c>
      <c r="P247" s="597">
        <f t="shared" si="11"/>
        <v>6493.7841306397022</v>
      </c>
    </row>
    <row r="248" spans="1:16" x14ac:dyDescent="0.2">
      <c r="A248" s="592" t="s">
        <v>1161</v>
      </c>
      <c r="B248" s="593" t="s">
        <v>914</v>
      </c>
      <c r="C248" s="272" t="s">
        <v>611</v>
      </c>
      <c r="D248" s="272" t="s">
        <v>611</v>
      </c>
      <c r="E248" s="293">
        <v>9426</v>
      </c>
      <c r="F248" s="122">
        <v>7906</v>
      </c>
      <c r="G248" s="122">
        <v>3421</v>
      </c>
      <c r="H248" s="122">
        <v>0</v>
      </c>
      <c r="I248" s="122">
        <v>0</v>
      </c>
      <c r="J248" s="595">
        <v>-34.21586936029756</v>
      </c>
      <c r="K248" s="122"/>
      <c r="L248" s="122">
        <v>11292.784130639702</v>
      </c>
      <c r="M248" s="122">
        <v>106445783</v>
      </c>
      <c r="N248" s="122">
        <f t="shared" si="9"/>
        <v>178</v>
      </c>
      <c r="O248" s="596" t="str">
        <f t="shared" si="10"/>
        <v>Hofors</v>
      </c>
      <c r="P248" s="597">
        <f t="shared" si="11"/>
        <v>11292.784130639702</v>
      </c>
    </row>
    <row r="249" spans="1:16" x14ac:dyDescent="0.2">
      <c r="A249" s="592" t="s">
        <v>1161</v>
      </c>
      <c r="B249" s="593" t="s">
        <v>916</v>
      </c>
      <c r="C249" s="272" t="s">
        <v>612</v>
      </c>
      <c r="D249" s="272" t="s">
        <v>612</v>
      </c>
      <c r="E249" s="293">
        <v>36925</v>
      </c>
      <c r="F249" s="122">
        <v>8811</v>
      </c>
      <c r="G249" s="122">
        <v>284</v>
      </c>
      <c r="H249" s="122">
        <v>0</v>
      </c>
      <c r="I249" s="122">
        <v>0</v>
      </c>
      <c r="J249" s="595">
        <v>-34.21586936029756</v>
      </c>
      <c r="K249" s="122"/>
      <c r="L249" s="122">
        <v>9060.7841306397022</v>
      </c>
      <c r="M249" s="122">
        <v>334569454</v>
      </c>
      <c r="N249" s="122">
        <f t="shared" si="9"/>
        <v>113</v>
      </c>
      <c r="O249" s="596" t="str">
        <f t="shared" si="10"/>
        <v>Hudiksvall</v>
      </c>
      <c r="P249" s="597">
        <f t="shared" si="11"/>
        <v>9060.7841306397022</v>
      </c>
    </row>
    <row r="250" spans="1:16" x14ac:dyDescent="0.2">
      <c r="A250" s="592" t="s">
        <v>1161</v>
      </c>
      <c r="B250" s="593" t="s">
        <v>968</v>
      </c>
      <c r="C250" s="272" t="s">
        <v>613</v>
      </c>
      <c r="D250" s="272" t="s">
        <v>613</v>
      </c>
      <c r="E250" s="293">
        <v>18995</v>
      </c>
      <c r="F250" s="122">
        <v>12200</v>
      </c>
      <c r="G250" s="122">
        <v>2864</v>
      </c>
      <c r="H250" s="122">
        <v>462</v>
      </c>
      <c r="I250" s="122">
        <v>0</v>
      </c>
      <c r="J250" s="595">
        <v>-34.21586936029756</v>
      </c>
      <c r="K250" s="122"/>
      <c r="L250" s="122">
        <v>15491.784130639702</v>
      </c>
      <c r="M250" s="122">
        <v>294266440</v>
      </c>
      <c r="N250" s="122">
        <f t="shared" si="9"/>
        <v>252</v>
      </c>
      <c r="O250" s="596" t="str">
        <f t="shared" si="10"/>
        <v>Ljusdal</v>
      </c>
      <c r="P250" s="597">
        <f t="shared" si="11"/>
        <v>15491.784130639702</v>
      </c>
    </row>
    <row r="251" spans="1:16" x14ac:dyDescent="0.2">
      <c r="A251" s="592" t="s">
        <v>1161</v>
      </c>
      <c r="B251" s="593" t="s">
        <v>995</v>
      </c>
      <c r="C251" s="272" t="s">
        <v>614</v>
      </c>
      <c r="D251" s="272" t="s">
        <v>614</v>
      </c>
      <c r="E251" s="293">
        <v>9491</v>
      </c>
      <c r="F251" s="122">
        <v>12472</v>
      </c>
      <c r="G251" s="122">
        <v>1694</v>
      </c>
      <c r="H251" s="122">
        <v>0</v>
      </c>
      <c r="I251" s="122">
        <v>0</v>
      </c>
      <c r="J251" s="595">
        <v>-34.21586936029756</v>
      </c>
      <c r="K251" s="122"/>
      <c r="L251" s="122">
        <v>14131.784130639702</v>
      </c>
      <c r="M251" s="122">
        <v>134124763</v>
      </c>
      <c r="N251" s="122">
        <f t="shared" si="9"/>
        <v>227</v>
      </c>
      <c r="O251" s="596" t="str">
        <f t="shared" si="10"/>
        <v>Nordanstig</v>
      </c>
      <c r="P251" s="597">
        <f t="shared" si="11"/>
        <v>14131.784130639702</v>
      </c>
    </row>
    <row r="252" spans="1:16" x14ac:dyDescent="0.2">
      <c r="A252" s="592" t="s">
        <v>1161</v>
      </c>
      <c r="B252" s="593" t="s">
        <v>1005</v>
      </c>
      <c r="C252" s="272" t="s">
        <v>615</v>
      </c>
      <c r="D252" s="272" t="s">
        <v>615</v>
      </c>
      <c r="E252" s="293">
        <v>5864</v>
      </c>
      <c r="F252" s="122">
        <v>10937</v>
      </c>
      <c r="G252" s="122">
        <v>1991</v>
      </c>
      <c r="H252" s="122">
        <v>0</v>
      </c>
      <c r="I252" s="122">
        <v>0</v>
      </c>
      <c r="J252" s="595">
        <v>-34.21586936029756</v>
      </c>
      <c r="K252" s="122"/>
      <c r="L252" s="122">
        <v>12893.784130639702</v>
      </c>
      <c r="M252" s="122">
        <v>75609150</v>
      </c>
      <c r="N252" s="122">
        <f t="shared" si="9"/>
        <v>200</v>
      </c>
      <c r="O252" s="596" t="str">
        <f t="shared" si="10"/>
        <v>Ockelbo</v>
      </c>
      <c r="P252" s="597">
        <f t="shared" si="11"/>
        <v>12893.784130639702</v>
      </c>
    </row>
    <row r="253" spans="1:16" x14ac:dyDescent="0.2">
      <c r="A253" s="592" t="s">
        <v>1161</v>
      </c>
      <c r="B253" s="593" t="s">
        <v>1011</v>
      </c>
      <c r="C253" s="272" t="s">
        <v>616</v>
      </c>
      <c r="D253" s="272" t="s">
        <v>616</v>
      </c>
      <c r="E253" s="293">
        <v>11477</v>
      </c>
      <c r="F253" s="122">
        <v>12381</v>
      </c>
      <c r="G253" s="122">
        <v>1220</v>
      </c>
      <c r="H253" s="122">
        <v>0</v>
      </c>
      <c r="I253" s="122">
        <v>0</v>
      </c>
      <c r="J253" s="595">
        <v>-34.21586936029756</v>
      </c>
      <c r="K253" s="122"/>
      <c r="L253" s="122">
        <v>13566.784130639702</v>
      </c>
      <c r="M253" s="122">
        <v>155705981</v>
      </c>
      <c r="N253" s="122">
        <f t="shared" si="9"/>
        <v>213</v>
      </c>
      <c r="O253" s="596" t="str">
        <f t="shared" si="10"/>
        <v>Ovanåker</v>
      </c>
      <c r="P253" s="597">
        <f t="shared" si="11"/>
        <v>13566.784130639702</v>
      </c>
    </row>
    <row r="254" spans="1:16" x14ac:dyDescent="0.2">
      <c r="A254" s="592" t="s">
        <v>1161</v>
      </c>
      <c r="B254" s="593" t="s">
        <v>1023</v>
      </c>
      <c r="C254" s="272" t="s">
        <v>617</v>
      </c>
      <c r="D254" s="272" t="s">
        <v>617</v>
      </c>
      <c r="E254" s="293">
        <v>38202</v>
      </c>
      <c r="F254" s="122">
        <v>8200</v>
      </c>
      <c r="G254" s="122">
        <v>43</v>
      </c>
      <c r="H254" s="122">
        <v>0</v>
      </c>
      <c r="I254" s="122">
        <v>0</v>
      </c>
      <c r="J254" s="595">
        <v>-34.21586936029756</v>
      </c>
      <c r="K254" s="122"/>
      <c r="L254" s="122">
        <v>8208.7841306397022</v>
      </c>
      <c r="M254" s="122">
        <v>313591971</v>
      </c>
      <c r="N254" s="122">
        <f t="shared" si="9"/>
        <v>98</v>
      </c>
      <c r="O254" s="596" t="str">
        <f t="shared" si="10"/>
        <v>Sandviken</v>
      </c>
      <c r="P254" s="597">
        <f t="shared" si="11"/>
        <v>8208.7841306397022</v>
      </c>
    </row>
    <row r="255" spans="1:16" x14ac:dyDescent="0.2">
      <c r="A255" s="592" t="s">
        <v>1161</v>
      </c>
      <c r="B255" s="593" t="s">
        <v>1056</v>
      </c>
      <c r="C255" s="272" t="s">
        <v>618</v>
      </c>
      <c r="D255" s="272" t="s">
        <v>618</v>
      </c>
      <c r="E255" s="293">
        <v>25730</v>
      </c>
      <c r="F255" s="122">
        <v>10836</v>
      </c>
      <c r="G255" s="122">
        <v>464</v>
      </c>
      <c r="H255" s="122">
        <v>0</v>
      </c>
      <c r="I255" s="122">
        <v>0</v>
      </c>
      <c r="J255" s="595">
        <v>-34.21586936029756</v>
      </c>
      <c r="K255" s="122"/>
      <c r="L255" s="122">
        <v>11265.784130639702</v>
      </c>
      <c r="M255" s="122">
        <v>289868626</v>
      </c>
      <c r="N255" s="122">
        <f t="shared" si="9"/>
        <v>177</v>
      </c>
      <c r="O255" s="596" t="str">
        <f t="shared" si="10"/>
        <v>Söderhamn</v>
      </c>
      <c r="P255" s="597">
        <f t="shared" si="11"/>
        <v>11265.784130639702</v>
      </c>
    </row>
    <row r="256" spans="1:16" ht="25.5" x14ac:dyDescent="0.2">
      <c r="A256" s="592" t="s">
        <v>1162</v>
      </c>
      <c r="B256" s="593" t="s">
        <v>922</v>
      </c>
      <c r="C256" s="594" t="s">
        <v>620</v>
      </c>
      <c r="D256" s="285" t="s">
        <v>715</v>
      </c>
      <c r="E256" s="293">
        <v>25008</v>
      </c>
      <c r="F256" s="122">
        <v>11213</v>
      </c>
      <c r="G256" s="122">
        <v>-287</v>
      </c>
      <c r="H256" s="122">
        <v>0</v>
      </c>
      <c r="I256" s="122">
        <v>0</v>
      </c>
      <c r="J256" s="595">
        <v>-34.21586936029756</v>
      </c>
      <c r="K256" s="122"/>
      <c r="L256" s="122">
        <v>10891.784130639702</v>
      </c>
      <c r="M256" s="122">
        <v>272381738</v>
      </c>
      <c r="N256" s="122">
        <f t="shared" si="9"/>
        <v>168</v>
      </c>
      <c r="O256" s="596" t="str">
        <f t="shared" si="10"/>
        <v>Härnösand</v>
      </c>
      <c r="P256" s="597">
        <f t="shared" si="11"/>
        <v>10891.784130639702</v>
      </c>
    </row>
    <row r="257" spans="1:16" x14ac:dyDescent="0.2">
      <c r="A257" s="592" t="s">
        <v>1162</v>
      </c>
      <c r="B257" s="593" t="s">
        <v>945</v>
      </c>
      <c r="C257" s="272" t="s">
        <v>621</v>
      </c>
      <c r="D257" s="272" t="s">
        <v>621</v>
      </c>
      <c r="E257" s="293">
        <v>18363</v>
      </c>
      <c r="F257" s="122">
        <v>11224</v>
      </c>
      <c r="G257" s="122">
        <v>1849</v>
      </c>
      <c r="H257" s="122">
        <v>107</v>
      </c>
      <c r="I257" s="122">
        <v>0</v>
      </c>
      <c r="J257" s="595">
        <v>-34.21586936029756</v>
      </c>
      <c r="K257" s="122"/>
      <c r="L257" s="122">
        <v>13145.784130639702</v>
      </c>
      <c r="M257" s="122">
        <v>241396034</v>
      </c>
      <c r="N257" s="122">
        <f t="shared" si="9"/>
        <v>206</v>
      </c>
      <c r="O257" s="596" t="str">
        <f t="shared" si="10"/>
        <v>Kramfors</v>
      </c>
      <c r="P257" s="597">
        <f t="shared" si="11"/>
        <v>13145.784130639702</v>
      </c>
    </row>
    <row r="258" spans="1:16" x14ac:dyDescent="0.2">
      <c r="A258" s="592" t="s">
        <v>1162</v>
      </c>
      <c r="B258" s="593" t="s">
        <v>1033</v>
      </c>
      <c r="C258" s="272" t="s">
        <v>622</v>
      </c>
      <c r="D258" s="272" t="s">
        <v>622</v>
      </c>
      <c r="E258" s="293">
        <v>19786</v>
      </c>
      <c r="F258" s="122">
        <v>12425</v>
      </c>
      <c r="G258" s="122">
        <v>3249</v>
      </c>
      <c r="H258" s="122">
        <v>471</v>
      </c>
      <c r="I258" s="122">
        <v>0</v>
      </c>
      <c r="J258" s="595">
        <v>-34.21586936029756</v>
      </c>
      <c r="K258" s="122"/>
      <c r="L258" s="122">
        <v>16110.784130639702</v>
      </c>
      <c r="M258" s="122">
        <v>318767975</v>
      </c>
      <c r="N258" s="122">
        <f t="shared" si="9"/>
        <v>257</v>
      </c>
      <c r="O258" s="596" t="str">
        <f t="shared" si="10"/>
        <v>Sollefteå</v>
      </c>
      <c r="P258" s="597">
        <f t="shared" si="11"/>
        <v>16110.784130639702</v>
      </c>
    </row>
    <row r="259" spans="1:16" x14ac:dyDescent="0.2">
      <c r="A259" s="592" t="s">
        <v>1162</v>
      </c>
      <c r="B259" s="593" t="s">
        <v>1047</v>
      </c>
      <c r="C259" s="272" t="s">
        <v>623</v>
      </c>
      <c r="D259" s="272" t="s">
        <v>623</v>
      </c>
      <c r="E259" s="293">
        <v>97776</v>
      </c>
      <c r="F259" s="122">
        <v>5778</v>
      </c>
      <c r="G259" s="122">
        <v>-815</v>
      </c>
      <c r="H259" s="122">
        <v>0</v>
      </c>
      <c r="I259" s="122">
        <v>0</v>
      </c>
      <c r="J259" s="595">
        <v>-34.21586936029756</v>
      </c>
      <c r="K259" s="122"/>
      <c r="L259" s="122">
        <v>4928.7841306397022</v>
      </c>
      <c r="M259" s="122">
        <v>481916797</v>
      </c>
      <c r="N259" s="122">
        <f t="shared" si="9"/>
        <v>44</v>
      </c>
      <c r="O259" s="596" t="str">
        <f t="shared" si="10"/>
        <v>Sundsvall</v>
      </c>
      <c r="P259" s="597">
        <f t="shared" si="11"/>
        <v>4928.7841306397022</v>
      </c>
    </row>
    <row r="260" spans="1:16" x14ac:dyDescent="0.2">
      <c r="A260" s="592" t="s">
        <v>1162</v>
      </c>
      <c r="B260" s="593" t="s">
        <v>1064</v>
      </c>
      <c r="C260" s="272" t="s">
        <v>624</v>
      </c>
      <c r="D260" s="272" t="s">
        <v>624</v>
      </c>
      <c r="E260" s="293">
        <v>18019</v>
      </c>
      <c r="F260" s="122">
        <v>9463</v>
      </c>
      <c r="G260" s="122">
        <v>34</v>
      </c>
      <c r="H260" s="122">
        <v>0</v>
      </c>
      <c r="I260" s="122">
        <v>0</v>
      </c>
      <c r="J260" s="595">
        <v>-34.21586936029756</v>
      </c>
      <c r="K260" s="122"/>
      <c r="L260" s="122">
        <v>9462.7841306397022</v>
      </c>
      <c r="M260" s="122">
        <v>170509907</v>
      </c>
      <c r="N260" s="122">
        <f t="shared" si="9"/>
        <v>125</v>
      </c>
      <c r="O260" s="596" t="str">
        <f t="shared" si="10"/>
        <v>Timrå</v>
      </c>
      <c r="P260" s="597">
        <f t="shared" si="11"/>
        <v>9462.7841306397022</v>
      </c>
    </row>
    <row r="261" spans="1:16" x14ac:dyDescent="0.2">
      <c r="A261" s="592" t="s">
        <v>1162</v>
      </c>
      <c r="B261" s="593" t="s">
        <v>1110</v>
      </c>
      <c r="C261" s="272" t="s">
        <v>625</v>
      </c>
      <c r="D261" s="272" t="s">
        <v>625</v>
      </c>
      <c r="E261" s="293">
        <v>9495</v>
      </c>
      <c r="F261" s="122">
        <v>11142</v>
      </c>
      <c r="G261" s="122">
        <v>3878</v>
      </c>
      <c r="H261" s="122">
        <v>324</v>
      </c>
      <c r="I261" s="122">
        <v>0</v>
      </c>
      <c r="J261" s="595">
        <v>-34.21586936029756</v>
      </c>
      <c r="K261" s="122"/>
      <c r="L261" s="122">
        <v>15309.784130639702</v>
      </c>
      <c r="M261" s="122">
        <v>145366400</v>
      </c>
      <c r="N261" s="122">
        <f t="shared" si="9"/>
        <v>248</v>
      </c>
      <c r="O261" s="596" t="str">
        <f t="shared" si="10"/>
        <v>Ånge</v>
      </c>
      <c r="P261" s="597">
        <f t="shared" si="11"/>
        <v>15309.784130639702</v>
      </c>
    </row>
    <row r="262" spans="1:16" x14ac:dyDescent="0.2">
      <c r="A262" s="592" t="s">
        <v>1162</v>
      </c>
      <c r="B262" s="593" t="s">
        <v>1125</v>
      </c>
      <c r="C262" s="272" t="s">
        <v>626</v>
      </c>
      <c r="D262" s="272" t="s">
        <v>626</v>
      </c>
      <c r="E262" s="293">
        <v>55599</v>
      </c>
      <c r="F262" s="122">
        <v>7634</v>
      </c>
      <c r="G262" s="122">
        <v>674</v>
      </c>
      <c r="H262" s="122">
        <v>0</v>
      </c>
      <c r="I262" s="122">
        <v>0</v>
      </c>
      <c r="J262" s="595">
        <v>-34.21586936029756</v>
      </c>
      <c r="K262" s="122"/>
      <c r="L262" s="122">
        <v>8273.7841306397022</v>
      </c>
      <c r="M262" s="122">
        <v>460014124</v>
      </c>
      <c r="N262" s="122">
        <f t="shared" si="9"/>
        <v>99</v>
      </c>
      <c r="O262" s="596" t="str">
        <f t="shared" si="10"/>
        <v>Örnsköldsvik</v>
      </c>
      <c r="P262" s="597">
        <f t="shared" si="11"/>
        <v>8273.7841306397022</v>
      </c>
    </row>
    <row r="263" spans="1:16" ht="25.5" x14ac:dyDescent="0.2">
      <c r="A263" s="592" t="s">
        <v>1163</v>
      </c>
      <c r="B263" s="593" t="s">
        <v>853</v>
      </c>
      <c r="C263" s="594" t="s">
        <v>628</v>
      </c>
      <c r="D263" s="285" t="s">
        <v>716</v>
      </c>
      <c r="E263" s="293">
        <v>7041</v>
      </c>
      <c r="F263" s="122">
        <v>13442</v>
      </c>
      <c r="G263" s="122">
        <v>7166</v>
      </c>
      <c r="H263" s="122">
        <v>1389</v>
      </c>
      <c r="I263" s="122">
        <v>0</v>
      </c>
      <c r="J263" s="595">
        <v>-34.21586936029756</v>
      </c>
      <c r="K263" s="122"/>
      <c r="L263" s="122">
        <v>21962.784130639702</v>
      </c>
      <c r="M263" s="122">
        <v>154639963</v>
      </c>
      <c r="N263" s="122">
        <f t="shared" si="9"/>
        <v>283</v>
      </c>
      <c r="O263" s="596" t="str">
        <f t="shared" si="10"/>
        <v>Berg</v>
      </c>
      <c r="P263" s="597">
        <f t="shared" si="11"/>
        <v>21962.784130639702</v>
      </c>
    </row>
    <row r="264" spans="1:16" x14ac:dyDescent="0.2">
      <c r="A264" s="592" t="s">
        <v>1163</v>
      </c>
      <c r="B264" s="593" t="s">
        <v>865</v>
      </c>
      <c r="C264" s="272" t="s">
        <v>629</v>
      </c>
      <c r="D264" s="272" t="s">
        <v>629</v>
      </c>
      <c r="E264" s="293">
        <v>6463</v>
      </c>
      <c r="F264" s="122">
        <v>12764</v>
      </c>
      <c r="G264" s="122">
        <v>7708</v>
      </c>
      <c r="H264" s="122">
        <v>1318</v>
      </c>
      <c r="I264" s="122">
        <v>208</v>
      </c>
      <c r="J264" s="595">
        <v>-34.21586936029756</v>
      </c>
      <c r="K264" s="122"/>
      <c r="L264" s="122">
        <v>21963.784130639702</v>
      </c>
      <c r="M264" s="122">
        <v>141951937</v>
      </c>
      <c r="N264" s="122">
        <f t="shared" si="9"/>
        <v>284</v>
      </c>
      <c r="O264" s="596" t="str">
        <f t="shared" si="10"/>
        <v>Bräcke</v>
      </c>
      <c r="P264" s="597">
        <f t="shared" si="11"/>
        <v>21963.784130639702</v>
      </c>
    </row>
    <row r="265" spans="1:16" x14ac:dyDescent="0.2">
      <c r="A265" s="592" t="s">
        <v>1163</v>
      </c>
      <c r="B265" s="593" t="s">
        <v>921</v>
      </c>
      <c r="C265" s="272" t="s">
        <v>630</v>
      </c>
      <c r="D265" s="272" t="s">
        <v>630</v>
      </c>
      <c r="E265" s="293">
        <v>10237</v>
      </c>
      <c r="F265" s="122">
        <v>12468</v>
      </c>
      <c r="G265" s="122">
        <v>3831</v>
      </c>
      <c r="H265" s="122">
        <v>2104</v>
      </c>
      <c r="I265" s="122">
        <v>56</v>
      </c>
      <c r="J265" s="595">
        <v>-34.21586936029756</v>
      </c>
      <c r="K265" s="122"/>
      <c r="L265" s="122">
        <v>18424.784130639702</v>
      </c>
      <c r="M265" s="122">
        <v>188614515</v>
      </c>
      <c r="N265" s="122">
        <f t="shared" si="9"/>
        <v>271</v>
      </c>
      <c r="O265" s="596" t="str">
        <f t="shared" si="10"/>
        <v>Härjedalen</v>
      </c>
      <c r="P265" s="597">
        <f t="shared" si="11"/>
        <v>18424.784130639702</v>
      </c>
    </row>
    <row r="266" spans="1:16" x14ac:dyDescent="0.2">
      <c r="A266" s="592" t="s">
        <v>1163</v>
      </c>
      <c r="B266" s="593" t="s">
        <v>948</v>
      </c>
      <c r="C266" s="272" t="s">
        <v>631</v>
      </c>
      <c r="D266" s="272" t="s">
        <v>631</v>
      </c>
      <c r="E266" s="293">
        <v>14776</v>
      </c>
      <c r="F266" s="122">
        <v>11379</v>
      </c>
      <c r="G266" s="122">
        <v>3552</v>
      </c>
      <c r="H266" s="122">
        <v>770</v>
      </c>
      <c r="I266" s="122">
        <v>0</v>
      </c>
      <c r="J266" s="595">
        <v>-34.21586936029756</v>
      </c>
      <c r="K266" s="122"/>
      <c r="L266" s="122">
        <v>15666.784130639702</v>
      </c>
      <c r="M266" s="122">
        <v>231492402</v>
      </c>
      <c r="N266" s="122">
        <f t="shared" si="9"/>
        <v>253</v>
      </c>
      <c r="O266" s="596" t="str">
        <f t="shared" si="10"/>
        <v>Krokom</v>
      </c>
      <c r="P266" s="597">
        <f t="shared" si="11"/>
        <v>15666.784130639702</v>
      </c>
    </row>
    <row r="267" spans="1:16" x14ac:dyDescent="0.2">
      <c r="A267" s="592" t="s">
        <v>1163</v>
      </c>
      <c r="B267" s="593" t="s">
        <v>1017</v>
      </c>
      <c r="C267" s="272" t="s">
        <v>632</v>
      </c>
      <c r="D267" s="272" t="s">
        <v>632</v>
      </c>
      <c r="E267" s="293">
        <v>5405</v>
      </c>
      <c r="F267" s="122">
        <v>12603</v>
      </c>
      <c r="G267" s="122">
        <v>8150</v>
      </c>
      <c r="H267" s="122">
        <v>284</v>
      </c>
      <c r="I267" s="122">
        <v>0</v>
      </c>
      <c r="J267" s="595">
        <v>-34.21586936029756</v>
      </c>
      <c r="K267" s="122"/>
      <c r="L267" s="122">
        <v>21002.784130639702</v>
      </c>
      <c r="M267" s="122">
        <v>113520048</v>
      </c>
      <c r="N267" s="122">
        <f t="shared" ref="N267:N299" si="12">RANK(L267,$L$10:$L$299,1)</f>
        <v>280</v>
      </c>
      <c r="O267" s="596" t="str">
        <f t="shared" ref="O267:O299" si="13">C267</f>
        <v>Ragunda</v>
      </c>
      <c r="P267" s="597">
        <f t="shared" ref="P267:P299" si="14">L267</f>
        <v>21002.784130639702</v>
      </c>
    </row>
    <row r="268" spans="1:16" x14ac:dyDescent="0.2">
      <c r="A268" s="592" t="s">
        <v>1163</v>
      </c>
      <c r="B268" s="593" t="s">
        <v>1045</v>
      </c>
      <c r="C268" s="272" t="s">
        <v>633</v>
      </c>
      <c r="D268" s="272" t="s">
        <v>633</v>
      </c>
      <c r="E268" s="293">
        <v>11708</v>
      </c>
      <c r="F268" s="122">
        <v>12855</v>
      </c>
      <c r="G268" s="122">
        <v>6495</v>
      </c>
      <c r="H268" s="122">
        <v>1765</v>
      </c>
      <c r="I268" s="122">
        <v>0</v>
      </c>
      <c r="J268" s="595">
        <v>-34.21586936029756</v>
      </c>
      <c r="K268" s="122"/>
      <c r="L268" s="122">
        <v>21080.784130639702</v>
      </c>
      <c r="M268" s="122">
        <v>246813821</v>
      </c>
      <c r="N268" s="122">
        <f t="shared" si="12"/>
        <v>281</v>
      </c>
      <c r="O268" s="596" t="str">
        <f t="shared" si="13"/>
        <v>Strömsund</v>
      </c>
      <c r="P268" s="597">
        <f t="shared" si="14"/>
        <v>21080.784130639702</v>
      </c>
    </row>
    <row r="269" spans="1:16" x14ac:dyDescent="0.2">
      <c r="A269" s="592" t="s">
        <v>1163</v>
      </c>
      <c r="B269" s="593" t="s">
        <v>1111</v>
      </c>
      <c r="C269" s="272" t="s">
        <v>634</v>
      </c>
      <c r="D269" s="272" t="s">
        <v>634</v>
      </c>
      <c r="E269" s="293">
        <v>10578</v>
      </c>
      <c r="F269" s="122">
        <v>12654</v>
      </c>
      <c r="G269" s="122">
        <v>-383</v>
      </c>
      <c r="H269" s="122">
        <v>1512</v>
      </c>
      <c r="I269" s="122">
        <v>0</v>
      </c>
      <c r="J269" s="595">
        <v>-34.21586936029756</v>
      </c>
      <c r="K269" s="122"/>
      <c r="L269" s="122">
        <v>13748.784130639702</v>
      </c>
      <c r="M269" s="122">
        <v>145434639</v>
      </c>
      <c r="N269" s="122">
        <f t="shared" si="12"/>
        <v>219</v>
      </c>
      <c r="O269" s="596" t="str">
        <f t="shared" si="13"/>
        <v>Åre</v>
      </c>
      <c r="P269" s="597">
        <f t="shared" si="14"/>
        <v>13748.784130639702</v>
      </c>
    </row>
    <row r="270" spans="1:16" x14ac:dyDescent="0.2">
      <c r="A270" s="592" t="s">
        <v>1163</v>
      </c>
      <c r="B270" s="593" t="s">
        <v>1126</v>
      </c>
      <c r="C270" s="272" t="s">
        <v>635</v>
      </c>
      <c r="D270" s="272" t="s">
        <v>635</v>
      </c>
      <c r="E270" s="293">
        <v>60961</v>
      </c>
      <c r="F270" s="122">
        <v>8665</v>
      </c>
      <c r="G270" s="122">
        <v>-1439</v>
      </c>
      <c r="H270" s="122">
        <v>341</v>
      </c>
      <c r="I270" s="122">
        <v>0</v>
      </c>
      <c r="J270" s="595">
        <v>-34.21586936029756</v>
      </c>
      <c r="K270" s="122"/>
      <c r="L270" s="122">
        <v>7532.7841306397022</v>
      </c>
      <c r="M270" s="122">
        <v>459206053</v>
      </c>
      <c r="N270" s="122">
        <f t="shared" si="12"/>
        <v>85</v>
      </c>
      <c r="O270" s="596" t="str">
        <f t="shared" si="13"/>
        <v>Östersund</v>
      </c>
      <c r="P270" s="597">
        <f t="shared" si="14"/>
        <v>7532.7841306397022</v>
      </c>
    </row>
    <row r="271" spans="1:16" ht="25.5" x14ac:dyDescent="0.2">
      <c r="A271" s="592" t="s">
        <v>1164</v>
      </c>
      <c r="B271" s="593" t="s">
        <v>854</v>
      </c>
      <c r="C271" s="594" t="s">
        <v>637</v>
      </c>
      <c r="D271" s="285" t="s">
        <v>717</v>
      </c>
      <c r="E271" s="293">
        <v>2455</v>
      </c>
      <c r="F271" s="122">
        <v>16281</v>
      </c>
      <c r="G271" s="122">
        <v>10787</v>
      </c>
      <c r="H271" s="122">
        <v>432</v>
      </c>
      <c r="I271" s="122">
        <v>0</v>
      </c>
      <c r="J271" s="595">
        <v>-34.21586936029756</v>
      </c>
      <c r="K271" s="122"/>
      <c r="L271" s="122">
        <v>27465.784130639702</v>
      </c>
      <c r="M271" s="122">
        <v>67428500</v>
      </c>
      <c r="N271" s="122">
        <f t="shared" si="12"/>
        <v>290</v>
      </c>
      <c r="O271" s="596" t="str">
        <f t="shared" si="13"/>
        <v>Bjurholm</v>
      </c>
      <c r="P271" s="597">
        <f t="shared" si="14"/>
        <v>27465.784130639702</v>
      </c>
    </row>
    <row r="272" spans="1:16" x14ac:dyDescent="0.2">
      <c r="A272" s="592" t="s">
        <v>1164</v>
      </c>
      <c r="B272" s="593" t="s">
        <v>871</v>
      </c>
      <c r="C272" s="272" t="s">
        <v>638</v>
      </c>
      <c r="D272" s="272" t="s">
        <v>638</v>
      </c>
      <c r="E272" s="293">
        <v>2745</v>
      </c>
      <c r="F272" s="122">
        <v>13838</v>
      </c>
      <c r="G272" s="122">
        <v>10092</v>
      </c>
      <c r="H272" s="122">
        <v>2165</v>
      </c>
      <c r="I272" s="122">
        <v>0</v>
      </c>
      <c r="J272" s="595">
        <v>-34.21586936029756</v>
      </c>
      <c r="K272" s="122"/>
      <c r="L272" s="122">
        <v>26060.784130639702</v>
      </c>
      <c r="M272" s="122">
        <v>71536852</v>
      </c>
      <c r="N272" s="122">
        <f t="shared" si="12"/>
        <v>287</v>
      </c>
      <c r="O272" s="596" t="str">
        <f t="shared" si="13"/>
        <v>Dorotea</v>
      </c>
      <c r="P272" s="597">
        <f t="shared" si="14"/>
        <v>26060.784130639702</v>
      </c>
    </row>
    <row r="273" spans="1:16" x14ac:dyDescent="0.2">
      <c r="A273" s="592" t="s">
        <v>1164</v>
      </c>
      <c r="B273" s="593" t="s">
        <v>974</v>
      </c>
      <c r="C273" s="272" t="s">
        <v>639</v>
      </c>
      <c r="D273" s="272" t="s">
        <v>639</v>
      </c>
      <c r="E273" s="293">
        <v>12177</v>
      </c>
      <c r="F273" s="122">
        <v>9612</v>
      </c>
      <c r="G273" s="122">
        <v>3012</v>
      </c>
      <c r="H273" s="122">
        <v>1792</v>
      </c>
      <c r="I273" s="122">
        <v>0</v>
      </c>
      <c r="J273" s="595">
        <v>-34.21586936029756</v>
      </c>
      <c r="K273" s="122"/>
      <c r="L273" s="122">
        <v>14381.784130639702</v>
      </c>
      <c r="M273" s="122">
        <v>175126985</v>
      </c>
      <c r="N273" s="122">
        <f t="shared" si="12"/>
        <v>233</v>
      </c>
      <c r="O273" s="596" t="str">
        <f t="shared" si="13"/>
        <v>Lycksele</v>
      </c>
      <c r="P273" s="597">
        <f t="shared" si="14"/>
        <v>14381.784130639702</v>
      </c>
    </row>
    <row r="274" spans="1:16" x14ac:dyDescent="0.2">
      <c r="A274" s="592" t="s">
        <v>1164</v>
      </c>
      <c r="B274" s="593" t="s">
        <v>978</v>
      </c>
      <c r="C274" s="272" t="s">
        <v>640</v>
      </c>
      <c r="D274" s="272" t="s">
        <v>640</v>
      </c>
      <c r="E274" s="293">
        <v>3118</v>
      </c>
      <c r="F274" s="122">
        <v>8821</v>
      </c>
      <c r="G274" s="122">
        <v>5788</v>
      </c>
      <c r="H274" s="122">
        <v>2023</v>
      </c>
      <c r="I274" s="122">
        <v>0</v>
      </c>
      <c r="J274" s="595">
        <v>-34.21586936029756</v>
      </c>
      <c r="K274" s="122"/>
      <c r="L274" s="122">
        <v>16597.784130639702</v>
      </c>
      <c r="M274" s="122">
        <v>51751891</v>
      </c>
      <c r="N274" s="122">
        <f t="shared" si="12"/>
        <v>260</v>
      </c>
      <c r="O274" s="596" t="str">
        <f t="shared" si="13"/>
        <v>Malå</v>
      </c>
      <c r="P274" s="597">
        <f t="shared" si="14"/>
        <v>16597.784130639702</v>
      </c>
    </row>
    <row r="275" spans="1:16" x14ac:dyDescent="0.2">
      <c r="A275" s="592" t="s">
        <v>1164</v>
      </c>
      <c r="B275" s="593" t="s">
        <v>996</v>
      </c>
      <c r="C275" s="272" t="s">
        <v>641</v>
      </c>
      <c r="D275" s="272" t="s">
        <v>641</v>
      </c>
      <c r="E275" s="293">
        <v>7071</v>
      </c>
      <c r="F275" s="122">
        <v>12312</v>
      </c>
      <c r="G275" s="122">
        <v>4356</v>
      </c>
      <c r="H275" s="122">
        <v>433</v>
      </c>
      <c r="I275" s="122">
        <v>0</v>
      </c>
      <c r="J275" s="595">
        <v>-34.21586936029756</v>
      </c>
      <c r="K275" s="122"/>
      <c r="L275" s="122">
        <v>17066.784130639702</v>
      </c>
      <c r="M275" s="122">
        <v>120679231</v>
      </c>
      <c r="N275" s="122">
        <f t="shared" si="12"/>
        <v>264</v>
      </c>
      <c r="O275" s="596" t="str">
        <f t="shared" si="13"/>
        <v>Nordmaling</v>
      </c>
      <c r="P275" s="597">
        <f t="shared" si="14"/>
        <v>17066.784130639702</v>
      </c>
    </row>
    <row r="276" spans="1:16" x14ac:dyDescent="0.2">
      <c r="A276" s="592" t="s">
        <v>1164</v>
      </c>
      <c r="B276" s="593" t="s">
        <v>999</v>
      </c>
      <c r="C276" s="272" t="s">
        <v>642</v>
      </c>
      <c r="D276" s="272" t="s">
        <v>642</v>
      </c>
      <c r="E276" s="293">
        <v>4174</v>
      </c>
      <c r="F276" s="122">
        <v>12267</v>
      </c>
      <c r="G276" s="122">
        <v>6698</v>
      </c>
      <c r="H276" s="122">
        <v>1367</v>
      </c>
      <c r="I276" s="122">
        <v>0</v>
      </c>
      <c r="J276" s="595">
        <v>-34.21586936029756</v>
      </c>
      <c r="K276" s="122"/>
      <c r="L276" s="122">
        <v>20297.784130639702</v>
      </c>
      <c r="M276" s="122">
        <v>84722951</v>
      </c>
      <c r="N276" s="122">
        <f t="shared" si="12"/>
        <v>277</v>
      </c>
      <c r="O276" s="596" t="str">
        <f t="shared" si="13"/>
        <v>Norsjö</v>
      </c>
      <c r="P276" s="597">
        <f t="shared" si="14"/>
        <v>20297.784130639702</v>
      </c>
    </row>
    <row r="277" spans="1:16" x14ac:dyDescent="0.2">
      <c r="A277" s="592" t="s">
        <v>1164</v>
      </c>
      <c r="B277" s="593" t="s">
        <v>1018</v>
      </c>
      <c r="C277" s="272" t="s">
        <v>643</v>
      </c>
      <c r="D277" s="272" t="s">
        <v>643</v>
      </c>
      <c r="E277" s="293">
        <v>6779</v>
      </c>
      <c r="F277" s="122">
        <v>11656</v>
      </c>
      <c r="G277" s="122">
        <v>3207</v>
      </c>
      <c r="H277" s="122">
        <v>382</v>
      </c>
      <c r="I277" s="122">
        <v>0</v>
      </c>
      <c r="J277" s="595">
        <v>-34.21586936029756</v>
      </c>
      <c r="K277" s="122"/>
      <c r="L277" s="122">
        <v>15210.784130639702</v>
      </c>
      <c r="M277" s="122">
        <v>103113906</v>
      </c>
      <c r="N277" s="122">
        <f t="shared" si="12"/>
        <v>245</v>
      </c>
      <c r="O277" s="596" t="str">
        <f t="shared" si="13"/>
        <v>Robertsfors</v>
      </c>
      <c r="P277" s="597">
        <f t="shared" si="14"/>
        <v>15210.784130639702</v>
      </c>
    </row>
    <row r="278" spans="1:16" x14ac:dyDescent="0.2">
      <c r="A278" s="592" t="s">
        <v>1164</v>
      </c>
      <c r="B278" s="593" t="s">
        <v>1028</v>
      </c>
      <c r="C278" s="272" t="s">
        <v>644</v>
      </c>
      <c r="D278" s="272" t="s">
        <v>644</v>
      </c>
      <c r="E278" s="293">
        <v>72042</v>
      </c>
      <c r="F278" s="122">
        <v>8243</v>
      </c>
      <c r="G278" s="122">
        <v>-147</v>
      </c>
      <c r="H278" s="122">
        <v>121</v>
      </c>
      <c r="I278" s="122">
        <v>0</v>
      </c>
      <c r="J278" s="595">
        <v>-34.21586936029756</v>
      </c>
      <c r="K278" s="122"/>
      <c r="L278" s="122">
        <v>8182.7841306397022</v>
      </c>
      <c r="M278" s="122">
        <v>589504134</v>
      </c>
      <c r="N278" s="122">
        <f t="shared" si="12"/>
        <v>97</v>
      </c>
      <c r="O278" s="596" t="str">
        <f t="shared" si="13"/>
        <v>Skellefteå</v>
      </c>
      <c r="P278" s="597">
        <f t="shared" si="14"/>
        <v>8182.7841306397022</v>
      </c>
    </row>
    <row r="279" spans="1:16" x14ac:dyDescent="0.2">
      <c r="A279" s="592" t="s">
        <v>1164</v>
      </c>
      <c r="B279" s="593" t="s">
        <v>1036</v>
      </c>
      <c r="C279" s="272" t="s">
        <v>645</v>
      </c>
      <c r="D279" s="272" t="s">
        <v>645</v>
      </c>
      <c r="E279" s="293">
        <v>2503</v>
      </c>
      <c r="F279" s="122">
        <v>12627</v>
      </c>
      <c r="G279" s="122">
        <v>10739</v>
      </c>
      <c r="H279" s="122">
        <v>2236</v>
      </c>
      <c r="I279" s="122">
        <v>0</v>
      </c>
      <c r="J279" s="595">
        <v>-34.21586936029756</v>
      </c>
      <c r="K279" s="122"/>
      <c r="L279" s="122">
        <v>25567.784130639702</v>
      </c>
      <c r="M279" s="122">
        <v>63996164</v>
      </c>
      <c r="N279" s="122">
        <f t="shared" si="12"/>
        <v>286</v>
      </c>
      <c r="O279" s="596" t="str">
        <f t="shared" si="13"/>
        <v>Sorsele</v>
      </c>
      <c r="P279" s="597">
        <f t="shared" si="14"/>
        <v>25567.784130639702</v>
      </c>
    </row>
    <row r="280" spans="1:16" x14ac:dyDescent="0.2">
      <c r="A280" s="592" t="s">
        <v>1164</v>
      </c>
      <c r="B280" s="593" t="s">
        <v>1042</v>
      </c>
      <c r="C280" s="272" t="s">
        <v>646</v>
      </c>
      <c r="D280" s="272" t="s">
        <v>646</v>
      </c>
      <c r="E280" s="293">
        <v>5933</v>
      </c>
      <c r="F280" s="122">
        <v>12497</v>
      </c>
      <c r="G280" s="122">
        <v>5807</v>
      </c>
      <c r="H280" s="122">
        <v>3153</v>
      </c>
      <c r="I280" s="122">
        <v>0</v>
      </c>
      <c r="J280" s="595">
        <v>-34.21586936029756</v>
      </c>
      <c r="K280" s="122"/>
      <c r="L280" s="122">
        <v>21422.784130639702</v>
      </c>
      <c r="M280" s="122">
        <v>127101378</v>
      </c>
      <c r="N280" s="122">
        <f t="shared" si="12"/>
        <v>282</v>
      </c>
      <c r="O280" s="596" t="str">
        <f t="shared" si="13"/>
        <v>Storuman</v>
      </c>
      <c r="P280" s="597">
        <f t="shared" si="14"/>
        <v>21422.784130639702</v>
      </c>
    </row>
    <row r="281" spans="1:16" x14ac:dyDescent="0.2">
      <c r="A281" s="592" t="s">
        <v>1164</v>
      </c>
      <c r="B281" s="593" t="s">
        <v>1080</v>
      </c>
      <c r="C281" s="272" t="s">
        <v>647</v>
      </c>
      <c r="D281" s="272" t="s">
        <v>647</v>
      </c>
      <c r="E281" s="293">
        <v>120943</v>
      </c>
      <c r="F281" s="122">
        <v>7186</v>
      </c>
      <c r="G281" s="122">
        <v>-5055</v>
      </c>
      <c r="H281" s="122">
        <v>0</v>
      </c>
      <c r="I281" s="122">
        <v>0</v>
      </c>
      <c r="J281" s="595">
        <v>-34.21586936029756</v>
      </c>
      <c r="K281" s="122"/>
      <c r="L281" s="122">
        <v>2096.7841306397027</v>
      </c>
      <c r="M281" s="122">
        <v>253591363</v>
      </c>
      <c r="N281" s="122">
        <f t="shared" si="12"/>
        <v>21</v>
      </c>
      <c r="O281" s="596" t="str">
        <f t="shared" si="13"/>
        <v>Umeå</v>
      </c>
      <c r="P281" s="597">
        <f t="shared" si="14"/>
        <v>2096.7841306397027</v>
      </c>
    </row>
    <row r="282" spans="1:16" x14ac:dyDescent="0.2">
      <c r="A282" s="592" t="s">
        <v>1164</v>
      </c>
      <c r="B282" s="593" t="s">
        <v>1095</v>
      </c>
      <c r="C282" s="272" t="s">
        <v>648</v>
      </c>
      <c r="D282" s="272" t="s">
        <v>648</v>
      </c>
      <c r="E282" s="293">
        <v>6848</v>
      </c>
      <c r="F282" s="122">
        <v>14914</v>
      </c>
      <c r="G282" s="122">
        <v>9403</v>
      </c>
      <c r="H282" s="122">
        <v>2382</v>
      </c>
      <c r="I282" s="122">
        <v>0</v>
      </c>
      <c r="J282" s="595">
        <v>-34.21586936029756</v>
      </c>
      <c r="K282" s="122"/>
      <c r="L282" s="122">
        <v>26664.784130639702</v>
      </c>
      <c r="M282" s="122">
        <v>182600442</v>
      </c>
      <c r="N282" s="122">
        <f t="shared" si="12"/>
        <v>289</v>
      </c>
      <c r="O282" s="596" t="str">
        <f t="shared" si="13"/>
        <v>Vilhelmina</v>
      </c>
      <c r="P282" s="597">
        <f t="shared" si="14"/>
        <v>26664.784130639702</v>
      </c>
    </row>
    <row r="283" spans="1:16" x14ac:dyDescent="0.2">
      <c r="A283" s="592" t="s">
        <v>1164</v>
      </c>
      <c r="B283" s="593" t="s">
        <v>1097</v>
      </c>
      <c r="C283" s="272" t="s">
        <v>649</v>
      </c>
      <c r="D283" s="272" t="s">
        <v>649</v>
      </c>
      <c r="E283" s="293">
        <v>5385</v>
      </c>
      <c r="F283" s="122">
        <v>12492</v>
      </c>
      <c r="G283" s="122">
        <v>6033</v>
      </c>
      <c r="H283" s="122">
        <v>385</v>
      </c>
      <c r="I283" s="122">
        <v>0</v>
      </c>
      <c r="J283" s="595">
        <v>-34.21586936029756</v>
      </c>
      <c r="K283" s="122"/>
      <c r="L283" s="122">
        <v>18875.784130639702</v>
      </c>
      <c r="M283" s="122">
        <v>101646098</v>
      </c>
      <c r="N283" s="122">
        <f t="shared" si="12"/>
        <v>272</v>
      </c>
      <c r="O283" s="596" t="str">
        <f t="shared" si="13"/>
        <v>Vindeln</v>
      </c>
      <c r="P283" s="597">
        <f t="shared" si="14"/>
        <v>18875.784130639702</v>
      </c>
    </row>
    <row r="284" spans="1:16" x14ac:dyDescent="0.2">
      <c r="A284" s="592" t="s">
        <v>1164</v>
      </c>
      <c r="B284" s="593" t="s">
        <v>1101</v>
      </c>
      <c r="C284" s="272" t="s">
        <v>650</v>
      </c>
      <c r="D284" s="272" t="s">
        <v>650</v>
      </c>
      <c r="E284" s="293">
        <v>8580</v>
      </c>
      <c r="F284" s="122">
        <v>9919</v>
      </c>
      <c r="G284" s="122">
        <v>1455</v>
      </c>
      <c r="H284" s="122">
        <v>499</v>
      </c>
      <c r="I284" s="122">
        <v>0</v>
      </c>
      <c r="J284" s="595">
        <v>-34.21586936029756</v>
      </c>
      <c r="K284" s="122"/>
      <c r="L284" s="122">
        <v>11838.784130639702</v>
      </c>
      <c r="M284" s="122">
        <v>101576768</v>
      </c>
      <c r="N284" s="122">
        <f t="shared" si="12"/>
        <v>185</v>
      </c>
      <c r="O284" s="596" t="str">
        <f t="shared" si="13"/>
        <v>Vännäs</v>
      </c>
      <c r="P284" s="597">
        <f t="shared" si="14"/>
        <v>11838.784130639702</v>
      </c>
    </row>
    <row r="285" spans="1:16" x14ac:dyDescent="0.2">
      <c r="A285" s="592" t="s">
        <v>1164</v>
      </c>
      <c r="B285" s="593" t="s">
        <v>1113</v>
      </c>
      <c r="C285" s="272" t="s">
        <v>651</v>
      </c>
      <c r="D285" s="272" t="s">
        <v>651</v>
      </c>
      <c r="E285" s="293">
        <v>2831</v>
      </c>
      <c r="F285" s="122">
        <v>13903</v>
      </c>
      <c r="G285" s="122">
        <v>10644</v>
      </c>
      <c r="H285" s="122">
        <v>2032</v>
      </c>
      <c r="I285" s="122">
        <v>0</v>
      </c>
      <c r="J285" s="595">
        <v>-34.21586936029756</v>
      </c>
      <c r="K285" s="122"/>
      <c r="L285" s="122">
        <v>26544.784130639702</v>
      </c>
      <c r="M285" s="122">
        <v>75148284</v>
      </c>
      <c r="N285" s="122">
        <f t="shared" si="12"/>
        <v>288</v>
      </c>
      <c r="O285" s="596" t="str">
        <f t="shared" si="13"/>
        <v>Åsele</v>
      </c>
      <c r="P285" s="597">
        <f t="shared" si="14"/>
        <v>26544.784130639702</v>
      </c>
    </row>
    <row r="286" spans="1:16" ht="25.5" x14ac:dyDescent="0.2">
      <c r="A286" s="592" t="s">
        <v>1165</v>
      </c>
      <c r="B286" s="593" t="s">
        <v>847</v>
      </c>
      <c r="C286" s="594" t="s">
        <v>653</v>
      </c>
      <c r="D286" s="285" t="s">
        <v>718</v>
      </c>
      <c r="E286" s="293">
        <v>2887</v>
      </c>
      <c r="F286" s="122">
        <v>8310</v>
      </c>
      <c r="G286" s="122">
        <v>7287</v>
      </c>
      <c r="H286" s="122">
        <v>2348</v>
      </c>
      <c r="I286" s="122">
        <v>0</v>
      </c>
      <c r="J286" s="595">
        <v>-34.21586936029756</v>
      </c>
      <c r="K286" s="122"/>
      <c r="L286" s="122">
        <v>17910.784130639702</v>
      </c>
      <c r="M286" s="122">
        <v>51708434</v>
      </c>
      <c r="N286" s="122">
        <f t="shared" si="12"/>
        <v>269</v>
      </c>
      <c r="O286" s="596" t="str">
        <f t="shared" si="13"/>
        <v>Arjeplog</v>
      </c>
      <c r="P286" s="597">
        <f t="shared" si="14"/>
        <v>17910.784130639702</v>
      </c>
    </row>
    <row r="287" spans="1:16" x14ac:dyDescent="0.2">
      <c r="A287" s="592" t="s">
        <v>1165</v>
      </c>
      <c r="B287" s="593" t="s">
        <v>848</v>
      </c>
      <c r="C287" s="272" t="s">
        <v>654</v>
      </c>
      <c r="D287" s="272" t="s">
        <v>654</v>
      </c>
      <c r="E287" s="293">
        <v>6447</v>
      </c>
      <c r="F287" s="122">
        <v>9796</v>
      </c>
      <c r="G287" s="122">
        <v>4851</v>
      </c>
      <c r="H287" s="122">
        <v>2484</v>
      </c>
      <c r="I287" s="122">
        <v>0</v>
      </c>
      <c r="J287" s="595">
        <v>-34.21586936029756</v>
      </c>
      <c r="K287" s="122"/>
      <c r="L287" s="122">
        <v>17096.784130639702</v>
      </c>
      <c r="M287" s="122">
        <v>110222967</v>
      </c>
      <c r="N287" s="122">
        <f t="shared" si="12"/>
        <v>265</v>
      </c>
      <c r="O287" s="596" t="str">
        <f t="shared" si="13"/>
        <v>Arvidsjaur</v>
      </c>
      <c r="P287" s="597">
        <f t="shared" si="14"/>
        <v>17096.784130639702</v>
      </c>
    </row>
    <row r="288" spans="1:16" x14ac:dyDescent="0.2">
      <c r="A288" s="592" t="s">
        <v>1165</v>
      </c>
      <c r="B288" s="593" t="s">
        <v>856</v>
      </c>
      <c r="C288" s="272" t="s">
        <v>655</v>
      </c>
      <c r="D288" s="272" t="s">
        <v>655</v>
      </c>
      <c r="E288" s="293">
        <v>27926</v>
      </c>
      <c r="F288" s="122">
        <v>7745</v>
      </c>
      <c r="G288" s="122">
        <v>-714</v>
      </c>
      <c r="H288" s="122">
        <v>2315</v>
      </c>
      <c r="I288" s="122">
        <v>0</v>
      </c>
      <c r="J288" s="595">
        <v>-34.21586936029756</v>
      </c>
      <c r="K288" s="122"/>
      <c r="L288" s="122">
        <v>9311.7841306397022</v>
      </c>
      <c r="M288" s="122">
        <v>260040884</v>
      </c>
      <c r="N288" s="122">
        <f t="shared" si="12"/>
        <v>119</v>
      </c>
      <c r="O288" s="596" t="str">
        <f t="shared" si="13"/>
        <v>Boden</v>
      </c>
      <c r="P288" s="597">
        <f t="shared" si="14"/>
        <v>9311.7841306397022</v>
      </c>
    </row>
    <row r="289" spans="1:16" x14ac:dyDescent="0.2">
      <c r="A289" s="592" t="s">
        <v>1165</v>
      </c>
      <c r="B289" s="593" t="s">
        <v>897</v>
      </c>
      <c r="C289" s="272" t="s">
        <v>656</v>
      </c>
      <c r="D289" s="272" t="s">
        <v>656</v>
      </c>
      <c r="E289" s="293">
        <v>18127</v>
      </c>
      <c r="F289" s="122">
        <v>-881</v>
      </c>
      <c r="G289" s="122">
        <v>-1521</v>
      </c>
      <c r="H289" s="122">
        <v>4942</v>
      </c>
      <c r="I289" s="122">
        <v>0</v>
      </c>
      <c r="J289" s="595">
        <v>-34.21586936029756</v>
      </c>
      <c r="K289" s="122"/>
      <c r="L289" s="122">
        <v>2505.7841306397027</v>
      </c>
      <c r="M289" s="122">
        <v>45422349</v>
      </c>
      <c r="N289" s="122">
        <f t="shared" si="12"/>
        <v>25</v>
      </c>
      <c r="O289" s="596" t="str">
        <f t="shared" si="13"/>
        <v>Gällivare</v>
      </c>
      <c r="P289" s="597">
        <f t="shared" si="14"/>
        <v>2505.7841306397027</v>
      </c>
    </row>
    <row r="290" spans="1:16" x14ac:dyDescent="0.2">
      <c r="A290" s="592" t="s">
        <v>1165</v>
      </c>
      <c r="B290" s="593" t="s">
        <v>908</v>
      </c>
      <c r="C290" s="272" t="s">
        <v>657</v>
      </c>
      <c r="D290" s="272" t="s">
        <v>657</v>
      </c>
      <c r="E290" s="293">
        <v>9793</v>
      </c>
      <c r="F290" s="122">
        <v>14470</v>
      </c>
      <c r="G290" s="122">
        <v>-457</v>
      </c>
      <c r="H290" s="122">
        <v>3067</v>
      </c>
      <c r="I290" s="122">
        <v>0</v>
      </c>
      <c r="J290" s="595">
        <v>-34.21586936029756</v>
      </c>
      <c r="K290" s="122"/>
      <c r="L290" s="122">
        <v>17045.784130639702</v>
      </c>
      <c r="M290" s="122">
        <v>166929364</v>
      </c>
      <c r="N290" s="122">
        <f t="shared" si="12"/>
        <v>263</v>
      </c>
      <c r="O290" s="596" t="str">
        <f t="shared" si="13"/>
        <v>Haparanda</v>
      </c>
      <c r="P290" s="597">
        <f t="shared" si="14"/>
        <v>17045.784130639702</v>
      </c>
    </row>
    <row r="291" spans="1:16" x14ac:dyDescent="0.2">
      <c r="A291" s="592" t="s">
        <v>1165</v>
      </c>
      <c r="B291" s="593" t="s">
        <v>929</v>
      </c>
      <c r="C291" s="272" t="s">
        <v>658</v>
      </c>
      <c r="D291" s="272" t="s">
        <v>658</v>
      </c>
      <c r="E291" s="293">
        <v>5070</v>
      </c>
      <c r="F291" s="122">
        <v>8330</v>
      </c>
      <c r="G291" s="122">
        <v>2574</v>
      </c>
      <c r="H291" s="122">
        <v>4364</v>
      </c>
      <c r="I291" s="122">
        <v>0</v>
      </c>
      <c r="J291" s="595">
        <v>-34.21586936029756</v>
      </c>
      <c r="K291" s="122"/>
      <c r="L291" s="122">
        <v>15233.784130639702</v>
      </c>
      <c r="M291" s="122">
        <v>77235286</v>
      </c>
      <c r="N291" s="122">
        <f t="shared" si="12"/>
        <v>246</v>
      </c>
      <c r="O291" s="596" t="str">
        <f t="shared" si="13"/>
        <v>Jokkmokk</v>
      </c>
      <c r="P291" s="597">
        <f t="shared" si="14"/>
        <v>15233.784130639702</v>
      </c>
    </row>
    <row r="292" spans="1:16" x14ac:dyDescent="0.2">
      <c r="A292" s="592" t="s">
        <v>1165</v>
      </c>
      <c r="B292" s="593" t="s">
        <v>932</v>
      </c>
      <c r="C292" s="272" t="s">
        <v>659</v>
      </c>
      <c r="D292" s="272" t="s">
        <v>659</v>
      </c>
      <c r="E292" s="293">
        <v>16260</v>
      </c>
      <c r="F292" s="122">
        <v>8461</v>
      </c>
      <c r="G292" s="122">
        <v>451</v>
      </c>
      <c r="H292" s="122">
        <v>3018</v>
      </c>
      <c r="I292" s="122">
        <v>0</v>
      </c>
      <c r="J292" s="595">
        <v>-34.21586936029756</v>
      </c>
      <c r="K292" s="122"/>
      <c r="L292" s="122">
        <v>11895.784130639702</v>
      </c>
      <c r="M292" s="122">
        <v>193425450</v>
      </c>
      <c r="N292" s="122">
        <f t="shared" si="12"/>
        <v>187</v>
      </c>
      <c r="O292" s="596" t="str">
        <f t="shared" si="13"/>
        <v>Kalix</v>
      </c>
      <c r="P292" s="597">
        <f t="shared" si="14"/>
        <v>11895.784130639702</v>
      </c>
    </row>
    <row r="293" spans="1:16" x14ac:dyDescent="0.2">
      <c r="A293" s="592" t="s">
        <v>1165</v>
      </c>
      <c r="B293" s="593" t="s">
        <v>942</v>
      </c>
      <c r="C293" s="272" t="s">
        <v>660</v>
      </c>
      <c r="D293" s="272" t="s">
        <v>660</v>
      </c>
      <c r="E293" s="293">
        <v>23198</v>
      </c>
      <c r="F293" s="122">
        <v>-912</v>
      </c>
      <c r="G293" s="122">
        <v>-1883</v>
      </c>
      <c r="H293" s="122">
        <v>4746</v>
      </c>
      <c r="I293" s="122">
        <v>0</v>
      </c>
      <c r="J293" s="595">
        <v>-34.21586936029756</v>
      </c>
      <c r="K293" s="122"/>
      <c r="L293" s="122">
        <v>1916.7841306397024</v>
      </c>
      <c r="M293" s="122">
        <v>44465558</v>
      </c>
      <c r="N293" s="122">
        <f t="shared" si="12"/>
        <v>20</v>
      </c>
      <c r="O293" s="596" t="str">
        <f t="shared" si="13"/>
        <v>Kiruna</v>
      </c>
      <c r="P293" s="597">
        <f t="shared" si="14"/>
        <v>1916.7841306397024</v>
      </c>
    </row>
    <row r="294" spans="1:16" x14ac:dyDescent="0.2">
      <c r="A294" s="592" t="s">
        <v>1165</v>
      </c>
      <c r="B294" s="593" t="s">
        <v>972</v>
      </c>
      <c r="C294" s="272" t="s">
        <v>661</v>
      </c>
      <c r="D294" s="272" t="s">
        <v>661</v>
      </c>
      <c r="E294" s="293">
        <v>76199</v>
      </c>
      <c r="F294" s="122">
        <v>4883</v>
      </c>
      <c r="G294" s="122">
        <v>-3400</v>
      </c>
      <c r="H294" s="122">
        <v>1758</v>
      </c>
      <c r="I294" s="122">
        <v>0</v>
      </c>
      <c r="J294" s="595">
        <v>-34.21586936029756</v>
      </c>
      <c r="K294" s="122"/>
      <c r="L294" s="122">
        <v>3206.7841306397027</v>
      </c>
      <c r="M294" s="122">
        <v>244353744</v>
      </c>
      <c r="N294" s="122">
        <f t="shared" si="12"/>
        <v>31</v>
      </c>
      <c r="O294" s="596" t="str">
        <f t="shared" si="13"/>
        <v>Luleå</v>
      </c>
      <c r="P294" s="597">
        <f t="shared" si="14"/>
        <v>3206.7841306397027</v>
      </c>
    </row>
    <row r="295" spans="1:16" x14ac:dyDescent="0.2">
      <c r="A295" s="592" t="s">
        <v>1165</v>
      </c>
      <c r="B295" s="593" t="s">
        <v>1013</v>
      </c>
      <c r="C295" s="272" t="s">
        <v>662</v>
      </c>
      <c r="D295" s="272" t="s">
        <v>662</v>
      </c>
      <c r="E295" s="293">
        <v>6208</v>
      </c>
      <c r="F295" s="122">
        <v>9375</v>
      </c>
      <c r="G295" s="122">
        <v>6610</v>
      </c>
      <c r="H295" s="122">
        <v>4451</v>
      </c>
      <c r="I295" s="122">
        <v>0</v>
      </c>
      <c r="J295" s="595">
        <v>-34.21586936029756</v>
      </c>
      <c r="K295" s="122"/>
      <c r="L295" s="122">
        <v>20401.784130639702</v>
      </c>
      <c r="M295" s="122">
        <v>126654276</v>
      </c>
      <c r="N295" s="122">
        <f t="shared" si="12"/>
        <v>278</v>
      </c>
      <c r="O295" s="596" t="str">
        <f t="shared" si="13"/>
        <v>Pajala</v>
      </c>
      <c r="P295" s="597">
        <f t="shared" si="14"/>
        <v>20401.784130639702</v>
      </c>
    </row>
    <row r="296" spans="1:16" x14ac:dyDescent="0.2">
      <c r="A296" s="592" t="s">
        <v>1165</v>
      </c>
      <c r="B296" s="593" t="s">
        <v>1016</v>
      </c>
      <c r="C296" s="272" t="s">
        <v>663</v>
      </c>
      <c r="D296" s="272" t="s">
        <v>663</v>
      </c>
      <c r="E296" s="293">
        <v>41585</v>
      </c>
      <c r="F296" s="122">
        <v>6759</v>
      </c>
      <c r="G296" s="122">
        <v>-3005</v>
      </c>
      <c r="H296" s="122">
        <v>921</v>
      </c>
      <c r="I296" s="122">
        <v>0</v>
      </c>
      <c r="J296" s="595">
        <v>-34.21586936029756</v>
      </c>
      <c r="K296" s="122"/>
      <c r="L296" s="122">
        <v>4640.7841306397022</v>
      </c>
      <c r="M296" s="122">
        <v>192987008</v>
      </c>
      <c r="N296" s="122">
        <f t="shared" si="12"/>
        <v>43</v>
      </c>
      <c r="O296" s="596" t="str">
        <f t="shared" si="13"/>
        <v>Piteå</v>
      </c>
      <c r="P296" s="597">
        <f t="shared" si="14"/>
        <v>4640.7841306397022</v>
      </c>
    </row>
    <row r="297" spans="1:16" x14ac:dyDescent="0.2">
      <c r="A297" s="592" t="s">
        <v>1165</v>
      </c>
      <c r="B297" s="593" t="s">
        <v>1119</v>
      </c>
      <c r="C297" s="272" t="s">
        <v>664</v>
      </c>
      <c r="D297" s="272" t="s">
        <v>664</v>
      </c>
      <c r="E297" s="293">
        <v>8189</v>
      </c>
      <c r="F297" s="122">
        <v>10969</v>
      </c>
      <c r="G297" s="122">
        <v>1871</v>
      </c>
      <c r="H297" s="122">
        <v>2151</v>
      </c>
      <c r="I297" s="122">
        <v>0</v>
      </c>
      <c r="J297" s="595">
        <v>-34.21586936029756</v>
      </c>
      <c r="K297" s="122"/>
      <c r="L297" s="122">
        <v>14956.784130639702</v>
      </c>
      <c r="M297" s="122">
        <v>122481105</v>
      </c>
      <c r="N297" s="122">
        <f t="shared" si="12"/>
        <v>242</v>
      </c>
      <c r="O297" s="596" t="str">
        <f t="shared" si="13"/>
        <v>Älvsbyn</v>
      </c>
      <c r="P297" s="597">
        <f t="shared" si="14"/>
        <v>14956.784130639702</v>
      </c>
    </row>
    <row r="298" spans="1:16" x14ac:dyDescent="0.2">
      <c r="A298" s="592" t="s">
        <v>1165</v>
      </c>
      <c r="B298" s="593" t="s">
        <v>1130</v>
      </c>
      <c r="C298" s="272" t="s">
        <v>665</v>
      </c>
      <c r="D298" s="272" t="s">
        <v>665</v>
      </c>
      <c r="E298" s="293">
        <v>3405</v>
      </c>
      <c r="F298" s="122">
        <v>10617</v>
      </c>
      <c r="G298" s="122">
        <v>6288</v>
      </c>
      <c r="H298" s="122">
        <v>3360</v>
      </c>
      <c r="I298" s="122">
        <v>0</v>
      </c>
      <c r="J298" s="595">
        <v>-34.21586936029756</v>
      </c>
      <c r="K298" s="122"/>
      <c r="L298" s="122">
        <v>20230.784130639702</v>
      </c>
      <c r="M298" s="122">
        <v>68885820</v>
      </c>
      <c r="N298" s="122">
        <f t="shared" si="12"/>
        <v>276</v>
      </c>
      <c r="O298" s="596" t="str">
        <f t="shared" si="13"/>
        <v>Överkalix</v>
      </c>
      <c r="P298" s="597">
        <f t="shared" si="14"/>
        <v>20230.784130639702</v>
      </c>
    </row>
    <row r="299" spans="1:16" x14ac:dyDescent="0.2">
      <c r="A299" s="599" t="s">
        <v>1165</v>
      </c>
      <c r="B299" s="600" t="s">
        <v>1131</v>
      </c>
      <c r="C299" s="281" t="s">
        <v>666</v>
      </c>
      <c r="D299" s="281" t="s">
        <v>666</v>
      </c>
      <c r="E299" s="293">
        <v>4591</v>
      </c>
      <c r="F299" s="122">
        <v>12578</v>
      </c>
      <c r="G299" s="122">
        <v>5883</v>
      </c>
      <c r="H299" s="122">
        <v>4679</v>
      </c>
      <c r="I299" s="293">
        <v>0</v>
      </c>
      <c r="J299" s="595">
        <v>-34.21586936029756</v>
      </c>
      <c r="K299" s="122"/>
      <c r="L299" s="122">
        <v>23105.784130639702</v>
      </c>
      <c r="M299" s="122">
        <v>106078655</v>
      </c>
      <c r="N299" s="122">
        <f t="shared" si="12"/>
        <v>285</v>
      </c>
      <c r="O299" s="596" t="str">
        <f t="shared" si="13"/>
        <v>Övertorneå</v>
      </c>
      <c r="P299" s="597">
        <f t="shared" si="14"/>
        <v>23105.784130639702</v>
      </c>
    </row>
    <row r="300" spans="1:16" x14ac:dyDescent="0.2">
      <c r="A300" s="531"/>
      <c r="B300" s="531"/>
      <c r="C300" s="531"/>
      <c r="D300" s="281"/>
      <c r="E300" s="293"/>
      <c r="F300" s="293"/>
      <c r="G300" s="293"/>
      <c r="H300" s="293"/>
      <c r="I300" s="293"/>
      <c r="J300" s="293"/>
      <c r="K300" s="293"/>
      <c r="L300" s="287"/>
      <c r="M300" s="293"/>
      <c r="N300" s="293"/>
    </row>
    <row r="301" spans="1:16" s="281" customFormat="1" x14ac:dyDescent="0.2">
      <c r="A301" s="531"/>
      <c r="B301" s="531"/>
      <c r="C301" s="531"/>
    </row>
    <row r="302" spans="1:16" s="281" customFormat="1" x14ac:dyDescent="0.2">
      <c r="A302" s="531"/>
      <c r="B302" s="531"/>
      <c r="C302" s="531"/>
    </row>
  </sheetData>
  <mergeCells count="1">
    <mergeCell ref="L3:M3"/>
  </mergeCells>
  <conditionalFormatting sqref="N10:N299 P10:P299">
    <cfRule type="cellIs" dxfId="25" priority="3" stopIfTrue="1" operator="lessThan">
      <formula>0</formula>
    </cfRule>
  </conditionalFormatting>
  <conditionalFormatting sqref="F10:M299">
    <cfRule type="cellIs" dxfId="24" priority="1" stopIfTrue="1" operator="lessThan">
      <formula>0</formula>
    </cfRule>
  </conditionalFormatting>
  <conditionalFormatting sqref="J9">
    <cfRule type="cellIs" dxfId="23" priority="2" stopIfTrue="1" operator="notEqual">
      <formula>""</formula>
    </cfRule>
  </conditionalFormatting>
  <pageMargins left="0.78740157480314965" right="0.39370078740157483" top="0.86614173228346458" bottom="0.59055118110236227" header="0.51181102362204722" footer="0.51181102362204722"/>
  <pageSetup paperSize="9" orientation="landscape" r:id="rId1"/>
  <headerFooter alignWithMargins="0">
    <oddHeader>&amp;LStatistiska centralbyrån
Offentlig ekonomi&amp;CDecember 2004&amp;RUtfall
&amp;P(&amp;N)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pageSetUpPr fitToPage="1"/>
  </sheetPr>
  <dimension ref="A1:WVL69"/>
  <sheetViews>
    <sheetView showGridLines="0" zoomScaleNormal="100" workbookViewId="0">
      <pane ySplit="5" topLeftCell="A6" activePane="bottomLeft" state="frozen"/>
      <selection activeCell="A11" sqref="A11"/>
      <selection pane="bottomLeft"/>
    </sheetView>
  </sheetViews>
  <sheetFormatPr defaultColWidth="0" defaultRowHeight="15" customHeight="1" zeroHeight="1" x14ac:dyDescent="0.2"/>
  <cols>
    <col min="1" max="1" width="3.85546875" style="465" customWidth="1"/>
    <col min="2" max="2" width="55.28515625" style="465" customWidth="1"/>
    <col min="3" max="3" width="19.85546875" style="466" customWidth="1"/>
    <col min="4" max="4" width="8.42578125" style="465" customWidth="1"/>
    <col min="5" max="256" width="53.28515625" style="464" hidden="1"/>
    <col min="257" max="257" width="3.85546875" style="464" hidden="1" customWidth="1"/>
    <col min="258" max="258" width="55.28515625" style="464" hidden="1" customWidth="1"/>
    <col min="259" max="259" width="19.85546875" style="464" hidden="1" customWidth="1"/>
    <col min="260" max="260" width="8.42578125" style="464" hidden="1" customWidth="1"/>
    <col min="261" max="512" width="53.28515625" style="464" hidden="1"/>
    <col min="513" max="513" width="3.85546875" style="464" hidden="1" customWidth="1"/>
    <col min="514" max="514" width="55.28515625" style="464" hidden="1" customWidth="1"/>
    <col min="515" max="515" width="19.85546875" style="464" hidden="1" customWidth="1"/>
    <col min="516" max="516" width="8.42578125" style="464" hidden="1" customWidth="1"/>
    <col min="517" max="768" width="53.28515625" style="464" hidden="1"/>
    <col min="769" max="769" width="3.85546875" style="464" hidden="1" customWidth="1"/>
    <col min="770" max="770" width="55.28515625" style="464" hidden="1" customWidth="1"/>
    <col min="771" max="771" width="19.85546875" style="464" hidden="1" customWidth="1"/>
    <col min="772" max="772" width="8.42578125" style="464" hidden="1" customWidth="1"/>
    <col min="773" max="1024" width="53.28515625" style="464" hidden="1"/>
    <col min="1025" max="1025" width="3.85546875" style="464" hidden="1" customWidth="1"/>
    <col min="1026" max="1026" width="55.28515625" style="464" hidden="1" customWidth="1"/>
    <col min="1027" max="1027" width="19.85546875" style="464" hidden="1" customWidth="1"/>
    <col min="1028" max="1028" width="8.42578125" style="464" hidden="1" customWidth="1"/>
    <col min="1029" max="1280" width="53.28515625" style="464" hidden="1"/>
    <col min="1281" max="1281" width="3.85546875" style="464" hidden="1" customWidth="1"/>
    <col min="1282" max="1282" width="55.28515625" style="464" hidden="1" customWidth="1"/>
    <col min="1283" max="1283" width="19.85546875" style="464" hidden="1" customWidth="1"/>
    <col min="1284" max="1284" width="8.42578125" style="464" hidden="1" customWidth="1"/>
    <col min="1285" max="1536" width="53.28515625" style="464" hidden="1"/>
    <col min="1537" max="1537" width="3.85546875" style="464" hidden="1" customWidth="1"/>
    <col min="1538" max="1538" width="55.28515625" style="464" hidden="1" customWidth="1"/>
    <col min="1539" max="1539" width="19.85546875" style="464" hidden="1" customWidth="1"/>
    <col min="1540" max="1540" width="8.42578125" style="464" hidden="1" customWidth="1"/>
    <col min="1541" max="1792" width="53.28515625" style="464" hidden="1"/>
    <col min="1793" max="1793" width="3.85546875" style="464" hidden="1" customWidth="1"/>
    <col min="1794" max="1794" width="55.28515625" style="464" hidden="1" customWidth="1"/>
    <col min="1795" max="1795" width="19.85546875" style="464" hidden="1" customWidth="1"/>
    <col min="1796" max="1796" width="8.42578125" style="464" hidden="1" customWidth="1"/>
    <col min="1797" max="2048" width="53.28515625" style="464" hidden="1"/>
    <col min="2049" max="2049" width="3.85546875" style="464" hidden="1" customWidth="1"/>
    <col min="2050" max="2050" width="55.28515625" style="464" hidden="1" customWidth="1"/>
    <col min="2051" max="2051" width="19.85546875" style="464" hidden="1" customWidth="1"/>
    <col min="2052" max="2052" width="8.42578125" style="464" hidden="1" customWidth="1"/>
    <col min="2053" max="2304" width="53.28515625" style="464" hidden="1"/>
    <col min="2305" max="2305" width="3.85546875" style="464" hidden="1" customWidth="1"/>
    <col min="2306" max="2306" width="55.28515625" style="464" hidden="1" customWidth="1"/>
    <col min="2307" max="2307" width="19.85546875" style="464" hidden="1" customWidth="1"/>
    <col min="2308" max="2308" width="8.42578125" style="464" hidden="1" customWidth="1"/>
    <col min="2309" max="2560" width="53.28515625" style="464" hidden="1"/>
    <col min="2561" max="2561" width="3.85546875" style="464" hidden="1" customWidth="1"/>
    <col min="2562" max="2562" width="55.28515625" style="464" hidden="1" customWidth="1"/>
    <col min="2563" max="2563" width="19.85546875" style="464" hidden="1" customWidth="1"/>
    <col min="2564" max="2564" width="8.42578125" style="464" hidden="1" customWidth="1"/>
    <col min="2565" max="2816" width="53.28515625" style="464" hidden="1"/>
    <col min="2817" max="2817" width="3.85546875" style="464" hidden="1" customWidth="1"/>
    <col min="2818" max="2818" width="55.28515625" style="464" hidden="1" customWidth="1"/>
    <col min="2819" max="2819" width="19.85546875" style="464" hidden="1" customWidth="1"/>
    <col min="2820" max="2820" width="8.42578125" style="464" hidden="1" customWidth="1"/>
    <col min="2821" max="3072" width="53.28515625" style="464" hidden="1"/>
    <col min="3073" max="3073" width="3.85546875" style="464" hidden="1" customWidth="1"/>
    <col min="3074" max="3074" width="55.28515625" style="464" hidden="1" customWidth="1"/>
    <col min="3075" max="3075" width="19.85546875" style="464" hidden="1" customWidth="1"/>
    <col min="3076" max="3076" width="8.42578125" style="464" hidden="1" customWidth="1"/>
    <col min="3077" max="3328" width="53.28515625" style="464" hidden="1"/>
    <col min="3329" max="3329" width="3.85546875" style="464" hidden="1" customWidth="1"/>
    <col min="3330" max="3330" width="55.28515625" style="464" hidden="1" customWidth="1"/>
    <col min="3331" max="3331" width="19.85546875" style="464" hidden="1" customWidth="1"/>
    <col min="3332" max="3332" width="8.42578125" style="464" hidden="1" customWidth="1"/>
    <col min="3333" max="3584" width="53.28515625" style="464" hidden="1"/>
    <col min="3585" max="3585" width="3.85546875" style="464" hidden="1" customWidth="1"/>
    <col min="3586" max="3586" width="55.28515625" style="464" hidden="1" customWidth="1"/>
    <col min="3587" max="3587" width="19.85546875" style="464" hidden="1" customWidth="1"/>
    <col min="3588" max="3588" width="8.42578125" style="464" hidden="1" customWidth="1"/>
    <col min="3589" max="3840" width="53.28515625" style="464" hidden="1"/>
    <col min="3841" max="3841" width="3.85546875" style="464" hidden="1" customWidth="1"/>
    <col min="3842" max="3842" width="55.28515625" style="464" hidden="1" customWidth="1"/>
    <col min="3843" max="3843" width="19.85546875" style="464" hidden="1" customWidth="1"/>
    <col min="3844" max="3844" width="8.42578125" style="464" hidden="1" customWidth="1"/>
    <col min="3845" max="4096" width="53.28515625" style="464" hidden="1"/>
    <col min="4097" max="4097" width="3.85546875" style="464" hidden="1" customWidth="1"/>
    <col min="4098" max="4098" width="55.28515625" style="464" hidden="1" customWidth="1"/>
    <col min="4099" max="4099" width="19.85546875" style="464" hidden="1" customWidth="1"/>
    <col min="4100" max="4100" width="8.42578125" style="464" hidden="1" customWidth="1"/>
    <col min="4101" max="4352" width="53.28515625" style="464" hidden="1"/>
    <col min="4353" max="4353" width="3.85546875" style="464" hidden="1" customWidth="1"/>
    <col min="4354" max="4354" width="55.28515625" style="464" hidden="1" customWidth="1"/>
    <col min="4355" max="4355" width="19.85546875" style="464" hidden="1" customWidth="1"/>
    <col min="4356" max="4356" width="8.42578125" style="464" hidden="1" customWidth="1"/>
    <col min="4357" max="4608" width="53.28515625" style="464" hidden="1"/>
    <col min="4609" max="4609" width="3.85546875" style="464" hidden="1" customWidth="1"/>
    <col min="4610" max="4610" width="55.28515625" style="464" hidden="1" customWidth="1"/>
    <col min="4611" max="4611" width="19.85546875" style="464" hidden="1" customWidth="1"/>
    <col min="4612" max="4612" width="8.42578125" style="464" hidden="1" customWidth="1"/>
    <col min="4613" max="4864" width="53.28515625" style="464" hidden="1"/>
    <col min="4865" max="4865" width="3.85546875" style="464" hidden="1" customWidth="1"/>
    <col min="4866" max="4866" width="55.28515625" style="464" hidden="1" customWidth="1"/>
    <col min="4867" max="4867" width="19.85546875" style="464" hidden="1" customWidth="1"/>
    <col min="4868" max="4868" width="8.42578125" style="464" hidden="1" customWidth="1"/>
    <col min="4869" max="5120" width="53.28515625" style="464" hidden="1"/>
    <col min="5121" max="5121" width="3.85546875" style="464" hidden="1" customWidth="1"/>
    <col min="5122" max="5122" width="55.28515625" style="464" hidden="1" customWidth="1"/>
    <col min="5123" max="5123" width="19.85546875" style="464" hidden="1" customWidth="1"/>
    <col min="5124" max="5124" width="8.42578125" style="464" hidden="1" customWidth="1"/>
    <col min="5125" max="5376" width="53.28515625" style="464" hidden="1"/>
    <col min="5377" max="5377" width="3.85546875" style="464" hidden="1" customWidth="1"/>
    <col min="5378" max="5378" width="55.28515625" style="464" hidden="1" customWidth="1"/>
    <col min="5379" max="5379" width="19.85546875" style="464" hidden="1" customWidth="1"/>
    <col min="5380" max="5380" width="8.42578125" style="464" hidden="1" customWidth="1"/>
    <col min="5381" max="5632" width="53.28515625" style="464" hidden="1"/>
    <col min="5633" max="5633" width="3.85546875" style="464" hidden="1" customWidth="1"/>
    <col min="5634" max="5634" width="55.28515625" style="464" hidden="1" customWidth="1"/>
    <col min="5635" max="5635" width="19.85546875" style="464" hidden="1" customWidth="1"/>
    <col min="5636" max="5636" width="8.42578125" style="464" hidden="1" customWidth="1"/>
    <col min="5637" max="5888" width="53.28515625" style="464" hidden="1"/>
    <col min="5889" max="5889" width="3.85546875" style="464" hidden="1" customWidth="1"/>
    <col min="5890" max="5890" width="55.28515625" style="464" hidden="1" customWidth="1"/>
    <col min="5891" max="5891" width="19.85546875" style="464" hidden="1" customWidth="1"/>
    <col min="5892" max="5892" width="8.42578125" style="464" hidden="1" customWidth="1"/>
    <col min="5893" max="6144" width="53.28515625" style="464" hidden="1"/>
    <col min="6145" max="6145" width="3.85546875" style="464" hidden="1" customWidth="1"/>
    <col min="6146" max="6146" width="55.28515625" style="464" hidden="1" customWidth="1"/>
    <col min="6147" max="6147" width="19.85546875" style="464" hidden="1" customWidth="1"/>
    <col min="6148" max="6148" width="8.42578125" style="464" hidden="1" customWidth="1"/>
    <col min="6149" max="6400" width="53.28515625" style="464" hidden="1"/>
    <col min="6401" max="6401" width="3.85546875" style="464" hidden="1" customWidth="1"/>
    <col min="6402" max="6402" width="55.28515625" style="464" hidden="1" customWidth="1"/>
    <col min="6403" max="6403" width="19.85546875" style="464" hidden="1" customWidth="1"/>
    <col min="6404" max="6404" width="8.42578125" style="464" hidden="1" customWidth="1"/>
    <col min="6405" max="6656" width="53.28515625" style="464" hidden="1"/>
    <col min="6657" max="6657" width="3.85546875" style="464" hidden="1" customWidth="1"/>
    <col min="6658" max="6658" width="55.28515625" style="464" hidden="1" customWidth="1"/>
    <col min="6659" max="6659" width="19.85546875" style="464" hidden="1" customWidth="1"/>
    <col min="6660" max="6660" width="8.42578125" style="464" hidden="1" customWidth="1"/>
    <col min="6661" max="6912" width="53.28515625" style="464" hidden="1"/>
    <col min="6913" max="6913" width="3.85546875" style="464" hidden="1" customWidth="1"/>
    <col min="6914" max="6914" width="55.28515625" style="464" hidden="1" customWidth="1"/>
    <col min="6915" max="6915" width="19.85546875" style="464" hidden="1" customWidth="1"/>
    <col min="6916" max="6916" width="8.42578125" style="464" hidden="1" customWidth="1"/>
    <col min="6917" max="7168" width="53.28515625" style="464" hidden="1"/>
    <col min="7169" max="7169" width="3.85546875" style="464" hidden="1" customWidth="1"/>
    <col min="7170" max="7170" width="55.28515625" style="464" hidden="1" customWidth="1"/>
    <col min="7171" max="7171" width="19.85546875" style="464" hidden="1" customWidth="1"/>
    <col min="7172" max="7172" width="8.42578125" style="464" hidden="1" customWidth="1"/>
    <col min="7173" max="7424" width="53.28515625" style="464" hidden="1"/>
    <col min="7425" max="7425" width="3.85546875" style="464" hidden="1" customWidth="1"/>
    <col min="7426" max="7426" width="55.28515625" style="464" hidden="1" customWidth="1"/>
    <col min="7427" max="7427" width="19.85546875" style="464" hidden="1" customWidth="1"/>
    <col min="7428" max="7428" width="8.42578125" style="464" hidden="1" customWidth="1"/>
    <col min="7429" max="7680" width="53.28515625" style="464" hidden="1"/>
    <col min="7681" max="7681" width="3.85546875" style="464" hidden="1" customWidth="1"/>
    <col min="7682" max="7682" width="55.28515625" style="464" hidden="1" customWidth="1"/>
    <col min="7683" max="7683" width="19.85546875" style="464" hidden="1" customWidth="1"/>
    <col min="7684" max="7684" width="8.42578125" style="464" hidden="1" customWidth="1"/>
    <col min="7685" max="7936" width="53.28515625" style="464" hidden="1"/>
    <col min="7937" max="7937" width="3.85546875" style="464" hidden="1" customWidth="1"/>
    <col min="7938" max="7938" width="55.28515625" style="464" hidden="1" customWidth="1"/>
    <col min="7939" max="7939" width="19.85546875" style="464" hidden="1" customWidth="1"/>
    <col min="7940" max="7940" width="8.42578125" style="464" hidden="1" customWidth="1"/>
    <col min="7941" max="8192" width="53.28515625" style="464" hidden="1"/>
    <col min="8193" max="8193" width="3.85546875" style="464" hidden="1" customWidth="1"/>
    <col min="8194" max="8194" width="55.28515625" style="464" hidden="1" customWidth="1"/>
    <col min="8195" max="8195" width="19.85546875" style="464" hidden="1" customWidth="1"/>
    <col min="8196" max="8196" width="8.42578125" style="464" hidden="1" customWidth="1"/>
    <col min="8197" max="8448" width="53.28515625" style="464" hidden="1"/>
    <col min="8449" max="8449" width="3.85546875" style="464" hidden="1" customWidth="1"/>
    <col min="8450" max="8450" width="55.28515625" style="464" hidden="1" customWidth="1"/>
    <col min="8451" max="8451" width="19.85546875" style="464" hidden="1" customWidth="1"/>
    <col min="8452" max="8452" width="8.42578125" style="464" hidden="1" customWidth="1"/>
    <col min="8453" max="8704" width="53.28515625" style="464" hidden="1"/>
    <col min="8705" max="8705" width="3.85546875" style="464" hidden="1" customWidth="1"/>
    <col min="8706" max="8706" width="55.28515625" style="464" hidden="1" customWidth="1"/>
    <col min="8707" max="8707" width="19.85546875" style="464" hidden="1" customWidth="1"/>
    <col min="8708" max="8708" width="8.42578125" style="464" hidden="1" customWidth="1"/>
    <col min="8709" max="8960" width="53.28515625" style="464" hidden="1"/>
    <col min="8961" max="8961" width="3.85546875" style="464" hidden="1" customWidth="1"/>
    <col min="8962" max="8962" width="55.28515625" style="464" hidden="1" customWidth="1"/>
    <col min="8963" max="8963" width="19.85546875" style="464" hidden="1" customWidth="1"/>
    <col min="8964" max="8964" width="8.42578125" style="464" hidden="1" customWidth="1"/>
    <col min="8965" max="9216" width="53.28515625" style="464" hidden="1"/>
    <col min="9217" max="9217" width="3.85546875" style="464" hidden="1" customWidth="1"/>
    <col min="9218" max="9218" width="55.28515625" style="464" hidden="1" customWidth="1"/>
    <col min="9219" max="9219" width="19.85546875" style="464" hidden="1" customWidth="1"/>
    <col min="9220" max="9220" width="8.42578125" style="464" hidden="1" customWidth="1"/>
    <col min="9221" max="9472" width="53.28515625" style="464" hidden="1"/>
    <col min="9473" max="9473" width="3.85546875" style="464" hidden="1" customWidth="1"/>
    <col min="9474" max="9474" width="55.28515625" style="464" hidden="1" customWidth="1"/>
    <col min="9475" max="9475" width="19.85546875" style="464" hidden="1" customWidth="1"/>
    <col min="9476" max="9476" width="8.42578125" style="464" hidden="1" customWidth="1"/>
    <col min="9477" max="9728" width="53.28515625" style="464" hidden="1"/>
    <col min="9729" max="9729" width="3.85546875" style="464" hidden="1" customWidth="1"/>
    <col min="9730" max="9730" width="55.28515625" style="464" hidden="1" customWidth="1"/>
    <col min="9731" max="9731" width="19.85546875" style="464" hidden="1" customWidth="1"/>
    <col min="9732" max="9732" width="8.42578125" style="464" hidden="1" customWidth="1"/>
    <col min="9733" max="9984" width="53.28515625" style="464" hidden="1"/>
    <col min="9985" max="9985" width="3.85546875" style="464" hidden="1" customWidth="1"/>
    <col min="9986" max="9986" width="55.28515625" style="464" hidden="1" customWidth="1"/>
    <col min="9987" max="9987" width="19.85546875" style="464" hidden="1" customWidth="1"/>
    <col min="9988" max="9988" width="8.42578125" style="464" hidden="1" customWidth="1"/>
    <col min="9989" max="10240" width="53.28515625" style="464" hidden="1"/>
    <col min="10241" max="10241" width="3.85546875" style="464" hidden="1" customWidth="1"/>
    <col min="10242" max="10242" width="55.28515625" style="464" hidden="1" customWidth="1"/>
    <col min="10243" max="10243" width="19.85546875" style="464" hidden="1" customWidth="1"/>
    <col min="10244" max="10244" width="8.42578125" style="464" hidden="1" customWidth="1"/>
    <col min="10245" max="10496" width="53.28515625" style="464" hidden="1"/>
    <col min="10497" max="10497" width="3.85546875" style="464" hidden="1" customWidth="1"/>
    <col min="10498" max="10498" width="55.28515625" style="464" hidden="1" customWidth="1"/>
    <col min="10499" max="10499" width="19.85546875" style="464" hidden="1" customWidth="1"/>
    <col min="10500" max="10500" width="8.42578125" style="464" hidden="1" customWidth="1"/>
    <col min="10501" max="10752" width="53.28515625" style="464" hidden="1"/>
    <col min="10753" max="10753" width="3.85546875" style="464" hidden="1" customWidth="1"/>
    <col min="10754" max="10754" width="55.28515625" style="464" hidden="1" customWidth="1"/>
    <col min="10755" max="10755" width="19.85546875" style="464" hidden="1" customWidth="1"/>
    <col min="10756" max="10756" width="8.42578125" style="464" hidden="1" customWidth="1"/>
    <col min="10757" max="11008" width="53.28515625" style="464" hidden="1"/>
    <col min="11009" max="11009" width="3.85546875" style="464" hidden="1" customWidth="1"/>
    <col min="11010" max="11010" width="55.28515625" style="464" hidden="1" customWidth="1"/>
    <col min="11011" max="11011" width="19.85546875" style="464" hidden="1" customWidth="1"/>
    <col min="11012" max="11012" width="8.42578125" style="464" hidden="1" customWidth="1"/>
    <col min="11013" max="11264" width="53.28515625" style="464" hidden="1"/>
    <col min="11265" max="11265" width="3.85546875" style="464" hidden="1" customWidth="1"/>
    <col min="11266" max="11266" width="55.28515625" style="464" hidden="1" customWidth="1"/>
    <col min="11267" max="11267" width="19.85546875" style="464" hidden="1" customWidth="1"/>
    <col min="11268" max="11268" width="8.42578125" style="464" hidden="1" customWidth="1"/>
    <col min="11269" max="11520" width="53.28515625" style="464" hidden="1"/>
    <col min="11521" max="11521" width="3.85546875" style="464" hidden="1" customWidth="1"/>
    <col min="11522" max="11522" width="55.28515625" style="464" hidden="1" customWidth="1"/>
    <col min="11523" max="11523" width="19.85546875" style="464" hidden="1" customWidth="1"/>
    <col min="11524" max="11524" width="8.42578125" style="464" hidden="1" customWidth="1"/>
    <col min="11525" max="11776" width="53.28515625" style="464" hidden="1"/>
    <col min="11777" max="11777" width="3.85546875" style="464" hidden="1" customWidth="1"/>
    <col min="11778" max="11778" width="55.28515625" style="464" hidden="1" customWidth="1"/>
    <col min="11779" max="11779" width="19.85546875" style="464" hidden="1" customWidth="1"/>
    <col min="11780" max="11780" width="8.42578125" style="464" hidden="1" customWidth="1"/>
    <col min="11781" max="12032" width="53.28515625" style="464" hidden="1"/>
    <col min="12033" max="12033" width="3.85546875" style="464" hidden="1" customWidth="1"/>
    <col min="12034" max="12034" width="55.28515625" style="464" hidden="1" customWidth="1"/>
    <col min="12035" max="12035" width="19.85546875" style="464" hidden="1" customWidth="1"/>
    <col min="12036" max="12036" width="8.42578125" style="464" hidden="1" customWidth="1"/>
    <col min="12037" max="12288" width="53.28515625" style="464" hidden="1"/>
    <col min="12289" max="12289" width="3.85546875" style="464" hidden="1" customWidth="1"/>
    <col min="12290" max="12290" width="55.28515625" style="464" hidden="1" customWidth="1"/>
    <col min="12291" max="12291" width="19.85546875" style="464" hidden="1" customWidth="1"/>
    <col min="12292" max="12292" width="8.42578125" style="464" hidden="1" customWidth="1"/>
    <col min="12293" max="12544" width="53.28515625" style="464" hidden="1"/>
    <col min="12545" max="12545" width="3.85546875" style="464" hidden="1" customWidth="1"/>
    <col min="12546" max="12546" width="55.28515625" style="464" hidden="1" customWidth="1"/>
    <col min="12547" max="12547" width="19.85546875" style="464" hidden="1" customWidth="1"/>
    <col min="12548" max="12548" width="8.42578125" style="464" hidden="1" customWidth="1"/>
    <col min="12549" max="12800" width="53.28515625" style="464" hidden="1"/>
    <col min="12801" max="12801" width="3.85546875" style="464" hidden="1" customWidth="1"/>
    <col min="12802" max="12802" width="55.28515625" style="464" hidden="1" customWidth="1"/>
    <col min="12803" max="12803" width="19.85546875" style="464" hidden="1" customWidth="1"/>
    <col min="12804" max="12804" width="8.42578125" style="464" hidden="1" customWidth="1"/>
    <col min="12805" max="13056" width="53.28515625" style="464" hidden="1"/>
    <col min="13057" max="13057" width="3.85546875" style="464" hidden="1" customWidth="1"/>
    <col min="13058" max="13058" width="55.28515625" style="464" hidden="1" customWidth="1"/>
    <col min="13059" max="13059" width="19.85546875" style="464" hidden="1" customWidth="1"/>
    <col min="13060" max="13060" width="8.42578125" style="464" hidden="1" customWidth="1"/>
    <col min="13061" max="13312" width="53.28515625" style="464" hidden="1"/>
    <col min="13313" max="13313" width="3.85546875" style="464" hidden="1" customWidth="1"/>
    <col min="13314" max="13314" width="55.28515625" style="464" hidden="1" customWidth="1"/>
    <col min="13315" max="13315" width="19.85546875" style="464" hidden="1" customWidth="1"/>
    <col min="13316" max="13316" width="8.42578125" style="464" hidden="1" customWidth="1"/>
    <col min="13317" max="13568" width="53.28515625" style="464" hidden="1"/>
    <col min="13569" max="13569" width="3.85546875" style="464" hidden="1" customWidth="1"/>
    <col min="13570" max="13570" width="55.28515625" style="464" hidden="1" customWidth="1"/>
    <col min="13571" max="13571" width="19.85546875" style="464" hidden="1" customWidth="1"/>
    <col min="13572" max="13572" width="8.42578125" style="464" hidden="1" customWidth="1"/>
    <col min="13573" max="13824" width="53.28515625" style="464" hidden="1"/>
    <col min="13825" max="13825" width="3.85546875" style="464" hidden="1" customWidth="1"/>
    <col min="13826" max="13826" width="55.28515625" style="464" hidden="1" customWidth="1"/>
    <col min="13827" max="13827" width="19.85546875" style="464" hidden="1" customWidth="1"/>
    <col min="13828" max="13828" width="8.42578125" style="464" hidden="1" customWidth="1"/>
    <col min="13829" max="14080" width="53.28515625" style="464" hidden="1"/>
    <col min="14081" max="14081" width="3.85546875" style="464" hidden="1" customWidth="1"/>
    <col min="14082" max="14082" width="55.28515625" style="464" hidden="1" customWidth="1"/>
    <col min="14083" max="14083" width="19.85546875" style="464" hidden="1" customWidth="1"/>
    <col min="14084" max="14084" width="8.42578125" style="464" hidden="1" customWidth="1"/>
    <col min="14085" max="14336" width="53.28515625" style="464" hidden="1"/>
    <col min="14337" max="14337" width="3.85546875" style="464" hidden="1" customWidth="1"/>
    <col min="14338" max="14338" width="55.28515625" style="464" hidden="1" customWidth="1"/>
    <col min="14339" max="14339" width="19.85546875" style="464" hidden="1" customWidth="1"/>
    <col min="14340" max="14340" width="8.42578125" style="464" hidden="1" customWidth="1"/>
    <col min="14341" max="14592" width="53.28515625" style="464" hidden="1"/>
    <col min="14593" max="14593" width="3.85546875" style="464" hidden="1" customWidth="1"/>
    <col min="14594" max="14594" width="55.28515625" style="464" hidden="1" customWidth="1"/>
    <col min="14595" max="14595" width="19.85546875" style="464" hidden="1" customWidth="1"/>
    <col min="14596" max="14596" width="8.42578125" style="464" hidden="1" customWidth="1"/>
    <col min="14597" max="14848" width="53.28515625" style="464" hidden="1"/>
    <col min="14849" max="14849" width="3.85546875" style="464" hidden="1" customWidth="1"/>
    <col min="14850" max="14850" width="55.28515625" style="464" hidden="1" customWidth="1"/>
    <col min="14851" max="14851" width="19.85546875" style="464" hidden="1" customWidth="1"/>
    <col min="14852" max="14852" width="8.42578125" style="464" hidden="1" customWidth="1"/>
    <col min="14853" max="15104" width="53.28515625" style="464" hidden="1"/>
    <col min="15105" max="15105" width="3.85546875" style="464" hidden="1" customWidth="1"/>
    <col min="15106" max="15106" width="55.28515625" style="464" hidden="1" customWidth="1"/>
    <col min="15107" max="15107" width="19.85546875" style="464" hidden="1" customWidth="1"/>
    <col min="15108" max="15108" width="8.42578125" style="464" hidden="1" customWidth="1"/>
    <col min="15109" max="15360" width="53.28515625" style="464" hidden="1"/>
    <col min="15361" max="15361" width="3.85546875" style="464" hidden="1" customWidth="1"/>
    <col min="15362" max="15362" width="55.28515625" style="464" hidden="1" customWidth="1"/>
    <col min="15363" max="15363" width="19.85546875" style="464" hidden="1" customWidth="1"/>
    <col min="15364" max="15364" width="8.42578125" style="464" hidden="1" customWidth="1"/>
    <col min="15365" max="15616" width="53.28515625" style="464" hidden="1"/>
    <col min="15617" max="15617" width="3.85546875" style="464" hidden="1" customWidth="1"/>
    <col min="15618" max="15618" width="55.28515625" style="464" hidden="1" customWidth="1"/>
    <col min="15619" max="15619" width="19.85546875" style="464" hidden="1" customWidth="1"/>
    <col min="15620" max="15620" width="8.42578125" style="464" hidden="1" customWidth="1"/>
    <col min="15621" max="15872" width="53.28515625" style="464" hidden="1"/>
    <col min="15873" max="15873" width="3.85546875" style="464" hidden="1" customWidth="1"/>
    <col min="15874" max="15874" width="55.28515625" style="464" hidden="1" customWidth="1"/>
    <col min="15875" max="15875" width="19.85546875" style="464" hidden="1" customWidth="1"/>
    <col min="15876" max="15876" width="8.42578125" style="464" hidden="1" customWidth="1"/>
    <col min="15877" max="16128" width="53.28515625" style="464" hidden="1"/>
    <col min="16129" max="16129" width="3.85546875" style="464" hidden="1" customWidth="1"/>
    <col min="16130" max="16130" width="55.28515625" style="464" hidden="1" customWidth="1"/>
    <col min="16131" max="16131" width="19.85546875" style="464" hidden="1" customWidth="1"/>
    <col min="16132" max="16132" width="8.42578125" style="464" hidden="1" customWidth="1"/>
    <col min="16133" max="16384" width="53.28515625" style="464" hidden="1"/>
  </cols>
  <sheetData>
    <row r="1" spans="1:3" s="427" customFormat="1" ht="15.75" x14ac:dyDescent="0.25">
      <c r="B1" s="428"/>
      <c r="C1" s="429"/>
    </row>
    <row r="2" spans="1:3" s="427" customFormat="1" ht="6" customHeight="1" x14ac:dyDescent="0.2">
      <c r="A2" s="430"/>
      <c r="B2" s="431"/>
      <c r="C2" s="432"/>
    </row>
    <row r="3" spans="1:3" s="427" customFormat="1" x14ac:dyDescent="0.2">
      <c r="A3" s="430"/>
      <c r="B3" s="433"/>
      <c r="C3" s="434" t="s">
        <v>797</v>
      </c>
    </row>
    <row r="4" spans="1:3" s="427" customFormat="1" x14ac:dyDescent="0.2">
      <c r="A4" s="430"/>
      <c r="B4" s="433"/>
      <c r="C4" s="435" t="s">
        <v>361</v>
      </c>
    </row>
    <row r="5" spans="1:3" s="427" customFormat="1" ht="8.25" customHeight="1" x14ac:dyDescent="0.2">
      <c r="A5" s="430"/>
      <c r="B5" s="433"/>
      <c r="C5" s="436"/>
    </row>
    <row r="6" spans="1:3" s="427" customFormat="1" ht="20.25" x14ac:dyDescent="0.3">
      <c r="A6" s="437" t="str">
        <f>"Kommunalekonomisk utjämning, utjämningsåret "&amp;Data21!C3+1&amp;""</f>
        <v>Kommunalekonomisk utjämning, utjämningsåret 2016</v>
      </c>
      <c r="B6" s="433"/>
      <c r="C6" s="436"/>
    </row>
    <row r="7" spans="1:3" s="427" customFormat="1" ht="20.25" x14ac:dyDescent="0.3">
      <c r="A7" s="437" t="s">
        <v>199</v>
      </c>
      <c r="B7" s="438"/>
      <c r="C7" s="436"/>
    </row>
    <row r="8" spans="1:3" s="427" customFormat="1" ht="15.75" x14ac:dyDescent="0.25">
      <c r="A8" s="712" t="str">
        <f>"Kommun som "&amp;IF(C21&gt;0,"erhåller","betalar")&amp;" utjämnings"&amp;IF(C21&gt;0,"bidrag","avgift")&amp;": "&amp;VLOOKUP($C$4,Data21!$C$8:$N$298,1,0)&amp;""</f>
        <v>Kommun som betalar utjämningsavgift: Danderyd</v>
      </c>
      <c r="B8" s="713"/>
      <c r="C8" s="439"/>
    </row>
    <row r="9" spans="1:3" s="427" customFormat="1" ht="15.75" x14ac:dyDescent="0.25">
      <c r="A9" s="440"/>
      <c r="B9" s="441"/>
      <c r="C9" s="436"/>
    </row>
    <row r="10" spans="1:3" s="427" customFormat="1" ht="31.5" x14ac:dyDescent="0.2">
      <c r="A10" s="442" t="s">
        <v>743</v>
      </c>
      <c r="B10" s="443" t="str">
        <f>"Skatteunderlag enligt "&amp;Data21!C3&amp;" års taxering (avseende inkomståret "&amp;Data21!C3-1&amp;"), kronor"</f>
        <v>Skatteunderlag enligt 2015 års taxering (avseende inkomståret 2014), kronor</v>
      </c>
      <c r="C10" s="436">
        <f>VLOOKUP($C$4,Data21!$C$8:$N$298,4,0)</f>
        <v>11180527500</v>
      </c>
    </row>
    <row r="11" spans="1:3" s="427" customFormat="1" ht="15.75" x14ac:dyDescent="0.25">
      <c r="A11" s="444" t="s">
        <v>751</v>
      </c>
      <c r="B11" s="445" t="s">
        <v>804</v>
      </c>
      <c r="C11" s="436"/>
    </row>
    <row r="12" spans="1:3" s="427" customFormat="1" ht="15.75" x14ac:dyDescent="0.25">
      <c r="A12" s="446" t="s">
        <v>805</v>
      </c>
      <c r="B12" s="446" t="str">
        <f>"   Faktor för uppräkning till "&amp;Data21!F6&amp;" års nivå"</f>
        <v xml:space="preserve">   Faktor för uppräkning till 2015 års nivå</v>
      </c>
      <c r="C12" s="447">
        <f>Data21!G6</f>
        <v>1.05</v>
      </c>
    </row>
    <row r="13" spans="1:3" s="427" customFormat="1" ht="15.75" x14ac:dyDescent="0.25">
      <c r="A13" s="446" t="s">
        <v>806</v>
      </c>
      <c r="B13" s="446" t="str">
        <f>"   Faktor för uppräkning till "&amp;Data21!F7&amp;" års nivå"</f>
        <v xml:space="preserve">   Faktor för uppräkning till 2016 års nivå</v>
      </c>
      <c r="C13" s="447">
        <f>Data21!G7</f>
        <v>1.0529999999999999</v>
      </c>
    </row>
    <row r="14" spans="1:3" s="427" customFormat="1" ht="15.75" x14ac:dyDescent="0.25">
      <c r="A14" s="448" t="s">
        <v>807</v>
      </c>
      <c r="B14" s="448" t="s">
        <v>808</v>
      </c>
      <c r="C14" s="436">
        <f>ROUND(C10*C12*C13,0)</f>
        <v>12361750230</v>
      </c>
    </row>
    <row r="15" spans="1:3" s="427" customFormat="1" ht="15.75" x14ac:dyDescent="0.25">
      <c r="A15" s="448" t="s">
        <v>809</v>
      </c>
      <c r="B15" s="448" t="str">
        <f>"Folkmängd "&amp;Data21!C4</f>
        <v>Folkmängd 1 november 2015</v>
      </c>
      <c r="C15" s="436">
        <f>VLOOKUP($C$4,Data21!$C$8:$N$298,3,0)</f>
        <v>32469</v>
      </c>
    </row>
    <row r="16" spans="1:3" s="427" customFormat="1" ht="15.75" x14ac:dyDescent="0.25">
      <c r="A16" s="448" t="s">
        <v>810</v>
      </c>
      <c r="B16" s="448" t="str">
        <f>"Uppräknat skatteunderlag, kr per inv. (C / D)"</f>
        <v>Uppräknat skatteunderlag, kr per inv. (C / D)</v>
      </c>
      <c r="C16" s="436">
        <f>ROUND(C14/C15,0)</f>
        <v>380725</v>
      </c>
    </row>
    <row r="17" spans="1:15" s="427" customFormat="1" ht="15.75" x14ac:dyDescent="0.25">
      <c r="A17" s="446" t="s">
        <v>757</v>
      </c>
      <c r="B17" s="446" t="s">
        <v>811</v>
      </c>
      <c r="C17" s="436">
        <f>Data21!H8</f>
        <v>212752</v>
      </c>
    </row>
    <row r="18" spans="1:15" s="427" customFormat="1" ht="15.75" x14ac:dyDescent="0.25">
      <c r="A18" s="444" t="s">
        <v>812</v>
      </c>
      <c r="B18" s="446" t="s">
        <v>813</v>
      </c>
      <c r="C18" s="449">
        <f>(C16/C17)*100</f>
        <v>178.95248928329698</v>
      </c>
    </row>
    <row r="19" spans="1:15" s="427" customFormat="1" ht="16.5" x14ac:dyDescent="0.25">
      <c r="A19" s="444" t="s">
        <v>814</v>
      </c>
      <c r="B19" s="446" t="s">
        <v>815</v>
      </c>
      <c r="C19" s="450">
        <v>115</v>
      </c>
    </row>
    <row r="20" spans="1:15" s="427" customFormat="1" ht="15.75" x14ac:dyDescent="0.25">
      <c r="A20" s="446" t="s">
        <v>816</v>
      </c>
      <c r="B20" s="446" t="s">
        <v>817</v>
      </c>
      <c r="C20" s="436">
        <f>ROUND(C15*C17*(C19/100),0)</f>
        <v>7944021391</v>
      </c>
    </row>
    <row r="21" spans="1:15" s="451" customFormat="1" ht="15.75" x14ac:dyDescent="0.25">
      <c r="A21" s="446" t="s">
        <v>818</v>
      </c>
      <c r="B21" s="446" t="str">
        <f>"Underlag för utjämnings"&amp;IF(C21&gt;0,"bidrag","avgift")&amp;", kronor (I - C)"</f>
        <v>Underlag för utjämningsavgift, kronor (I - C)</v>
      </c>
      <c r="C21" s="436">
        <f>C20-C14</f>
        <v>-4417728839</v>
      </c>
    </row>
    <row r="22" spans="1:15" s="427" customFormat="1" ht="15.75" x14ac:dyDescent="0.25">
      <c r="A22" s="446" t="s">
        <v>819</v>
      </c>
      <c r="B22" s="446" t="str">
        <f>"Länsvis skattesats, % "</f>
        <v xml:space="preserve">Länsvis skattesats, % </v>
      </c>
      <c r="C22" s="452">
        <f>IF(C21&gt;0,VLOOKUP($C$4,Data21!$C$8:$N$298,10,0),VLOOKUP($C$4,Data21!$C$8:$N$298,11,0))</f>
        <v>16.98</v>
      </c>
    </row>
    <row r="23" spans="1:15" s="427" customFormat="1" ht="21" customHeight="1" x14ac:dyDescent="0.25">
      <c r="A23" s="440" t="s">
        <v>820</v>
      </c>
      <c r="B23" s="440" t="str">
        <f>"Utjämnings"&amp;IF(C23&gt;0,"bidrag","avgift")&amp;", kr/inv. (J x K / D / 100)"</f>
        <v>Utjämningsavgift, kr/inv. (J x K / D / 100)</v>
      </c>
      <c r="C23" s="453">
        <f>ROUND(C21*C22/C15/100,0)</f>
        <v>-23103</v>
      </c>
    </row>
    <row r="24" spans="1:15" s="427" customFormat="1" ht="21" customHeight="1" x14ac:dyDescent="0.25">
      <c r="A24" s="454" t="s">
        <v>821</v>
      </c>
      <c r="B24" s="454" t="str">
        <f>"Utjämnings"&amp;IF(C24&gt;0,"bidrag","avgift")&amp;", kronor (D x L)"</f>
        <v>Utjämningsavgift, kronor (D x L)</v>
      </c>
      <c r="C24" s="455">
        <f>C15*C23</f>
        <v>-750131307</v>
      </c>
    </row>
    <row r="25" spans="1:15" s="427" customFormat="1" ht="6.75" customHeight="1" x14ac:dyDescent="0.25">
      <c r="A25" s="456"/>
      <c r="B25" s="456"/>
      <c r="C25" s="436"/>
    </row>
    <row r="26" spans="1:15" s="458" customFormat="1" ht="12.75" x14ac:dyDescent="0.2">
      <c r="A26" s="457" t="s">
        <v>822</v>
      </c>
      <c r="D26" s="459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</row>
    <row r="27" spans="1:15" s="458" customFormat="1" ht="13.5" customHeight="1" x14ac:dyDescent="0.2">
      <c r="A27" s="457" t="s">
        <v>823</v>
      </c>
      <c r="D27" s="459"/>
      <c r="E27" s="460"/>
      <c r="F27" s="460"/>
      <c r="G27" s="460"/>
      <c r="H27" s="460"/>
      <c r="I27" s="460"/>
      <c r="J27" s="460"/>
      <c r="K27" s="460"/>
      <c r="L27" s="460"/>
      <c r="M27" s="460"/>
      <c r="N27" s="460"/>
      <c r="O27" s="460"/>
    </row>
    <row r="28" spans="1:15" s="458" customFormat="1" ht="12.75" x14ac:dyDescent="0.2">
      <c r="A28" s="460"/>
      <c r="B28" s="460"/>
      <c r="C28" s="460"/>
      <c r="D28" s="461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</row>
    <row r="29" spans="1:15" s="458" customFormat="1" ht="12.75" customHeight="1" x14ac:dyDescent="0.2">
      <c r="A29" s="460"/>
      <c r="B29" s="460"/>
      <c r="C29" s="460"/>
      <c r="D29" s="461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0"/>
    </row>
    <row r="30" spans="1:15" x14ac:dyDescent="0.2">
      <c r="A30" s="462"/>
      <c r="B30" s="462"/>
      <c r="C30" s="463"/>
      <c r="D30" s="462"/>
    </row>
    <row r="31" spans="1:15" x14ac:dyDescent="0.2">
      <c r="A31" s="462"/>
      <c r="B31" s="462"/>
      <c r="C31" s="463"/>
      <c r="D31" s="462"/>
    </row>
    <row r="32" spans="1:15" x14ac:dyDescent="0.2">
      <c r="A32" s="462"/>
      <c r="B32" s="462"/>
      <c r="C32" s="463"/>
      <c r="D32" s="462"/>
    </row>
    <row r="33" spans="1:4" x14ac:dyDescent="0.2">
      <c r="A33" s="462"/>
      <c r="B33" s="462"/>
      <c r="C33" s="463"/>
      <c r="D33" s="462"/>
    </row>
    <row r="34" spans="1:4" x14ac:dyDescent="0.2">
      <c r="A34" s="462"/>
      <c r="B34" s="462"/>
      <c r="C34" s="463"/>
      <c r="D34" s="462"/>
    </row>
    <row r="35" spans="1:4" x14ac:dyDescent="0.2"/>
    <row r="36" spans="1:4" x14ac:dyDescent="0.2"/>
    <row r="37" spans="1:4" x14ac:dyDescent="0.2"/>
    <row r="38" spans="1:4" x14ac:dyDescent="0.2"/>
    <row r="39" spans="1:4" x14ac:dyDescent="0.2"/>
    <row r="40" spans="1:4" x14ac:dyDescent="0.2"/>
    <row r="41" spans="1:4" x14ac:dyDescent="0.2"/>
    <row r="42" spans="1:4" x14ac:dyDescent="0.2"/>
    <row r="43" spans="1:4" x14ac:dyDescent="0.2"/>
    <row r="44" spans="1:4" x14ac:dyDescent="0.2"/>
    <row r="45" spans="1:4" x14ac:dyDescent="0.2"/>
    <row r="46" spans="1:4" x14ac:dyDescent="0.2"/>
    <row r="47" spans="1:4" x14ac:dyDescent="0.2"/>
    <row r="48" spans="1: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</sheetData>
  <mergeCells count="1">
    <mergeCell ref="A8:B8"/>
  </mergeCells>
  <conditionalFormatting sqref="C7:C25">
    <cfRule type="cellIs" dxfId="22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drawing r:id="rId2"/>
  <legacyDrawing r:id="rId3"/>
  <controls>
    <mc:AlternateContent xmlns:mc="http://schemas.openxmlformats.org/markup-compatibility/2006">
      <mc:Choice Requires="x14">
        <control shapeId="58369" r:id="rId4" name="ComboBox1">
          <controlPr defaultSize="0" autoLine="0" autoPict="0" linkedCell="C4" listFillRange="'Data (2)'!B7:B298" r:id="rId5">
            <anchor moveWithCells="1">
              <from>
                <xdr:col>1</xdr:col>
                <xdr:colOff>3552825</xdr:colOff>
                <xdr:row>3</xdr:row>
                <xdr:rowOff>0</xdr:rowOff>
              </from>
              <to>
                <xdr:col>3</xdr:col>
                <xdr:colOff>276225</xdr:colOff>
                <xdr:row>4</xdr:row>
                <xdr:rowOff>28575</xdr:rowOff>
              </to>
            </anchor>
          </controlPr>
        </control>
      </mc:Choice>
      <mc:Fallback>
        <control shapeId="58369" r:id="rId4" name="ComboBox1"/>
      </mc:Fallback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>
    <pageSetUpPr fitToPage="1"/>
  </sheetPr>
  <dimension ref="A1:WVM73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27" customWidth="1"/>
    <col min="2" max="2" width="51.5703125" style="427" customWidth="1"/>
    <col min="3" max="3" width="14.5703125" style="501" customWidth="1"/>
    <col min="4" max="4" width="13.5703125" style="427" customWidth="1"/>
    <col min="5" max="5" width="9.28515625" style="427" customWidth="1"/>
    <col min="6" max="256" width="53.42578125" style="427" hidden="1"/>
    <col min="257" max="257" width="3.85546875" style="427" hidden="1" customWidth="1"/>
    <col min="258" max="258" width="51.5703125" style="427" hidden="1" customWidth="1"/>
    <col min="259" max="259" width="14.5703125" style="427" hidden="1" customWidth="1"/>
    <col min="260" max="260" width="13.5703125" style="427" hidden="1" customWidth="1"/>
    <col min="261" max="261" width="9.28515625" style="427" hidden="1" customWidth="1"/>
    <col min="262" max="512" width="53.42578125" style="427" hidden="1"/>
    <col min="513" max="513" width="3.85546875" style="427" hidden="1" customWidth="1"/>
    <col min="514" max="514" width="51.5703125" style="427" hidden="1" customWidth="1"/>
    <col min="515" max="515" width="14.5703125" style="427" hidden="1" customWidth="1"/>
    <col min="516" max="516" width="13.5703125" style="427" hidden="1" customWidth="1"/>
    <col min="517" max="517" width="9.28515625" style="427" hidden="1" customWidth="1"/>
    <col min="518" max="768" width="53.42578125" style="427" hidden="1"/>
    <col min="769" max="769" width="3.85546875" style="427" hidden="1" customWidth="1"/>
    <col min="770" max="770" width="51.5703125" style="427" hidden="1" customWidth="1"/>
    <col min="771" max="771" width="14.5703125" style="427" hidden="1" customWidth="1"/>
    <col min="772" max="772" width="13.5703125" style="427" hidden="1" customWidth="1"/>
    <col min="773" max="773" width="9.28515625" style="427" hidden="1" customWidth="1"/>
    <col min="774" max="1024" width="53.42578125" style="427" hidden="1"/>
    <col min="1025" max="1025" width="3.85546875" style="427" hidden="1" customWidth="1"/>
    <col min="1026" max="1026" width="51.5703125" style="427" hidden="1" customWidth="1"/>
    <col min="1027" max="1027" width="14.5703125" style="427" hidden="1" customWidth="1"/>
    <col min="1028" max="1028" width="13.5703125" style="427" hidden="1" customWidth="1"/>
    <col min="1029" max="1029" width="9.28515625" style="427" hidden="1" customWidth="1"/>
    <col min="1030" max="1280" width="53.42578125" style="427" hidden="1"/>
    <col min="1281" max="1281" width="3.85546875" style="427" hidden="1" customWidth="1"/>
    <col min="1282" max="1282" width="51.5703125" style="427" hidden="1" customWidth="1"/>
    <col min="1283" max="1283" width="14.5703125" style="427" hidden="1" customWidth="1"/>
    <col min="1284" max="1284" width="13.5703125" style="427" hidden="1" customWidth="1"/>
    <col min="1285" max="1285" width="9.28515625" style="427" hidden="1" customWidth="1"/>
    <col min="1286" max="1536" width="53.42578125" style="427" hidden="1"/>
    <col min="1537" max="1537" width="3.85546875" style="427" hidden="1" customWidth="1"/>
    <col min="1538" max="1538" width="51.5703125" style="427" hidden="1" customWidth="1"/>
    <col min="1539" max="1539" width="14.5703125" style="427" hidden="1" customWidth="1"/>
    <col min="1540" max="1540" width="13.5703125" style="427" hidden="1" customWidth="1"/>
    <col min="1541" max="1541" width="9.28515625" style="427" hidden="1" customWidth="1"/>
    <col min="1542" max="1792" width="53.42578125" style="427" hidden="1"/>
    <col min="1793" max="1793" width="3.85546875" style="427" hidden="1" customWidth="1"/>
    <col min="1794" max="1794" width="51.5703125" style="427" hidden="1" customWidth="1"/>
    <col min="1795" max="1795" width="14.5703125" style="427" hidden="1" customWidth="1"/>
    <col min="1796" max="1796" width="13.5703125" style="427" hidden="1" customWidth="1"/>
    <col min="1797" max="1797" width="9.28515625" style="427" hidden="1" customWidth="1"/>
    <col min="1798" max="2048" width="53.42578125" style="427" hidden="1"/>
    <col min="2049" max="2049" width="3.85546875" style="427" hidden="1" customWidth="1"/>
    <col min="2050" max="2050" width="51.5703125" style="427" hidden="1" customWidth="1"/>
    <col min="2051" max="2051" width="14.5703125" style="427" hidden="1" customWidth="1"/>
    <col min="2052" max="2052" width="13.5703125" style="427" hidden="1" customWidth="1"/>
    <col min="2053" max="2053" width="9.28515625" style="427" hidden="1" customWidth="1"/>
    <col min="2054" max="2304" width="53.42578125" style="427" hidden="1"/>
    <col min="2305" max="2305" width="3.85546875" style="427" hidden="1" customWidth="1"/>
    <col min="2306" max="2306" width="51.5703125" style="427" hidden="1" customWidth="1"/>
    <col min="2307" max="2307" width="14.5703125" style="427" hidden="1" customWidth="1"/>
    <col min="2308" max="2308" width="13.5703125" style="427" hidden="1" customWidth="1"/>
    <col min="2309" max="2309" width="9.28515625" style="427" hidden="1" customWidth="1"/>
    <col min="2310" max="2560" width="53.42578125" style="427" hidden="1"/>
    <col min="2561" max="2561" width="3.85546875" style="427" hidden="1" customWidth="1"/>
    <col min="2562" max="2562" width="51.5703125" style="427" hidden="1" customWidth="1"/>
    <col min="2563" max="2563" width="14.5703125" style="427" hidden="1" customWidth="1"/>
    <col min="2564" max="2564" width="13.5703125" style="427" hidden="1" customWidth="1"/>
    <col min="2565" max="2565" width="9.28515625" style="427" hidden="1" customWidth="1"/>
    <col min="2566" max="2816" width="53.42578125" style="427" hidden="1"/>
    <col min="2817" max="2817" width="3.85546875" style="427" hidden="1" customWidth="1"/>
    <col min="2818" max="2818" width="51.5703125" style="427" hidden="1" customWidth="1"/>
    <col min="2819" max="2819" width="14.5703125" style="427" hidden="1" customWidth="1"/>
    <col min="2820" max="2820" width="13.5703125" style="427" hidden="1" customWidth="1"/>
    <col min="2821" max="2821" width="9.28515625" style="427" hidden="1" customWidth="1"/>
    <col min="2822" max="3072" width="53.42578125" style="427" hidden="1"/>
    <col min="3073" max="3073" width="3.85546875" style="427" hidden="1" customWidth="1"/>
    <col min="3074" max="3074" width="51.5703125" style="427" hidden="1" customWidth="1"/>
    <col min="3075" max="3075" width="14.5703125" style="427" hidden="1" customWidth="1"/>
    <col min="3076" max="3076" width="13.5703125" style="427" hidden="1" customWidth="1"/>
    <col min="3077" max="3077" width="9.28515625" style="427" hidden="1" customWidth="1"/>
    <col min="3078" max="3328" width="53.42578125" style="427" hidden="1"/>
    <col min="3329" max="3329" width="3.85546875" style="427" hidden="1" customWidth="1"/>
    <col min="3330" max="3330" width="51.5703125" style="427" hidden="1" customWidth="1"/>
    <col min="3331" max="3331" width="14.5703125" style="427" hidden="1" customWidth="1"/>
    <col min="3332" max="3332" width="13.5703125" style="427" hidden="1" customWidth="1"/>
    <col min="3333" max="3333" width="9.28515625" style="427" hidden="1" customWidth="1"/>
    <col min="3334" max="3584" width="53.42578125" style="427" hidden="1"/>
    <col min="3585" max="3585" width="3.85546875" style="427" hidden="1" customWidth="1"/>
    <col min="3586" max="3586" width="51.5703125" style="427" hidden="1" customWidth="1"/>
    <col min="3587" max="3587" width="14.5703125" style="427" hidden="1" customWidth="1"/>
    <col min="3588" max="3588" width="13.5703125" style="427" hidden="1" customWidth="1"/>
    <col min="3589" max="3589" width="9.28515625" style="427" hidden="1" customWidth="1"/>
    <col min="3590" max="3840" width="53.42578125" style="427" hidden="1"/>
    <col min="3841" max="3841" width="3.85546875" style="427" hidden="1" customWidth="1"/>
    <col min="3842" max="3842" width="51.5703125" style="427" hidden="1" customWidth="1"/>
    <col min="3843" max="3843" width="14.5703125" style="427" hidden="1" customWidth="1"/>
    <col min="3844" max="3844" width="13.5703125" style="427" hidden="1" customWidth="1"/>
    <col min="3845" max="3845" width="9.28515625" style="427" hidden="1" customWidth="1"/>
    <col min="3846" max="4096" width="53.42578125" style="427" hidden="1"/>
    <col min="4097" max="4097" width="3.85546875" style="427" hidden="1" customWidth="1"/>
    <col min="4098" max="4098" width="51.5703125" style="427" hidden="1" customWidth="1"/>
    <col min="4099" max="4099" width="14.5703125" style="427" hidden="1" customWidth="1"/>
    <col min="4100" max="4100" width="13.5703125" style="427" hidden="1" customWidth="1"/>
    <col min="4101" max="4101" width="9.28515625" style="427" hidden="1" customWidth="1"/>
    <col min="4102" max="4352" width="53.42578125" style="427" hidden="1"/>
    <col min="4353" max="4353" width="3.85546875" style="427" hidden="1" customWidth="1"/>
    <col min="4354" max="4354" width="51.5703125" style="427" hidden="1" customWidth="1"/>
    <col min="4355" max="4355" width="14.5703125" style="427" hidden="1" customWidth="1"/>
    <col min="4356" max="4356" width="13.5703125" style="427" hidden="1" customWidth="1"/>
    <col min="4357" max="4357" width="9.28515625" style="427" hidden="1" customWidth="1"/>
    <col min="4358" max="4608" width="53.42578125" style="427" hidden="1"/>
    <col min="4609" max="4609" width="3.85546875" style="427" hidden="1" customWidth="1"/>
    <col min="4610" max="4610" width="51.5703125" style="427" hidden="1" customWidth="1"/>
    <col min="4611" max="4611" width="14.5703125" style="427" hidden="1" customWidth="1"/>
    <col min="4612" max="4612" width="13.5703125" style="427" hidden="1" customWidth="1"/>
    <col min="4613" max="4613" width="9.28515625" style="427" hidden="1" customWidth="1"/>
    <col min="4614" max="4864" width="53.42578125" style="427" hidden="1"/>
    <col min="4865" max="4865" width="3.85546875" style="427" hidden="1" customWidth="1"/>
    <col min="4866" max="4866" width="51.5703125" style="427" hidden="1" customWidth="1"/>
    <col min="4867" max="4867" width="14.5703125" style="427" hidden="1" customWidth="1"/>
    <col min="4868" max="4868" width="13.5703125" style="427" hidden="1" customWidth="1"/>
    <col min="4869" max="4869" width="9.28515625" style="427" hidden="1" customWidth="1"/>
    <col min="4870" max="5120" width="53.42578125" style="427" hidden="1"/>
    <col min="5121" max="5121" width="3.85546875" style="427" hidden="1" customWidth="1"/>
    <col min="5122" max="5122" width="51.5703125" style="427" hidden="1" customWidth="1"/>
    <col min="5123" max="5123" width="14.5703125" style="427" hidden="1" customWidth="1"/>
    <col min="5124" max="5124" width="13.5703125" style="427" hidden="1" customWidth="1"/>
    <col min="5125" max="5125" width="9.28515625" style="427" hidden="1" customWidth="1"/>
    <col min="5126" max="5376" width="53.42578125" style="427" hidden="1"/>
    <col min="5377" max="5377" width="3.85546875" style="427" hidden="1" customWidth="1"/>
    <col min="5378" max="5378" width="51.5703125" style="427" hidden="1" customWidth="1"/>
    <col min="5379" max="5379" width="14.5703125" style="427" hidden="1" customWidth="1"/>
    <col min="5380" max="5380" width="13.5703125" style="427" hidden="1" customWidth="1"/>
    <col min="5381" max="5381" width="9.28515625" style="427" hidden="1" customWidth="1"/>
    <col min="5382" max="5632" width="53.42578125" style="427" hidden="1"/>
    <col min="5633" max="5633" width="3.85546875" style="427" hidden="1" customWidth="1"/>
    <col min="5634" max="5634" width="51.5703125" style="427" hidden="1" customWidth="1"/>
    <col min="5635" max="5635" width="14.5703125" style="427" hidden="1" customWidth="1"/>
    <col min="5636" max="5636" width="13.5703125" style="427" hidden="1" customWidth="1"/>
    <col min="5637" max="5637" width="9.28515625" style="427" hidden="1" customWidth="1"/>
    <col min="5638" max="5888" width="53.42578125" style="427" hidden="1"/>
    <col min="5889" max="5889" width="3.85546875" style="427" hidden="1" customWidth="1"/>
    <col min="5890" max="5890" width="51.5703125" style="427" hidden="1" customWidth="1"/>
    <col min="5891" max="5891" width="14.5703125" style="427" hidden="1" customWidth="1"/>
    <col min="5892" max="5892" width="13.5703125" style="427" hidden="1" customWidth="1"/>
    <col min="5893" max="5893" width="9.28515625" style="427" hidden="1" customWidth="1"/>
    <col min="5894" max="6144" width="53.42578125" style="427" hidden="1"/>
    <col min="6145" max="6145" width="3.85546875" style="427" hidden="1" customWidth="1"/>
    <col min="6146" max="6146" width="51.5703125" style="427" hidden="1" customWidth="1"/>
    <col min="6147" max="6147" width="14.5703125" style="427" hidden="1" customWidth="1"/>
    <col min="6148" max="6148" width="13.5703125" style="427" hidden="1" customWidth="1"/>
    <col min="6149" max="6149" width="9.28515625" style="427" hidden="1" customWidth="1"/>
    <col min="6150" max="6400" width="53.42578125" style="427" hidden="1"/>
    <col min="6401" max="6401" width="3.85546875" style="427" hidden="1" customWidth="1"/>
    <col min="6402" max="6402" width="51.5703125" style="427" hidden="1" customWidth="1"/>
    <col min="6403" max="6403" width="14.5703125" style="427" hidden="1" customWidth="1"/>
    <col min="6404" max="6404" width="13.5703125" style="427" hidden="1" customWidth="1"/>
    <col min="6405" max="6405" width="9.28515625" style="427" hidden="1" customWidth="1"/>
    <col min="6406" max="6656" width="53.42578125" style="427" hidden="1"/>
    <col min="6657" max="6657" width="3.85546875" style="427" hidden="1" customWidth="1"/>
    <col min="6658" max="6658" width="51.5703125" style="427" hidden="1" customWidth="1"/>
    <col min="6659" max="6659" width="14.5703125" style="427" hidden="1" customWidth="1"/>
    <col min="6660" max="6660" width="13.5703125" style="427" hidden="1" customWidth="1"/>
    <col min="6661" max="6661" width="9.28515625" style="427" hidden="1" customWidth="1"/>
    <col min="6662" max="6912" width="53.42578125" style="427" hidden="1"/>
    <col min="6913" max="6913" width="3.85546875" style="427" hidden="1" customWidth="1"/>
    <col min="6914" max="6914" width="51.5703125" style="427" hidden="1" customWidth="1"/>
    <col min="6915" max="6915" width="14.5703125" style="427" hidden="1" customWidth="1"/>
    <col min="6916" max="6916" width="13.5703125" style="427" hidden="1" customWidth="1"/>
    <col min="6917" max="6917" width="9.28515625" style="427" hidden="1" customWidth="1"/>
    <col min="6918" max="7168" width="53.42578125" style="427" hidden="1"/>
    <col min="7169" max="7169" width="3.85546875" style="427" hidden="1" customWidth="1"/>
    <col min="7170" max="7170" width="51.5703125" style="427" hidden="1" customWidth="1"/>
    <col min="7171" max="7171" width="14.5703125" style="427" hidden="1" customWidth="1"/>
    <col min="7172" max="7172" width="13.5703125" style="427" hidden="1" customWidth="1"/>
    <col min="7173" max="7173" width="9.28515625" style="427" hidden="1" customWidth="1"/>
    <col min="7174" max="7424" width="53.42578125" style="427" hidden="1"/>
    <col min="7425" max="7425" width="3.85546875" style="427" hidden="1" customWidth="1"/>
    <col min="7426" max="7426" width="51.5703125" style="427" hidden="1" customWidth="1"/>
    <col min="7427" max="7427" width="14.5703125" style="427" hidden="1" customWidth="1"/>
    <col min="7428" max="7428" width="13.5703125" style="427" hidden="1" customWidth="1"/>
    <col min="7429" max="7429" width="9.28515625" style="427" hidden="1" customWidth="1"/>
    <col min="7430" max="7680" width="53.42578125" style="427" hidden="1"/>
    <col min="7681" max="7681" width="3.85546875" style="427" hidden="1" customWidth="1"/>
    <col min="7682" max="7682" width="51.5703125" style="427" hidden="1" customWidth="1"/>
    <col min="7683" max="7683" width="14.5703125" style="427" hidden="1" customWidth="1"/>
    <col min="7684" max="7684" width="13.5703125" style="427" hidden="1" customWidth="1"/>
    <col min="7685" max="7685" width="9.28515625" style="427" hidden="1" customWidth="1"/>
    <col min="7686" max="7936" width="53.42578125" style="427" hidden="1"/>
    <col min="7937" max="7937" width="3.85546875" style="427" hidden="1" customWidth="1"/>
    <col min="7938" max="7938" width="51.5703125" style="427" hidden="1" customWidth="1"/>
    <col min="7939" max="7939" width="14.5703125" style="427" hidden="1" customWidth="1"/>
    <col min="7940" max="7940" width="13.5703125" style="427" hidden="1" customWidth="1"/>
    <col min="7941" max="7941" width="9.28515625" style="427" hidden="1" customWidth="1"/>
    <col min="7942" max="8192" width="53.42578125" style="427" hidden="1"/>
    <col min="8193" max="8193" width="3.85546875" style="427" hidden="1" customWidth="1"/>
    <col min="8194" max="8194" width="51.5703125" style="427" hidden="1" customWidth="1"/>
    <col min="8195" max="8195" width="14.5703125" style="427" hidden="1" customWidth="1"/>
    <col min="8196" max="8196" width="13.5703125" style="427" hidden="1" customWidth="1"/>
    <col min="8197" max="8197" width="9.28515625" style="427" hidden="1" customWidth="1"/>
    <col min="8198" max="8448" width="53.42578125" style="427" hidden="1"/>
    <col min="8449" max="8449" width="3.85546875" style="427" hidden="1" customWidth="1"/>
    <col min="8450" max="8450" width="51.5703125" style="427" hidden="1" customWidth="1"/>
    <col min="8451" max="8451" width="14.5703125" style="427" hidden="1" customWidth="1"/>
    <col min="8452" max="8452" width="13.5703125" style="427" hidden="1" customWidth="1"/>
    <col min="8453" max="8453" width="9.28515625" style="427" hidden="1" customWidth="1"/>
    <col min="8454" max="8704" width="53.42578125" style="427" hidden="1"/>
    <col min="8705" max="8705" width="3.85546875" style="427" hidden="1" customWidth="1"/>
    <col min="8706" max="8706" width="51.5703125" style="427" hidden="1" customWidth="1"/>
    <col min="8707" max="8707" width="14.5703125" style="427" hidden="1" customWidth="1"/>
    <col min="8708" max="8708" width="13.5703125" style="427" hidden="1" customWidth="1"/>
    <col min="8709" max="8709" width="9.28515625" style="427" hidden="1" customWidth="1"/>
    <col min="8710" max="8960" width="53.42578125" style="427" hidden="1"/>
    <col min="8961" max="8961" width="3.85546875" style="427" hidden="1" customWidth="1"/>
    <col min="8962" max="8962" width="51.5703125" style="427" hidden="1" customWidth="1"/>
    <col min="8963" max="8963" width="14.5703125" style="427" hidden="1" customWidth="1"/>
    <col min="8964" max="8964" width="13.5703125" style="427" hidden="1" customWidth="1"/>
    <col min="8965" max="8965" width="9.28515625" style="427" hidden="1" customWidth="1"/>
    <col min="8966" max="9216" width="53.42578125" style="427" hidden="1"/>
    <col min="9217" max="9217" width="3.85546875" style="427" hidden="1" customWidth="1"/>
    <col min="9218" max="9218" width="51.5703125" style="427" hidden="1" customWidth="1"/>
    <col min="9219" max="9219" width="14.5703125" style="427" hidden="1" customWidth="1"/>
    <col min="9220" max="9220" width="13.5703125" style="427" hidden="1" customWidth="1"/>
    <col min="9221" max="9221" width="9.28515625" style="427" hidden="1" customWidth="1"/>
    <col min="9222" max="9472" width="53.42578125" style="427" hidden="1"/>
    <col min="9473" max="9473" width="3.85546875" style="427" hidden="1" customWidth="1"/>
    <col min="9474" max="9474" width="51.5703125" style="427" hidden="1" customWidth="1"/>
    <col min="9475" max="9475" width="14.5703125" style="427" hidden="1" customWidth="1"/>
    <col min="9476" max="9476" width="13.5703125" style="427" hidden="1" customWidth="1"/>
    <col min="9477" max="9477" width="9.28515625" style="427" hidden="1" customWidth="1"/>
    <col min="9478" max="9728" width="53.42578125" style="427" hidden="1"/>
    <col min="9729" max="9729" width="3.85546875" style="427" hidden="1" customWidth="1"/>
    <col min="9730" max="9730" width="51.5703125" style="427" hidden="1" customWidth="1"/>
    <col min="9731" max="9731" width="14.5703125" style="427" hidden="1" customWidth="1"/>
    <col min="9732" max="9732" width="13.5703125" style="427" hidden="1" customWidth="1"/>
    <col min="9733" max="9733" width="9.28515625" style="427" hidden="1" customWidth="1"/>
    <col min="9734" max="9984" width="53.42578125" style="427" hidden="1"/>
    <col min="9985" max="9985" width="3.85546875" style="427" hidden="1" customWidth="1"/>
    <col min="9986" max="9986" width="51.5703125" style="427" hidden="1" customWidth="1"/>
    <col min="9987" max="9987" width="14.5703125" style="427" hidden="1" customWidth="1"/>
    <col min="9988" max="9988" width="13.5703125" style="427" hidden="1" customWidth="1"/>
    <col min="9989" max="9989" width="9.28515625" style="427" hidden="1" customWidth="1"/>
    <col min="9990" max="10240" width="53.42578125" style="427" hidden="1"/>
    <col min="10241" max="10241" width="3.85546875" style="427" hidden="1" customWidth="1"/>
    <col min="10242" max="10242" width="51.5703125" style="427" hidden="1" customWidth="1"/>
    <col min="10243" max="10243" width="14.5703125" style="427" hidden="1" customWidth="1"/>
    <col min="10244" max="10244" width="13.5703125" style="427" hidden="1" customWidth="1"/>
    <col min="10245" max="10245" width="9.28515625" style="427" hidden="1" customWidth="1"/>
    <col min="10246" max="10496" width="53.42578125" style="427" hidden="1"/>
    <col min="10497" max="10497" width="3.85546875" style="427" hidden="1" customWidth="1"/>
    <col min="10498" max="10498" width="51.5703125" style="427" hidden="1" customWidth="1"/>
    <col min="10499" max="10499" width="14.5703125" style="427" hidden="1" customWidth="1"/>
    <col min="10500" max="10500" width="13.5703125" style="427" hidden="1" customWidth="1"/>
    <col min="10501" max="10501" width="9.28515625" style="427" hidden="1" customWidth="1"/>
    <col min="10502" max="10752" width="53.42578125" style="427" hidden="1"/>
    <col min="10753" max="10753" width="3.85546875" style="427" hidden="1" customWidth="1"/>
    <col min="10754" max="10754" width="51.5703125" style="427" hidden="1" customWidth="1"/>
    <col min="10755" max="10755" width="14.5703125" style="427" hidden="1" customWidth="1"/>
    <col min="10756" max="10756" width="13.5703125" style="427" hidden="1" customWidth="1"/>
    <col min="10757" max="10757" width="9.28515625" style="427" hidden="1" customWidth="1"/>
    <col min="10758" max="11008" width="53.42578125" style="427" hidden="1"/>
    <col min="11009" max="11009" width="3.85546875" style="427" hidden="1" customWidth="1"/>
    <col min="11010" max="11010" width="51.5703125" style="427" hidden="1" customWidth="1"/>
    <col min="11011" max="11011" width="14.5703125" style="427" hidden="1" customWidth="1"/>
    <col min="11012" max="11012" width="13.5703125" style="427" hidden="1" customWidth="1"/>
    <col min="11013" max="11013" width="9.28515625" style="427" hidden="1" customWidth="1"/>
    <col min="11014" max="11264" width="53.42578125" style="427" hidden="1"/>
    <col min="11265" max="11265" width="3.85546875" style="427" hidden="1" customWidth="1"/>
    <col min="11266" max="11266" width="51.5703125" style="427" hidden="1" customWidth="1"/>
    <col min="11267" max="11267" width="14.5703125" style="427" hidden="1" customWidth="1"/>
    <col min="11268" max="11268" width="13.5703125" style="427" hidden="1" customWidth="1"/>
    <col min="11269" max="11269" width="9.28515625" style="427" hidden="1" customWidth="1"/>
    <col min="11270" max="11520" width="53.42578125" style="427" hidden="1"/>
    <col min="11521" max="11521" width="3.85546875" style="427" hidden="1" customWidth="1"/>
    <col min="11522" max="11522" width="51.5703125" style="427" hidden="1" customWidth="1"/>
    <col min="11523" max="11523" width="14.5703125" style="427" hidden="1" customWidth="1"/>
    <col min="11524" max="11524" width="13.5703125" style="427" hidden="1" customWidth="1"/>
    <col min="11525" max="11525" width="9.28515625" style="427" hidden="1" customWidth="1"/>
    <col min="11526" max="11776" width="53.42578125" style="427" hidden="1"/>
    <col min="11777" max="11777" width="3.85546875" style="427" hidden="1" customWidth="1"/>
    <col min="11778" max="11778" width="51.5703125" style="427" hidden="1" customWidth="1"/>
    <col min="11779" max="11779" width="14.5703125" style="427" hidden="1" customWidth="1"/>
    <col min="11780" max="11780" width="13.5703125" style="427" hidden="1" customWidth="1"/>
    <col min="11781" max="11781" width="9.28515625" style="427" hidden="1" customWidth="1"/>
    <col min="11782" max="12032" width="53.42578125" style="427" hidden="1"/>
    <col min="12033" max="12033" width="3.85546875" style="427" hidden="1" customWidth="1"/>
    <col min="12034" max="12034" width="51.5703125" style="427" hidden="1" customWidth="1"/>
    <col min="12035" max="12035" width="14.5703125" style="427" hidden="1" customWidth="1"/>
    <col min="12036" max="12036" width="13.5703125" style="427" hidden="1" customWidth="1"/>
    <col min="12037" max="12037" width="9.28515625" style="427" hidden="1" customWidth="1"/>
    <col min="12038" max="12288" width="53.42578125" style="427" hidden="1"/>
    <col min="12289" max="12289" width="3.85546875" style="427" hidden="1" customWidth="1"/>
    <col min="12290" max="12290" width="51.5703125" style="427" hidden="1" customWidth="1"/>
    <col min="12291" max="12291" width="14.5703125" style="427" hidden="1" customWidth="1"/>
    <col min="12292" max="12292" width="13.5703125" style="427" hidden="1" customWidth="1"/>
    <col min="12293" max="12293" width="9.28515625" style="427" hidden="1" customWidth="1"/>
    <col min="12294" max="12544" width="53.42578125" style="427" hidden="1"/>
    <col min="12545" max="12545" width="3.85546875" style="427" hidden="1" customWidth="1"/>
    <col min="12546" max="12546" width="51.5703125" style="427" hidden="1" customWidth="1"/>
    <col min="12547" max="12547" width="14.5703125" style="427" hidden="1" customWidth="1"/>
    <col min="12548" max="12548" width="13.5703125" style="427" hidden="1" customWidth="1"/>
    <col min="12549" max="12549" width="9.28515625" style="427" hidden="1" customWidth="1"/>
    <col min="12550" max="12800" width="53.42578125" style="427" hidden="1"/>
    <col min="12801" max="12801" width="3.85546875" style="427" hidden="1" customWidth="1"/>
    <col min="12802" max="12802" width="51.5703125" style="427" hidden="1" customWidth="1"/>
    <col min="12803" max="12803" width="14.5703125" style="427" hidden="1" customWidth="1"/>
    <col min="12804" max="12804" width="13.5703125" style="427" hidden="1" customWidth="1"/>
    <col min="12805" max="12805" width="9.28515625" style="427" hidden="1" customWidth="1"/>
    <col min="12806" max="13056" width="53.42578125" style="427" hidden="1"/>
    <col min="13057" max="13057" width="3.85546875" style="427" hidden="1" customWidth="1"/>
    <col min="13058" max="13058" width="51.5703125" style="427" hidden="1" customWidth="1"/>
    <col min="13059" max="13059" width="14.5703125" style="427" hidden="1" customWidth="1"/>
    <col min="13060" max="13060" width="13.5703125" style="427" hidden="1" customWidth="1"/>
    <col min="13061" max="13061" width="9.28515625" style="427" hidden="1" customWidth="1"/>
    <col min="13062" max="13312" width="53.42578125" style="427" hidden="1"/>
    <col min="13313" max="13313" width="3.85546875" style="427" hidden="1" customWidth="1"/>
    <col min="13314" max="13314" width="51.5703125" style="427" hidden="1" customWidth="1"/>
    <col min="13315" max="13315" width="14.5703125" style="427" hidden="1" customWidth="1"/>
    <col min="13316" max="13316" width="13.5703125" style="427" hidden="1" customWidth="1"/>
    <col min="13317" max="13317" width="9.28515625" style="427" hidden="1" customWidth="1"/>
    <col min="13318" max="13568" width="53.42578125" style="427" hidden="1"/>
    <col min="13569" max="13569" width="3.85546875" style="427" hidden="1" customWidth="1"/>
    <col min="13570" max="13570" width="51.5703125" style="427" hidden="1" customWidth="1"/>
    <col min="13571" max="13571" width="14.5703125" style="427" hidden="1" customWidth="1"/>
    <col min="13572" max="13572" width="13.5703125" style="427" hidden="1" customWidth="1"/>
    <col min="13573" max="13573" width="9.28515625" style="427" hidden="1" customWidth="1"/>
    <col min="13574" max="13824" width="53.42578125" style="427" hidden="1"/>
    <col min="13825" max="13825" width="3.85546875" style="427" hidden="1" customWidth="1"/>
    <col min="13826" max="13826" width="51.5703125" style="427" hidden="1" customWidth="1"/>
    <col min="13827" max="13827" width="14.5703125" style="427" hidden="1" customWidth="1"/>
    <col min="13828" max="13828" width="13.5703125" style="427" hidden="1" customWidth="1"/>
    <col min="13829" max="13829" width="9.28515625" style="427" hidden="1" customWidth="1"/>
    <col min="13830" max="14080" width="53.42578125" style="427" hidden="1"/>
    <col min="14081" max="14081" width="3.85546875" style="427" hidden="1" customWidth="1"/>
    <col min="14082" max="14082" width="51.5703125" style="427" hidden="1" customWidth="1"/>
    <col min="14083" max="14083" width="14.5703125" style="427" hidden="1" customWidth="1"/>
    <col min="14084" max="14084" width="13.5703125" style="427" hidden="1" customWidth="1"/>
    <col min="14085" max="14085" width="9.28515625" style="427" hidden="1" customWidth="1"/>
    <col min="14086" max="14336" width="53.42578125" style="427" hidden="1"/>
    <col min="14337" max="14337" width="3.85546875" style="427" hidden="1" customWidth="1"/>
    <col min="14338" max="14338" width="51.5703125" style="427" hidden="1" customWidth="1"/>
    <col min="14339" max="14339" width="14.5703125" style="427" hidden="1" customWidth="1"/>
    <col min="14340" max="14340" width="13.5703125" style="427" hidden="1" customWidth="1"/>
    <col min="14341" max="14341" width="9.28515625" style="427" hidden="1" customWidth="1"/>
    <col min="14342" max="14592" width="53.42578125" style="427" hidden="1"/>
    <col min="14593" max="14593" width="3.85546875" style="427" hidden="1" customWidth="1"/>
    <col min="14594" max="14594" width="51.5703125" style="427" hidden="1" customWidth="1"/>
    <col min="14595" max="14595" width="14.5703125" style="427" hidden="1" customWidth="1"/>
    <col min="14596" max="14596" width="13.5703125" style="427" hidden="1" customWidth="1"/>
    <col min="14597" max="14597" width="9.28515625" style="427" hidden="1" customWidth="1"/>
    <col min="14598" max="14848" width="53.42578125" style="427" hidden="1"/>
    <col min="14849" max="14849" width="3.85546875" style="427" hidden="1" customWidth="1"/>
    <col min="14850" max="14850" width="51.5703125" style="427" hidden="1" customWidth="1"/>
    <col min="14851" max="14851" width="14.5703125" style="427" hidden="1" customWidth="1"/>
    <col min="14852" max="14852" width="13.5703125" style="427" hidden="1" customWidth="1"/>
    <col min="14853" max="14853" width="9.28515625" style="427" hidden="1" customWidth="1"/>
    <col min="14854" max="15104" width="53.42578125" style="427" hidden="1"/>
    <col min="15105" max="15105" width="3.85546875" style="427" hidden="1" customWidth="1"/>
    <col min="15106" max="15106" width="51.5703125" style="427" hidden="1" customWidth="1"/>
    <col min="15107" max="15107" width="14.5703125" style="427" hidden="1" customWidth="1"/>
    <col min="15108" max="15108" width="13.5703125" style="427" hidden="1" customWidth="1"/>
    <col min="15109" max="15109" width="9.28515625" style="427" hidden="1" customWidth="1"/>
    <col min="15110" max="15360" width="53.42578125" style="427" hidden="1"/>
    <col min="15361" max="15361" width="3.85546875" style="427" hidden="1" customWidth="1"/>
    <col min="15362" max="15362" width="51.5703125" style="427" hidden="1" customWidth="1"/>
    <col min="15363" max="15363" width="14.5703125" style="427" hidden="1" customWidth="1"/>
    <col min="15364" max="15364" width="13.5703125" style="427" hidden="1" customWidth="1"/>
    <col min="15365" max="15365" width="9.28515625" style="427" hidden="1" customWidth="1"/>
    <col min="15366" max="15616" width="53.42578125" style="427" hidden="1"/>
    <col min="15617" max="15617" width="3.85546875" style="427" hidden="1" customWidth="1"/>
    <col min="15618" max="15618" width="51.5703125" style="427" hidden="1" customWidth="1"/>
    <col min="15619" max="15619" width="14.5703125" style="427" hidden="1" customWidth="1"/>
    <col min="15620" max="15620" width="13.5703125" style="427" hidden="1" customWidth="1"/>
    <col min="15621" max="15621" width="9.28515625" style="427" hidden="1" customWidth="1"/>
    <col min="15622" max="15872" width="53.42578125" style="427" hidden="1"/>
    <col min="15873" max="15873" width="3.85546875" style="427" hidden="1" customWidth="1"/>
    <col min="15874" max="15874" width="51.5703125" style="427" hidden="1" customWidth="1"/>
    <col min="15875" max="15875" width="14.5703125" style="427" hidden="1" customWidth="1"/>
    <col min="15876" max="15876" width="13.5703125" style="427" hidden="1" customWidth="1"/>
    <col min="15877" max="15877" width="9.28515625" style="427" hidden="1" customWidth="1"/>
    <col min="15878" max="16128" width="53.42578125" style="427" hidden="1"/>
    <col min="16129" max="16129" width="3.85546875" style="427" hidden="1" customWidth="1"/>
    <col min="16130" max="16130" width="51.5703125" style="427" hidden="1" customWidth="1"/>
    <col min="16131" max="16131" width="14.5703125" style="427" hidden="1" customWidth="1"/>
    <col min="16132" max="16132" width="13.5703125" style="427" hidden="1" customWidth="1"/>
    <col min="16133" max="16133" width="9.28515625" style="427" hidden="1" customWidth="1"/>
    <col min="16134" max="16384" width="53.42578125" style="427" hidden="1"/>
  </cols>
  <sheetData>
    <row r="1" spans="1:6" ht="15.75" x14ac:dyDescent="0.25">
      <c r="B1" s="428"/>
      <c r="C1" s="429"/>
    </row>
    <row r="2" spans="1:6" ht="6" customHeight="1" x14ac:dyDescent="0.2">
      <c r="A2" s="430"/>
      <c r="B2" s="431"/>
      <c r="C2" s="432"/>
    </row>
    <row r="3" spans="1:6" x14ac:dyDescent="0.2">
      <c r="A3" s="430"/>
      <c r="B3" s="433"/>
      <c r="C3" s="434" t="s">
        <v>797</v>
      </c>
    </row>
    <row r="4" spans="1:6" ht="18.75" customHeight="1" x14ac:dyDescent="0.2">
      <c r="A4" s="430"/>
      <c r="B4" s="433"/>
      <c r="C4" s="467" t="s">
        <v>569</v>
      </c>
    </row>
    <row r="5" spans="1:6" ht="8.25" customHeight="1" x14ac:dyDescent="0.2">
      <c r="A5" s="430"/>
      <c r="B5" s="433"/>
      <c r="C5" s="436"/>
    </row>
    <row r="6" spans="1:6" ht="18.75" customHeight="1" x14ac:dyDescent="0.3">
      <c r="A6" s="437" t="str">
        <f>"Kommunalekonomisk utjämning, utjämningsåret "&amp;Data22!C4&amp;""</f>
        <v>Kommunalekonomisk utjämning, utjämningsåret 2016</v>
      </c>
      <c r="B6" s="433"/>
      <c r="C6" s="436"/>
    </row>
    <row r="7" spans="1:6" ht="18" x14ac:dyDescent="0.25">
      <c r="A7" s="468" t="s">
        <v>200</v>
      </c>
      <c r="B7" s="438"/>
      <c r="C7" s="436"/>
      <c r="D7" s="436"/>
    </row>
    <row r="8" spans="1:6" ht="16.5" thickBot="1" x14ac:dyDescent="0.3">
      <c r="A8" s="714" t="str">
        <f>"Kommun som "&amp;IF(C24&gt;0,"erhåller","betalar")&amp;" utjämnings"&amp;IF(C24&gt;0,"bidrag","avgift")&amp;": "&amp;VLOOKUP($C$4,Data22!$C$9:$P$299,1,0)&amp;""</f>
        <v>Kommun som betalar utjämningsavgift: Örebro</v>
      </c>
      <c r="B8" s="715"/>
      <c r="C8" s="469"/>
      <c r="D8" s="469"/>
      <c r="E8" s="470"/>
    </row>
    <row r="9" spans="1:6" ht="15.75" x14ac:dyDescent="0.25">
      <c r="A9" s="471"/>
      <c r="B9" s="438"/>
      <c r="C9" s="436"/>
      <c r="D9" s="436"/>
    </row>
    <row r="10" spans="1:6" ht="15.75" x14ac:dyDescent="0.25">
      <c r="A10" s="471"/>
      <c r="B10" s="438"/>
      <c r="C10" s="455" t="s">
        <v>824</v>
      </c>
      <c r="D10" s="472"/>
      <c r="E10" s="473" t="s">
        <v>825</v>
      </c>
    </row>
    <row r="11" spans="1:6" ht="15.75" x14ac:dyDescent="0.2">
      <c r="A11" s="474"/>
      <c r="B11" s="475"/>
      <c r="C11" s="427"/>
      <c r="E11" s="473" t="s">
        <v>826</v>
      </c>
    </row>
    <row r="12" spans="1:6" ht="15.75" x14ac:dyDescent="0.2">
      <c r="A12" s="476"/>
      <c r="B12" s="477" t="s">
        <v>827</v>
      </c>
      <c r="C12" s="478" t="str">
        <f>C4</f>
        <v>Örebro</v>
      </c>
      <c r="D12" s="478" t="s">
        <v>828</v>
      </c>
      <c r="E12" s="478" t="s">
        <v>829</v>
      </c>
    </row>
    <row r="13" spans="1:6" s="479" customFormat="1" ht="15.75" x14ac:dyDescent="0.25">
      <c r="A13" s="479" t="s">
        <v>798</v>
      </c>
      <c r="B13" s="480" t="s">
        <v>801</v>
      </c>
      <c r="C13" s="481">
        <f>VLOOKUP($C$4,Data22!$C$9:$P$299,3,0)</f>
        <v>7712</v>
      </c>
      <c r="D13" s="481">
        <f>Data22!E9</f>
        <v>7300.327093144756</v>
      </c>
      <c r="E13" s="481">
        <f>C13-D13</f>
        <v>411.67290685524404</v>
      </c>
      <c r="F13" s="480" t="s">
        <v>801</v>
      </c>
    </row>
    <row r="14" spans="1:6" s="479" customFormat="1" ht="15.75" x14ac:dyDescent="0.25">
      <c r="A14" s="479" t="s">
        <v>799</v>
      </c>
      <c r="B14" s="480" t="s">
        <v>202</v>
      </c>
      <c r="C14" s="481">
        <f>VLOOKUP($C$4,Data22!$C$9:$P$299,4,0)</f>
        <v>9758</v>
      </c>
      <c r="D14" s="481">
        <f>Data22!F9</f>
        <v>9830.754308835576</v>
      </c>
      <c r="E14" s="481">
        <f t="shared" ref="E14:E22" si="0">C14-D14</f>
        <v>-72.754308835576012</v>
      </c>
      <c r="F14" s="480" t="s">
        <v>202</v>
      </c>
    </row>
    <row r="15" spans="1:6" s="479" customFormat="1" ht="15.75" x14ac:dyDescent="0.25">
      <c r="A15" s="479" t="s">
        <v>803</v>
      </c>
      <c r="B15" s="480" t="s">
        <v>203</v>
      </c>
      <c r="C15" s="481">
        <f>VLOOKUP($C$4,Data22!$C$9:$P$299,5,0)</f>
        <v>3743</v>
      </c>
      <c r="D15" s="481">
        <f>Data22!G9</f>
        <v>3692.8422784437421</v>
      </c>
      <c r="E15" s="481">
        <f t="shared" si="0"/>
        <v>50.157721556257911</v>
      </c>
      <c r="F15" s="480" t="s">
        <v>203</v>
      </c>
    </row>
    <row r="16" spans="1:6" s="479" customFormat="1" ht="15.75" x14ac:dyDescent="0.25">
      <c r="A16" s="479" t="s">
        <v>830</v>
      </c>
      <c r="B16" s="480" t="s">
        <v>204</v>
      </c>
      <c r="C16" s="481">
        <f>VLOOKUP($C$4,Data22!$C$9:$P$299,6,0)</f>
        <v>4309</v>
      </c>
      <c r="D16" s="481">
        <f>Data22!H9</f>
        <v>3796.0929995880933</v>
      </c>
      <c r="E16" s="481">
        <f t="shared" si="0"/>
        <v>512.90700041190667</v>
      </c>
      <c r="F16" s="480" t="s">
        <v>204</v>
      </c>
    </row>
    <row r="17" spans="1:6" s="479" customFormat="1" ht="15.75" x14ac:dyDescent="0.25">
      <c r="A17" s="479" t="s">
        <v>831</v>
      </c>
      <c r="B17" s="480" t="s">
        <v>205</v>
      </c>
      <c r="C17" s="481">
        <f>VLOOKUP($C$4,Data22!$C$9:$P$299,7,0)</f>
        <v>214</v>
      </c>
      <c r="D17" s="481">
        <f>Data22!I9</f>
        <v>113.59495852977551</v>
      </c>
      <c r="E17" s="481">
        <f t="shared" si="0"/>
        <v>100.40504147022449</v>
      </c>
      <c r="F17" s="480" t="s">
        <v>205</v>
      </c>
    </row>
    <row r="18" spans="1:6" s="479" customFormat="1" ht="15.75" x14ac:dyDescent="0.25">
      <c r="A18" s="479" t="s">
        <v>832</v>
      </c>
      <c r="B18" s="480" t="s">
        <v>206</v>
      </c>
      <c r="C18" s="481">
        <f>VLOOKUP($C$4,Data22!$C$9:$P$299,8,0)</f>
        <v>9031</v>
      </c>
      <c r="D18" s="481">
        <f>Data22!J9</f>
        <v>9829.7687706049492</v>
      </c>
      <c r="E18" s="481">
        <f t="shared" si="0"/>
        <v>-798.76877060494917</v>
      </c>
      <c r="F18" s="480" t="s">
        <v>206</v>
      </c>
    </row>
    <row r="19" spans="1:6" s="482" customFormat="1" ht="15.75" x14ac:dyDescent="0.25">
      <c r="A19" s="479" t="s">
        <v>833</v>
      </c>
      <c r="B19" s="480" t="s">
        <v>207</v>
      </c>
      <c r="C19" s="481">
        <f>VLOOKUP($C$4,Data22!$C$9:$P$299,9,0)</f>
        <v>84</v>
      </c>
      <c r="D19" s="481">
        <f>Data22!K9</f>
        <v>133.22540001877434</v>
      </c>
      <c r="E19" s="481">
        <f t="shared" si="0"/>
        <v>-49.225400018774337</v>
      </c>
      <c r="F19" s="480" t="s">
        <v>207</v>
      </c>
    </row>
    <row r="20" spans="1:6" s="479" customFormat="1" ht="15.75" x14ac:dyDescent="0.25">
      <c r="A20" s="479" t="s">
        <v>834</v>
      </c>
      <c r="B20" s="480" t="s">
        <v>113</v>
      </c>
      <c r="C20" s="481">
        <f>VLOOKUP($C$4,Data22!$C$9:$P$299,10,0)</f>
        <v>101</v>
      </c>
      <c r="D20" s="481">
        <f>Data22!L9</f>
        <v>214.67511873733952</v>
      </c>
      <c r="E20" s="481">
        <f t="shared" si="0"/>
        <v>-113.67511873733952</v>
      </c>
      <c r="F20" s="480" t="s">
        <v>113</v>
      </c>
    </row>
    <row r="21" spans="1:6" s="479" customFormat="1" ht="15.75" x14ac:dyDescent="0.25">
      <c r="A21" s="479" t="s">
        <v>835</v>
      </c>
      <c r="B21" s="480" t="s">
        <v>210</v>
      </c>
      <c r="C21" s="481">
        <f>VLOOKUP($C$4,Data22!$C$9:$P$299,11,0)</f>
        <v>-369</v>
      </c>
      <c r="D21" s="481">
        <f>Data22!M9</f>
        <v>0.23916898481690674</v>
      </c>
      <c r="E21" s="481">
        <f t="shared" si="0"/>
        <v>-369.2391689848169</v>
      </c>
      <c r="F21" s="480"/>
    </row>
    <row r="22" spans="1:6" s="479" customFormat="1" ht="15.75" x14ac:dyDescent="0.25">
      <c r="A22" s="483" t="s">
        <v>836</v>
      </c>
      <c r="B22" s="484" t="s">
        <v>211</v>
      </c>
      <c r="C22" s="485">
        <f>VLOOKUP($C$4,Data22!$C$9:$P$299,12,0)</f>
        <v>809</v>
      </c>
      <c r="D22" s="485">
        <f>Data22!N9</f>
        <v>1002.5452519170585</v>
      </c>
      <c r="E22" s="485">
        <f t="shared" si="0"/>
        <v>-193.54525191705852</v>
      </c>
      <c r="F22" s="480" t="s">
        <v>211</v>
      </c>
    </row>
    <row r="23" spans="1:6" s="489" customFormat="1" ht="21" customHeight="1" x14ac:dyDescent="0.25">
      <c r="A23" s="486"/>
      <c r="B23" s="487" t="s">
        <v>837</v>
      </c>
      <c r="C23" s="488">
        <f>SUM(C13:C22)</f>
        <v>35392</v>
      </c>
      <c r="D23" s="488">
        <f>SUM(D13:D22)</f>
        <v>35914.065348804877</v>
      </c>
      <c r="E23" s="488"/>
    </row>
    <row r="24" spans="1:6" s="489" customFormat="1" ht="21" customHeight="1" x14ac:dyDescent="0.25">
      <c r="A24" s="486"/>
      <c r="B24" s="487" t="str">
        <f>"Utjämnings"&amp;IF(C24&gt;0,"bidrag","avgift")&amp;", kronor per invånare"</f>
        <v>Utjämningsavgift, kronor per invånare</v>
      </c>
      <c r="C24" s="488">
        <f>C23-D23</f>
        <v>-522.06534880487743</v>
      </c>
      <c r="D24" s="490"/>
    </row>
    <row r="25" spans="1:6" s="489" customFormat="1" ht="21" customHeight="1" x14ac:dyDescent="0.25">
      <c r="A25" s="486"/>
      <c r="B25" s="487" t="str">
        <f>"Utjämnings"&amp;IF(C25&gt;0,"bidrag","avgift")&amp;", kronor"</f>
        <v>Utjämningsavgift, kronor</v>
      </c>
      <c r="C25" s="488">
        <f>VLOOKUP($C$4,Data22!$C$9:$V$299,20,0)</f>
        <v>-75278664</v>
      </c>
      <c r="D25" s="490"/>
    </row>
    <row r="26" spans="1:6" s="470" customFormat="1" ht="3.75" customHeight="1" thickBot="1" x14ac:dyDescent="0.25">
      <c r="B26" s="491"/>
      <c r="C26" s="469"/>
    </row>
    <row r="27" spans="1:6" x14ac:dyDescent="0.2">
      <c r="A27" s="430"/>
      <c r="B27" s="433"/>
      <c r="C27" s="436"/>
    </row>
    <row r="28" spans="1:6" ht="1.5" customHeight="1" x14ac:dyDescent="0.2">
      <c r="A28" s="430"/>
      <c r="B28" s="433"/>
      <c r="C28" s="436"/>
    </row>
    <row r="29" spans="1:6" ht="12" customHeight="1" x14ac:dyDescent="0.2">
      <c r="A29" s="430"/>
      <c r="B29" s="492" t="str">
        <f>IF(MAX($E$13:$E$22)&gt;0,"Delmodell med högst relativ standardkostnad","Minst ogynnsamma")&amp;" för "&amp;C4</f>
        <v>Delmodell med högst relativ standardkostnad för Örebro</v>
      </c>
      <c r="C29" s="436"/>
    </row>
    <row r="30" spans="1:6" ht="12" customHeight="1" x14ac:dyDescent="0.2">
      <c r="A30" s="430"/>
      <c r="B30" s="433" t="str">
        <f>VLOOKUP(MAX($E$13:$E$16,$E$17:$E$19,$E$20,$E$22),$E$13:$F$22,2,0)</f>
        <v>Individ- och familjeomsorg</v>
      </c>
      <c r="C30" s="436"/>
    </row>
    <row r="31" spans="1:6" ht="12" customHeight="1" x14ac:dyDescent="0.2">
      <c r="A31" s="430"/>
      <c r="B31" s="492" t="str">
        <f>"Delmodell med lägst relativ standardkostnad för "&amp;C4</f>
        <v>Delmodell med lägst relativ standardkostnad för Örebro</v>
      </c>
      <c r="C31" s="436"/>
    </row>
    <row r="32" spans="1:6" ht="12" customHeight="1" x14ac:dyDescent="0.2">
      <c r="A32" s="430"/>
      <c r="B32" s="433" t="str">
        <f>VLOOKUP(MIN($E$13:$E$16,$E$17:$E$19,$E$20,$E$22),$E$13:$F$22,2,0)</f>
        <v>Äldreomsorg</v>
      </c>
      <c r="C32" s="436"/>
    </row>
    <row r="33" spans="1:4" x14ac:dyDescent="0.2">
      <c r="A33" s="430"/>
      <c r="B33" s="433"/>
      <c r="C33" s="436"/>
    </row>
    <row r="34" spans="1:4" x14ac:dyDescent="0.2">
      <c r="A34" s="430"/>
      <c r="B34" s="433"/>
      <c r="C34" s="436"/>
    </row>
    <row r="35" spans="1:4" x14ac:dyDescent="0.2">
      <c r="A35" s="430"/>
      <c r="B35" s="433"/>
      <c r="C35" s="436"/>
    </row>
    <row r="36" spans="1:4" x14ac:dyDescent="0.2">
      <c r="A36" s="430"/>
      <c r="B36" s="433"/>
      <c r="C36" s="436"/>
    </row>
    <row r="37" spans="1:4" x14ac:dyDescent="0.2">
      <c r="A37" s="430"/>
      <c r="B37" s="433"/>
      <c r="C37" s="436"/>
    </row>
    <row r="38" spans="1:4" x14ac:dyDescent="0.2">
      <c r="A38" s="430"/>
      <c r="B38" s="492"/>
      <c r="C38" s="453"/>
    </row>
    <row r="39" spans="1:4" x14ac:dyDescent="0.2">
      <c r="A39" s="430"/>
      <c r="B39" s="430"/>
      <c r="C39" s="493"/>
    </row>
    <row r="40" spans="1:4" s="494" customFormat="1" ht="12.75" x14ac:dyDescent="0.2">
      <c r="B40" s="495"/>
      <c r="C40" s="496"/>
    </row>
    <row r="41" spans="1:4" s="494" customFormat="1" ht="12.75" x14ac:dyDescent="0.2">
      <c r="B41" s="495"/>
      <c r="C41" s="496"/>
    </row>
    <row r="42" spans="1:4" s="494" customFormat="1" ht="12.75" x14ac:dyDescent="0.2">
      <c r="B42" s="497"/>
      <c r="C42" s="436"/>
    </row>
    <row r="43" spans="1:4" s="494" customFormat="1" ht="12.75" x14ac:dyDescent="0.2">
      <c r="B43" s="497"/>
      <c r="C43" s="436"/>
    </row>
    <row r="44" spans="1:4" s="494" customFormat="1" ht="12.75" x14ac:dyDescent="0.2">
      <c r="B44" s="497"/>
      <c r="C44" s="496"/>
    </row>
    <row r="45" spans="1:4" ht="12.75" customHeight="1" x14ac:dyDescent="0.2">
      <c r="B45" s="497"/>
      <c r="C45" s="436"/>
      <c r="D45" s="494"/>
    </row>
    <row r="46" spans="1:4" x14ac:dyDescent="0.2">
      <c r="B46" s="498"/>
      <c r="C46" s="436"/>
      <c r="D46" s="494"/>
    </row>
    <row r="47" spans="1:4" x14ac:dyDescent="0.2">
      <c r="A47" s="499"/>
      <c r="B47" s="498"/>
      <c r="C47" s="436"/>
      <c r="D47" s="494"/>
    </row>
    <row r="48" spans="1:4" x14ac:dyDescent="0.2">
      <c r="B48" s="494"/>
      <c r="C48" s="500"/>
      <c r="D48" s="494"/>
    </row>
    <row r="49" spans="2:4" x14ac:dyDescent="0.2">
      <c r="B49" s="494"/>
      <c r="C49" s="500"/>
      <c r="D49" s="494"/>
    </row>
    <row r="50" spans="2:4" x14ac:dyDescent="0.2"/>
    <row r="51" spans="2:4" x14ac:dyDescent="0.2"/>
    <row r="52" spans="2:4" x14ac:dyDescent="0.2"/>
    <row r="53" spans="2:4" x14ac:dyDescent="0.2"/>
    <row r="54" spans="2:4" x14ac:dyDescent="0.2"/>
    <row r="55" spans="2:4" x14ac:dyDescent="0.2"/>
    <row r="56" spans="2:4" x14ac:dyDescent="0.2"/>
    <row r="57" spans="2:4" x14ac:dyDescent="0.2">
      <c r="B57" s="499"/>
    </row>
    <row r="58" spans="2:4" x14ac:dyDescent="0.2">
      <c r="B58" s="499"/>
    </row>
    <row r="59" spans="2:4" x14ac:dyDescent="0.2"/>
    <row r="60" spans="2:4" x14ac:dyDescent="0.2"/>
    <row r="61" spans="2:4" x14ac:dyDescent="0.2"/>
    <row r="62" spans="2:4" x14ac:dyDescent="0.2"/>
    <row r="63" spans="2:4" x14ac:dyDescent="0.2"/>
    <row r="64" spans="2:4" x14ac:dyDescent="0.2"/>
    <row r="65" spans="1:5" x14ac:dyDescent="0.2"/>
    <row r="66" spans="1:5" x14ac:dyDescent="0.2"/>
    <row r="67" spans="1:5" x14ac:dyDescent="0.2"/>
    <row r="68" spans="1:5" x14ac:dyDescent="0.2"/>
    <row r="69" spans="1:5" x14ac:dyDescent="0.2">
      <c r="A69" s="462"/>
      <c r="B69" s="462"/>
      <c r="C69" s="463"/>
      <c r="D69" s="462"/>
      <c r="E69" s="462"/>
    </row>
    <row r="70" spans="1:5" x14ac:dyDescent="0.2">
      <c r="A70" s="462"/>
      <c r="B70" s="462"/>
      <c r="C70" s="463"/>
      <c r="D70" s="462"/>
      <c r="E70" s="462"/>
    </row>
    <row r="71" spans="1:5" x14ac:dyDescent="0.2">
      <c r="A71" s="462"/>
      <c r="B71" s="462"/>
      <c r="C71" s="463"/>
      <c r="D71" s="462"/>
      <c r="E71" s="462"/>
    </row>
    <row r="72" spans="1:5" x14ac:dyDescent="0.2">
      <c r="A72" s="462"/>
      <c r="B72" s="462"/>
      <c r="C72" s="463"/>
      <c r="D72" s="462"/>
      <c r="E72" s="462"/>
    </row>
    <row r="73" spans="1:5" x14ac:dyDescent="0.2">
      <c r="A73" s="462"/>
      <c r="B73" s="462"/>
      <c r="C73" s="463"/>
      <c r="D73" s="462"/>
      <c r="E73" s="462"/>
    </row>
  </sheetData>
  <mergeCells count="1">
    <mergeCell ref="A8:B8"/>
  </mergeCells>
  <conditionalFormatting sqref="C42:C43 C45:C47 C35:C37 C27 E10:E23 C29 C7:D9 C10 C31:C33 C12:D25">
    <cfRule type="cellIs" dxfId="21" priority="1" stopIfTrue="1" operator="lessThan">
      <formula>0</formula>
    </cfRule>
  </conditionalFormatting>
  <conditionalFormatting sqref="A8:B8">
    <cfRule type="cellIs" dxfId="20" priority="2" stopIfTrue="1" operator="equal">
      <formula>#N/A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drawing r:id="rId2"/>
  <legacyDrawing r:id="rId3"/>
  <controls>
    <mc:AlternateContent xmlns:mc="http://schemas.openxmlformats.org/markup-compatibility/2006">
      <mc:Choice Requires="x14">
        <control shapeId="27649" r:id="rId4" name="ComboBox1">
          <controlPr defaultSize="0" autoLine="0" autoPict="0" linkedCell="C4" listFillRange="Data!B9:B298" r:id="rId5">
            <anchor moveWithCells="1">
              <from>
                <xdr:col>2</xdr:col>
                <xdr:colOff>9525</xdr:colOff>
                <xdr:row>3</xdr:row>
                <xdr:rowOff>9525</xdr:rowOff>
              </from>
              <to>
                <xdr:col>3</xdr:col>
                <xdr:colOff>771525</xdr:colOff>
                <xdr:row>4</xdr:row>
                <xdr:rowOff>9525</xdr:rowOff>
              </to>
            </anchor>
          </controlPr>
        </control>
      </mc:Choice>
      <mc:Fallback>
        <control shapeId="27649" r:id="rId4" name="ComboBox1"/>
      </mc:Fallback>
    </mc:AlternateContent>
  </control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0"/>
  <sheetViews>
    <sheetView workbookViewId="0">
      <pane xSplit="3" ySplit="8" topLeftCell="D9" activePane="bottomRight" state="frozen"/>
      <selection activeCell="D7" sqref="D7"/>
      <selection pane="topRight" activeCell="D7" sqref="D7"/>
      <selection pane="bottomLeft" activeCell="D7" sqref="D7"/>
      <selection pane="bottomRight" activeCell="F17" sqref="F17"/>
    </sheetView>
  </sheetViews>
  <sheetFormatPr defaultRowHeight="12.75" x14ac:dyDescent="0.2"/>
  <cols>
    <col min="1" max="1" width="4" style="438" bestFit="1" customWidth="1"/>
    <col min="2" max="2" width="5" style="438" bestFit="1" customWidth="1"/>
    <col min="3" max="3" width="16.140625" style="438" bestFit="1" customWidth="1"/>
    <col min="4" max="4" width="16.7109375" style="494" customWidth="1"/>
    <col min="5" max="5" width="10.7109375" style="494" customWidth="1"/>
    <col min="6" max="6" width="17" style="494" bestFit="1" customWidth="1"/>
    <col min="7" max="7" width="16.7109375" style="494" customWidth="1"/>
    <col min="8" max="9" width="8.7109375" style="494" customWidth="1"/>
    <col min="10" max="10" width="16.7109375" style="494" customWidth="1"/>
    <col min="11" max="11" width="15.7109375" style="494" customWidth="1"/>
    <col min="12" max="13" width="7.7109375" style="494" customWidth="1"/>
    <col min="14" max="14" width="10.7109375" style="494" customWidth="1"/>
    <col min="15" max="15" width="4.5703125" style="547" bestFit="1" customWidth="1"/>
    <col min="16" max="16" width="12.42578125" style="547" bestFit="1" customWidth="1"/>
    <col min="17" max="17" width="10.85546875" style="547" bestFit="1" customWidth="1"/>
    <col min="18" max="256" width="9.140625" style="438"/>
    <col min="257" max="257" width="4" style="438" bestFit="1" customWidth="1"/>
    <col min="258" max="258" width="5" style="438" bestFit="1" customWidth="1"/>
    <col min="259" max="259" width="16.140625" style="438" bestFit="1" customWidth="1"/>
    <col min="260" max="260" width="16.7109375" style="438" customWidth="1"/>
    <col min="261" max="261" width="10.7109375" style="438" customWidth="1"/>
    <col min="262" max="262" width="17" style="438" bestFit="1" customWidth="1"/>
    <col min="263" max="263" width="16.7109375" style="438" customWidth="1"/>
    <col min="264" max="265" width="8.7109375" style="438" customWidth="1"/>
    <col min="266" max="266" width="16.7109375" style="438" customWidth="1"/>
    <col min="267" max="267" width="15.7109375" style="438" customWidth="1"/>
    <col min="268" max="269" width="7.7109375" style="438" customWidth="1"/>
    <col min="270" max="270" width="10.7109375" style="438" customWidth="1"/>
    <col min="271" max="271" width="4.5703125" style="438" bestFit="1" customWidth="1"/>
    <col min="272" max="272" width="12.42578125" style="438" bestFit="1" customWidth="1"/>
    <col min="273" max="273" width="10.85546875" style="438" bestFit="1" customWidth="1"/>
    <col min="274" max="512" width="9.140625" style="438"/>
    <col min="513" max="513" width="4" style="438" bestFit="1" customWidth="1"/>
    <col min="514" max="514" width="5" style="438" bestFit="1" customWidth="1"/>
    <col min="515" max="515" width="16.140625" style="438" bestFit="1" customWidth="1"/>
    <col min="516" max="516" width="16.7109375" style="438" customWidth="1"/>
    <col min="517" max="517" width="10.7109375" style="438" customWidth="1"/>
    <col min="518" max="518" width="17" style="438" bestFit="1" customWidth="1"/>
    <col min="519" max="519" width="16.7109375" style="438" customWidth="1"/>
    <col min="520" max="521" width="8.7109375" style="438" customWidth="1"/>
    <col min="522" max="522" width="16.7109375" style="438" customWidth="1"/>
    <col min="523" max="523" width="15.7109375" style="438" customWidth="1"/>
    <col min="524" max="525" width="7.7109375" style="438" customWidth="1"/>
    <col min="526" max="526" width="10.7109375" style="438" customWidth="1"/>
    <col min="527" max="527" width="4.5703125" style="438" bestFit="1" customWidth="1"/>
    <col min="528" max="528" width="12.42578125" style="438" bestFit="1" customWidth="1"/>
    <col min="529" max="529" width="10.85546875" style="438" bestFit="1" customWidth="1"/>
    <col min="530" max="768" width="9.140625" style="438"/>
    <col min="769" max="769" width="4" style="438" bestFit="1" customWidth="1"/>
    <col min="770" max="770" width="5" style="438" bestFit="1" customWidth="1"/>
    <col min="771" max="771" width="16.140625" style="438" bestFit="1" customWidth="1"/>
    <col min="772" max="772" width="16.7109375" style="438" customWidth="1"/>
    <col min="773" max="773" width="10.7109375" style="438" customWidth="1"/>
    <col min="774" max="774" width="17" style="438" bestFit="1" customWidth="1"/>
    <col min="775" max="775" width="16.7109375" style="438" customWidth="1"/>
    <col min="776" max="777" width="8.7109375" style="438" customWidth="1"/>
    <col min="778" max="778" width="16.7109375" style="438" customWidth="1"/>
    <col min="779" max="779" width="15.7109375" style="438" customWidth="1"/>
    <col min="780" max="781" width="7.7109375" style="438" customWidth="1"/>
    <col min="782" max="782" width="10.7109375" style="438" customWidth="1"/>
    <col min="783" max="783" width="4.5703125" style="438" bestFit="1" customWidth="1"/>
    <col min="784" max="784" width="12.42578125" style="438" bestFit="1" customWidth="1"/>
    <col min="785" max="785" width="10.85546875" style="438" bestFit="1" customWidth="1"/>
    <col min="786" max="1024" width="9.140625" style="438"/>
    <col min="1025" max="1025" width="4" style="438" bestFit="1" customWidth="1"/>
    <col min="1026" max="1026" width="5" style="438" bestFit="1" customWidth="1"/>
    <col min="1027" max="1027" width="16.140625" style="438" bestFit="1" customWidth="1"/>
    <col min="1028" max="1028" width="16.7109375" style="438" customWidth="1"/>
    <col min="1029" max="1029" width="10.7109375" style="438" customWidth="1"/>
    <col min="1030" max="1030" width="17" style="438" bestFit="1" customWidth="1"/>
    <col min="1031" max="1031" width="16.7109375" style="438" customWidth="1"/>
    <col min="1032" max="1033" width="8.7109375" style="438" customWidth="1"/>
    <col min="1034" max="1034" width="16.7109375" style="438" customWidth="1"/>
    <col min="1035" max="1035" width="15.7109375" style="438" customWidth="1"/>
    <col min="1036" max="1037" width="7.7109375" style="438" customWidth="1"/>
    <col min="1038" max="1038" width="10.7109375" style="438" customWidth="1"/>
    <col min="1039" max="1039" width="4.5703125" style="438" bestFit="1" customWidth="1"/>
    <col min="1040" max="1040" width="12.42578125" style="438" bestFit="1" customWidth="1"/>
    <col min="1041" max="1041" width="10.85546875" style="438" bestFit="1" customWidth="1"/>
    <col min="1042" max="1280" width="9.140625" style="438"/>
    <col min="1281" max="1281" width="4" style="438" bestFit="1" customWidth="1"/>
    <col min="1282" max="1282" width="5" style="438" bestFit="1" customWidth="1"/>
    <col min="1283" max="1283" width="16.140625" style="438" bestFit="1" customWidth="1"/>
    <col min="1284" max="1284" width="16.7109375" style="438" customWidth="1"/>
    <col min="1285" max="1285" width="10.7109375" style="438" customWidth="1"/>
    <col min="1286" max="1286" width="17" style="438" bestFit="1" customWidth="1"/>
    <col min="1287" max="1287" width="16.7109375" style="438" customWidth="1"/>
    <col min="1288" max="1289" width="8.7109375" style="438" customWidth="1"/>
    <col min="1290" max="1290" width="16.7109375" style="438" customWidth="1"/>
    <col min="1291" max="1291" width="15.7109375" style="438" customWidth="1"/>
    <col min="1292" max="1293" width="7.7109375" style="438" customWidth="1"/>
    <col min="1294" max="1294" width="10.7109375" style="438" customWidth="1"/>
    <col min="1295" max="1295" width="4.5703125" style="438" bestFit="1" customWidth="1"/>
    <col min="1296" max="1296" width="12.42578125" style="438" bestFit="1" customWidth="1"/>
    <col min="1297" max="1297" width="10.85546875" style="438" bestFit="1" customWidth="1"/>
    <col min="1298" max="1536" width="9.140625" style="438"/>
    <col min="1537" max="1537" width="4" style="438" bestFit="1" customWidth="1"/>
    <col min="1538" max="1538" width="5" style="438" bestFit="1" customWidth="1"/>
    <col min="1539" max="1539" width="16.140625" style="438" bestFit="1" customWidth="1"/>
    <col min="1540" max="1540" width="16.7109375" style="438" customWidth="1"/>
    <col min="1541" max="1541" width="10.7109375" style="438" customWidth="1"/>
    <col min="1542" max="1542" width="17" style="438" bestFit="1" customWidth="1"/>
    <col min="1543" max="1543" width="16.7109375" style="438" customWidth="1"/>
    <col min="1544" max="1545" width="8.7109375" style="438" customWidth="1"/>
    <col min="1546" max="1546" width="16.7109375" style="438" customWidth="1"/>
    <col min="1547" max="1547" width="15.7109375" style="438" customWidth="1"/>
    <col min="1548" max="1549" width="7.7109375" style="438" customWidth="1"/>
    <col min="1550" max="1550" width="10.7109375" style="438" customWidth="1"/>
    <col min="1551" max="1551" width="4.5703125" style="438" bestFit="1" customWidth="1"/>
    <col min="1552" max="1552" width="12.42578125" style="438" bestFit="1" customWidth="1"/>
    <col min="1553" max="1553" width="10.85546875" style="438" bestFit="1" customWidth="1"/>
    <col min="1554" max="1792" width="9.140625" style="438"/>
    <col min="1793" max="1793" width="4" style="438" bestFit="1" customWidth="1"/>
    <col min="1794" max="1794" width="5" style="438" bestFit="1" customWidth="1"/>
    <col min="1795" max="1795" width="16.140625" style="438" bestFit="1" customWidth="1"/>
    <col min="1796" max="1796" width="16.7109375" style="438" customWidth="1"/>
    <col min="1797" max="1797" width="10.7109375" style="438" customWidth="1"/>
    <col min="1798" max="1798" width="17" style="438" bestFit="1" customWidth="1"/>
    <col min="1799" max="1799" width="16.7109375" style="438" customWidth="1"/>
    <col min="1800" max="1801" width="8.7109375" style="438" customWidth="1"/>
    <col min="1802" max="1802" width="16.7109375" style="438" customWidth="1"/>
    <col min="1803" max="1803" width="15.7109375" style="438" customWidth="1"/>
    <col min="1804" max="1805" width="7.7109375" style="438" customWidth="1"/>
    <col min="1806" max="1806" width="10.7109375" style="438" customWidth="1"/>
    <col min="1807" max="1807" width="4.5703125" style="438" bestFit="1" customWidth="1"/>
    <col min="1808" max="1808" width="12.42578125" style="438" bestFit="1" customWidth="1"/>
    <col min="1809" max="1809" width="10.85546875" style="438" bestFit="1" customWidth="1"/>
    <col min="1810" max="2048" width="9.140625" style="438"/>
    <col min="2049" max="2049" width="4" style="438" bestFit="1" customWidth="1"/>
    <col min="2050" max="2050" width="5" style="438" bestFit="1" customWidth="1"/>
    <col min="2051" max="2051" width="16.140625" style="438" bestFit="1" customWidth="1"/>
    <col min="2052" max="2052" width="16.7109375" style="438" customWidth="1"/>
    <col min="2053" max="2053" width="10.7109375" style="438" customWidth="1"/>
    <col min="2054" max="2054" width="17" style="438" bestFit="1" customWidth="1"/>
    <col min="2055" max="2055" width="16.7109375" style="438" customWidth="1"/>
    <col min="2056" max="2057" width="8.7109375" style="438" customWidth="1"/>
    <col min="2058" max="2058" width="16.7109375" style="438" customWidth="1"/>
    <col min="2059" max="2059" width="15.7109375" style="438" customWidth="1"/>
    <col min="2060" max="2061" width="7.7109375" style="438" customWidth="1"/>
    <col min="2062" max="2062" width="10.7109375" style="438" customWidth="1"/>
    <col min="2063" max="2063" width="4.5703125" style="438" bestFit="1" customWidth="1"/>
    <col min="2064" max="2064" width="12.42578125" style="438" bestFit="1" customWidth="1"/>
    <col min="2065" max="2065" width="10.85546875" style="438" bestFit="1" customWidth="1"/>
    <col min="2066" max="2304" width="9.140625" style="438"/>
    <col min="2305" max="2305" width="4" style="438" bestFit="1" customWidth="1"/>
    <col min="2306" max="2306" width="5" style="438" bestFit="1" customWidth="1"/>
    <col min="2307" max="2307" width="16.140625" style="438" bestFit="1" customWidth="1"/>
    <col min="2308" max="2308" width="16.7109375" style="438" customWidth="1"/>
    <col min="2309" max="2309" width="10.7109375" style="438" customWidth="1"/>
    <col min="2310" max="2310" width="17" style="438" bestFit="1" customWidth="1"/>
    <col min="2311" max="2311" width="16.7109375" style="438" customWidth="1"/>
    <col min="2312" max="2313" width="8.7109375" style="438" customWidth="1"/>
    <col min="2314" max="2314" width="16.7109375" style="438" customWidth="1"/>
    <col min="2315" max="2315" width="15.7109375" style="438" customWidth="1"/>
    <col min="2316" max="2317" width="7.7109375" style="438" customWidth="1"/>
    <col min="2318" max="2318" width="10.7109375" style="438" customWidth="1"/>
    <col min="2319" max="2319" width="4.5703125" style="438" bestFit="1" customWidth="1"/>
    <col min="2320" max="2320" width="12.42578125" style="438" bestFit="1" customWidth="1"/>
    <col min="2321" max="2321" width="10.85546875" style="438" bestFit="1" customWidth="1"/>
    <col min="2322" max="2560" width="9.140625" style="438"/>
    <col min="2561" max="2561" width="4" style="438" bestFit="1" customWidth="1"/>
    <col min="2562" max="2562" width="5" style="438" bestFit="1" customWidth="1"/>
    <col min="2563" max="2563" width="16.140625" style="438" bestFit="1" customWidth="1"/>
    <col min="2564" max="2564" width="16.7109375" style="438" customWidth="1"/>
    <col min="2565" max="2565" width="10.7109375" style="438" customWidth="1"/>
    <col min="2566" max="2566" width="17" style="438" bestFit="1" customWidth="1"/>
    <col min="2567" max="2567" width="16.7109375" style="438" customWidth="1"/>
    <col min="2568" max="2569" width="8.7109375" style="438" customWidth="1"/>
    <col min="2570" max="2570" width="16.7109375" style="438" customWidth="1"/>
    <col min="2571" max="2571" width="15.7109375" style="438" customWidth="1"/>
    <col min="2572" max="2573" width="7.7109375" style="438" customWidth="1"/>
    <col min="2574" max="2574" width="10.7109375" style="438" customWidth="1"/>
    <col min="2575" max="2575" width="4.5703125" style="438" bestFit="1" customWidth="1"/>
    <col min="2576" max="2576" width="12.42578125" style="438" bestFit="1" customWidth="1"/>
    <col min="2577" max="2577" width="10.85546875" style="438" bestFit="1" customWidth="1"/>
    <col min="2578" max="2816" width="9.140625" style="438"/>
    <col min="2817" max="2817" width="4" style="438" bestFit="1" customWidth="1"/>
    <col min="2818" max="2818" width="5" style="438" bestFit="1" customWidth="1"/>
    <col min="2819" max="2819" width="16.140625" style="438" bestFit="1" customWidth="1"/>
    <col min="2820" max="2820" width="16.7109375" style="438" customWidth="1"/>
    <col min="2821" max="2821" width="10.7109375" style="438" customWidth="1"/>
    <col min="2822" max="2822" width="17" style="438" bestFit="1" customWidth="1"/>
    <col min="2823" max="2823" width="16.7109375" style="438" customWidth="1"/>
    <col min="2824" max="2825" width="8.7109375" style="438" customWidth="1"/>
    <col min="2826" max="2826" width="16.7109375" style="438" customWidth="1"/>
    <col min="2827" max="2827" width="15.7109375" style="438" customWidth="1"/>
    <col min="2828" max="2829" width="7.7109375" style="438" customWidth="1"/>
    <col min="2830" max="2830" width="10.7109375" style="438" customWidth="1"/>
    <col min="2831" max="2831" width="4.5703125" style="438" bestFit="1" customWidth="1"/>
    <col min="2832" max="2832" width="12.42578125" style="438" bestFit="1" customWidth="1"/>
    <col min="2833" max="2833" width="10.85546875" style="438" bestFit="1" customWidth="1"/>
    <col min="2834" max="3072" width="9.140625" style="438"/>
    <col min="3073" max="3073" width="4" style="438" bestFit="1" customWidth="1"/>
    <col min="3074" max="3074" width="5" style="438" bestFit="1" customWidth="1"/>
    <col min="3075" max="3075" width="16.140625" style="438" bestFit="1" customWidth="1"/>
    <col min="3076" max="3076" width="16.7109375" style="438" customWidth="1"/>
    <col min="3077" max="3077" width="10.7109375" style="438" customWidth="1"/>
    <col min="3078" max="3078" width="17" style="438" bestFit="1" customWidth="1"/>
    <col min="3079" max="3079" width="16.7109375" style="438" customWidth="1"/>
    <col min="3080" max="3081" width="8.7109375" style="438" customWidth="1"/>
    <col min="3082" max="3082" width="16.7109375" style="438" customWidth="1"/>
    <col min="3083" max="3083" width="15.7109375" style="438" customWidth="1"/>
    <col min="3084" max="3085" width="7.7109375" style="438" customWidth="1"/>
    <col min="3086" max="3086" width="10.7109375" style="438" customWidth="1"/>
    <col min="3087" max="3087" width="4.5703125" style="438" bestFit="1" customWidth="1"/>
    <col min="3088" max="3088" width="12.42578125" style="438" bestFit="1" customWidth="1"/>
    <col min="3089" max="3089" width="10.85546875" style="438" bestFit="1" customWidth="1"/>
    <col min="3090" max="3328" width="9.140625" style="438"/>
    <col min="3329" max="3329" width="4" style="438" bestFit="1" customWidth="1"/>
    <col min="3330" max="3330" width="5" style="438" bestFit="1" customWidth="1"/>
    <col min="3331" max="3331" width="16.140625" style="438" bestFit="1" customWidth="1"/>
    <col min="3332" max="3332" width="16.7109375" style="438" customWidth="1"/>
    <col min="3333" max="3333" width="10.7109375" style="438" customWidth="1"/>
    <col min="3334" max="3334" width="17" style="438" bestFit="1" customWidth="1"/>
    <col min="3335" max="3335" width="16.7109375" style="438" customWidth="1"/>
    <col min="3336" max="3337" width="8.7109375" style="438" customWidth="1"/>
    <col min="3338" max="3338" width="16.7109375" style="438" customWidth="1"/>
    <col min="3339" max="3339" width="15.7109375" style="438" customWidth="1"/>
    <col min="3340" max="3341" width="7.7109375" style="438" customWidth="1"/>
    <col min="3342" max="3342" width="10.7109375" style="438" customWidth="1"/>
    <col min="3343" max="3343" width="4.5703125" style="438" bestFit="1" customWidth="1"/>
    <col min="3344" max="3344" width="12.42578125" style="438" bestFit="1" customWidth="1"/>
    <col min="3345" max="3345" width="10.85546875" style="438" bestFit="1" customWidth="1"/>
    <col min="3346" max="3584" width="9.140625" style="438"/>
    <col min="3585" max="3585" width="4" style="438" bestFit="1" customWidth="1"/>
    <col min="3586" max="3586" width="5" style="438" bestFit="1" customWidth="1"/>
    <col min="3587" max="3587" width="16.140625" style="438" bestFit="1" customWidth="1"/>
    <col min="3588" max="3588" width="16.7109375" style="438" customWidth="1"/>
    <col min="3589" max="3589" width="10.7109375" style="438" customWidth="1"/>
    <col min="3590" max="3590" width="17" style="438" bestFit="1" customWidth="1"/>
    <col min="3591" max="3591" width="16.7109375" style="438" customWidth="1"/>
    <col min="3592" max="3593" width="8.7109375" style="438" customWidth="1"/>
    <col min="3594" max="3594" width="16.7109375" style="438" customWidth="1"/>
    <col min="3595" max="3595" width="15.7109375" style="438" customWidth="1"/>
    <col min="3596" max="3597" width="7.7109375" style="438" customWidth="1"/>
    <col min="3598" max="3598" width="10.7109375" style="438" customWidth="1"/>
    <col min="3599" max="3599" width="4.5703125" style="438" bestFit="1" customWidth="1"/>
    <col min="3600" max="3600" width="12.42578125" style="438" bestFit="1" customWidth="1"/>
    <col min="3601" max="3601" width="10.85546875" style="438" bestFit="1" customWidth="1"/>
    <col min="3602" max="3840" width="9.140625" style="438"/>
    <col min="3841" max="3841" width="4" style="438" bestFit="1" customWidth="1"/>
    <col min="3842" max="3842" width="5" style="438" bestFit="1" customWidth="1"/>
    <col min="3843" max="3843" width="16.140625" style="438" bestFit="1" customWidth="1"/>
    <col min="3844" max="3844" width="16.7109375" style="438" customWidth="1"/>
    <col min="3845" max="3845" width="10.7109375" style="438" customWidth="1"/>
    <col min="3846" max="3846" width="17" style="438" bestFit="1" customWidth="1"/>
    <col min="3847" max="3847" width="16.7109375" style="438" customWidth="1"/>
    <col min="3848" max="3849" width="8.7109375" style="438" customWidth="1"/>
    <col min="3850" max="3850" width="16.7109375" style="438" customWidth="1"/>
    <col min="3851" max="3851" width="15.7109375" style="438" customWidth="1"/>
    <col min="3852" max="3853" width="7.7109375" style="438" customWidth="1"/>
    <col min="3854" max="3854" width="10.7109375" style="438" customWidth="1"/>
    <col min="3855" max="3855" width="4.5703125" style="438" bestFit="1" customWidth="1"/>
    <col min="3856" max="3856" width="12.42578125" style="438" bestFit="1" customWidth="1"/>
    <col min="3857" max="3857" width="10.85546875" style="438" bestFit="1" customWidth="1"/>
    <col min="3858" max="4096" width="9.140625" style="438"/>
    <col min="4097" max="4097" width="4" style="438" bestFit="1" customWidth="1"/>
    <col min="4098" max="4098" width="5" style="438" bestFit="1" customWidth="1"/>
    <col min="4099" max="4099" width="16.140625" style="438" bestFit="1" customWidth="1"/>
    <col min="4100" max="4100" width="16.7109375" style="438" customWidth="1"/>
    <col min="4101" max="4101" width="10.7109375" style="438" customWidth="1"/>
    <col min="4102" max="4102" width="17" style="438" bestFit="1" customWidth="1"/>
    <col min="4103" max="4103" width="16.7109375" style="438" customWidth="1"/>
    <col min="4104" max="4105" width="8.7109375" style="438" customWidth="1"/>
    <col min="4106" max="4106" width="16.7109375" style="438" customWidth="1"/>
    <col min="4107" max="4107" width="15.7109375" style="438" customWidth="1"/>
    <col min="4108" max="4109" width="7.7109375" style="438" customWidth="1"/>
    <col min="4110" max="4110" width="10.7109375" style="438" customWidth="1"/>
    <col min="4111" max="4111" width="4.5703125" style="438" bestFit="1" customWidth="1"/>
    <col min="4112" max="4112" width="12.42578125" style="438" bestFit="1" customWidth="1"/>
    <col min="4113" max="4113" width="10.85546875" style="438" bestFit="1" customWidth="1"/>
    <col min="4114" max="4352" width="9.140625" style="438"/>
    <col min="4353" max="4353" width="4" style="438" bestFit="1" customWidth="1"/>
    <col min="4354" max="4354" width="5" style="438" bestFit="1" customWidth="1"/>
    <col min="4355" max="4355" width="16.140625" style="438" bestFit="1" customWidth="1"/>
    <col min="4356" max="4356" width="16.7109375" style="438" customWidth="1"/>
    <col min="4357" max="4357" width="10.7109375" style="438" customWidth="1"/>
    <col min="4358" max="4358" width="17" style="438" bestFit="1" customWidth="1"/>
    <col min="4359" max="4359" width="16.7109375" style="438" customWidth="1"/>
    <col min="4360" max="4361" width="8.7109375" style="438" customWidth="1"/>
    <col min="4362" max="4362" width="16.7109375" style="438" customWidth="1"/>
    <col min="4363" max="4363" width="15.7109375" style="438" customWidth="1"/>
    <col min="4364" max="4365" width="7.7109375" style="438" customWidth="1"/>
    <col min="4366" max="4366" width="10.7109375" style="438" customWidth="1"/>
    <col min="4367" max="4367" width="4.5703125" style="438" bestFit="1" customWidth="1"/>
    <col min="4368" max="4368" width="12.42578125" style="438" bestFit="1" customWidth="1"/>
    <col min="4369" max="4369" width="10.85546875" style="438" bestFit="1" customWidth="1"/>
    <col min="4370" max="4608" width="9.140625" style="438"/>
    <col min="4609" max="4609" width="4" style="438" bestFit="1" customWidth="1"/>
    <col min="4610" max="4610" width="5" style="438" bestFit="1" customWidth="1"/>
    <col min="4611" max="4611" width="16.140625" style="438" bestFit="1" customWidth="1"/>
    <col min="4612" max="4612" width="16.7109375" style="438" customWidth="1"/>
    <col min="4613" max="4613" width="10.7109375" style="438" customWidth="1"/>
    <col min="4614" max="4614" width="17" style="438" bestFit="1" customWidth="1"/>
    <col min="4615" max="4615" width="16.7109375" style="438" customWidth="1"/>
    <col min="4616" max="4617" width="8.7109375" style="438" customWidth="1"/>
    <col min="4618" max="4618" width="16.7109375" style="438" customWidth="1"/>
    <col min="4619" max="4619" width="15.7109375" style="438" customWidth="1"/>
    <col min="4620" max="4621" width="7.7109375" style="438" customWidth="1"/>
    <col min="4622" max="4622" width="10.7109375" style="438" customWidth="1"/>
    <col min="4623" max="4623" width="4.5703125" style="438" bestFit="1" customWidth="1"/>
    <col min="4624" max="4624" width="12.42578125" style="438" bestFit="1" customWidth="1"/>
    <col min="4625" max="4625" width="10.85546875" style="438" bestFit="1" customWidth="1"/>
    <col min="4626" max="4864" width="9.140625" style="438"/>
    <col min="4865" max="4865" width="4" style="438" bestFit="1" customWidth="1"/>
    <col min="4866" max="4866" width="5" style="438" bestFit="1" customWidth="1"/>
    <col min="4867" max="4867" width="16.140625" style="438" bestFit="1" customWidth="1"/>
    <col min="4868" max="4868" width="16.7109375" style="438" customWidth="1"/>
    <col min="4869" max="4869" width="10.7109375" style="438" customWidth="1"/>
    <col min="4870" max="4870" width="17" style="438" bestFit="1" customWidth="1"/>
    <col min="4871" max="4871" width="16.7109375" style="438" customWidth="1"/>
    <col min="4872" max="4873" width="8.7109375" style="438" customWidth="1"/>
    <col min="4874" max="4874" width="16.7109375" style="438" customWidth="1"/>
    <col min="4875" max="4875" width="15.7109375" style="438" customWidth="1"/>
    <col min="4876" max="4877" width="7.7109375" style="438" customWidth="1"/>
    <col min="4878" max="4878" width="10.7109375" style="438" customWidth="1"/>
    <col min="4879" max="4879" width="4.5703125" style="438" bestFit="1" customWidth="1"/>
    <col min="4880" max="4880" width="12.42578125" style="438" bestFit="1" customWidth="1"/>
    <col min="4881" max="4881" width="10.85546875" style="438" bestFit="1" customWidth="1"/>
    <col min="4882" max="5120" width="9.140625" style="438"/>
    <col min="5121" max="5121" width="4" style="438" bestFit="1" customWidth="1"/>
    <col min="5122" max="5122" width="5" style="438" bestFit="1" customWidth="1"/>
    <col min="5123" max="5123" width="16.140625" style="438" bestFit="1" customWidth="1"/>
    <col min="5124" max="5124" width="16.7109375" style="438" customWidth="1"/>
    <col min="5125" max="5125" width="10.7109375" style="438" customWidth="1"/>
    <col min="5126" max="5126" width="17" style="438" bestFit="1" customWidth="1"/>
    <col min="5127" max="5127" width="16.7109375" style="438" customWidth="1"/>
    <col min="5128" max="5129" width="8.7109375" style="438" customWidth="1"/>
    <col min="5130" max="5130" width="16.7109375" style="438" customWidth="1"/>
    <col min="5131" max="5131" width="15.7109375" style="438" customWidth="1"/>
    <col min="5132" max="5133" width="7.7109375" style="438" customWidth="1"/>
    <col min="5134" max="5134" width="10.7109375" style="438" customWidth="1"/>
    <col min="5135" max="5135" width="4.5703125" style="438" bestFit="1" customWidth="1"/>
    <col min="5136" max="5136" width="12.42578125" style="438" bestFit="1" customWidth="1"/>
    <col min="5137" max="5137" width="10.85546875" style="438" bestFit="1" customWidth="1"/>
    <col min="5138" max="5376" width="9.140625" style="438"/>
    <col min="5377" max="5377" width="4" style="438" bestFit="1" customWidth="1"/>
    <col min="5378" max="5378" width="5" style="438" bestFit="1" customWidth="1"/>
    <col min="5379" max="5379" width="16.140625" style="438" bestFit="1" customWidth="1"/>
    <col min="5380" max="5380" width="16.7109375" style="438" customWidth="1"/>
    <col min="5381" max="5381" width="10.7109375" style="438" customWidth="1"/>
    <col min="5382" max="5382" width="17" style="438" bestFit="1" customWidth="1"/>
    <col min="5383" max="5383" width="16.7109375" style="438" customWidth="1"/>
    <col min="5384" max="5385" width="8.7109375" style="438" customWidth="1"/>
    <col min="5386" max="5386" width="16.7109375" style="438" customWidth="1"/>
    <col min="5387" max="5387" width="15.7109375" style="438" customWidth="1"/>
    <col min="5388" max="5389" width="7.7109375" style="438" customWidth="1"/>
    <col min="5390" max="5390" width="10.7109375" style="438" customWidth="1"/>
    <col min="5391" max="5391" width="4.5703125" style="438" bestFit="1" customWidth="1"/>
    <col min="5392" max="5392" width="12.42578125" style="438" bestFit="1" customWidth="1"/>
    <col min="5393" max="5393" width="10.85546875" style="438" bestFit="1" customWidth="1"/>
    <col min="5394" max="5632" width="9.140625" style="438"/>
    <col min="5633" max="5633" width="4" style="438" bestFit="1" customWidth="1"/>
    <col min="5634" max="5634" width="5" style="438" bestFit="1" customWidth="1"/>
    <col min="5635" max="5635" width="16.140625" style="438" bestFit="1" customWidth="1"/>
    <col min="5636" max="5636" width="16.7109375" style="438" customWidth="1"/>
    <col min="5637" max="5637" width="10.7109375" style="438" customWidth="1"/>
    <col min="5638" max="5638" width="17" style="438" bestFit="1" customWidth="1"/>
    <col min="5639" max="5639" width="16.7109375" style="438" customWidth="1"/>
    <col min="5640" max="5641" width="8.7109375" style="438" customWidth="1"/>
    <col min="5642" max="5642" width="16.7109375" style="438" customWidth="1"/>
    <col min="5643" max="5643" width="15.7109375" style="438" customWidth="1"/>
    <col min="5644" max="5645" width="7.7109375" style="438" customWidth="1"/>
    <col min="5646" max="5646" width="10.7109375" style="438" customWidth="1"/>
    <col min="5647" max="5647" width="4.5703125" style="438" bestFit="1" customWidth="1"/>
    <col min="5648" max="5648" width="12.42578125" style="438" bestFit="1" customWidth="1"/>
    <col min="5649" max="5649" width="10.85546875" style="438" bestFit="1" customWidth="1"/>
    <col min="5650" max="5888" width="9.140625" style="438"/>
    <col min="5889" max="5889" width="4" style="438" bestFit="1" customWidth="1"/>
    <col min="5890" max="5890" width="5" style="438" bestFit="1" customWidth="1"/>
    <col min="5891" max="5891" width="16.140625" style="438" bestFit="1" customWidth="1"/>
    <col min="5892" max="5892" width="16.7109375" style="438" customWidth="1"/>
    <col min="5893" max="5893" width="10.7109375" style="438" customWidth="1"/>
    <col min="5894" max="5894" width="17" style="438" bestFit="1" customWidth="1"/>
    <col min="5895" max="5895" width="16.7109375" style="438" customWidth="1"/>
    <col min="5896" max="5897" width="8.7109375" style="438" customWidth="1"/>
    <col min="5898" max="5898" width="16.7109375" style="438" customWidth="1"/>
    <col min="5899" max="5899" width="15.7109375" style="438" customWidth="1"/>
    <col min="5900" max="5901" width="7.7109375" style="438" customWidth="1"/>
    <col min="5902" max="5902" width="10.7109375" style="438" customWidth="1"/>
    <col min="5903" max="5903" width="4.5703125" style="438" bestFit="1" customWidth="1"/>
    <col min="5904" max="5904" width="12.42578125" style="438" bestFit="1" customWidth="1"/>
    <col min="5905" max="5905" width="10.85546875" style="438" bestFit="1" customWidth="1"/>
    <col min="5906" max="6144" width="9.140625" style="438"/>
    <col min="6145" max="6145" width="4" style="438" bestFit="1" customWidth="1"/>
    <col min="6146" max="6146" width="5" style="438" bestFit="1" customWidth="1"/>
    <col min="6147" max="6147" width="16.140625" style="438" bestFit="1" customWidth="1"/>
    <col min="6148" max="6148" width="16.7109375" style="438" customWidth="1"/>
    <col min="6149" max="6149" width="10.7109375" style="438" customWidth="1"/>
    <col min="6150" max="6150" width="17" style="438" bestFit="1" customWidth="1"/>
    <col min="6151" max="6151" width="16.7109375" style="438" customWidth="1"/>
    <col min="6152" max="6153" width="8.7109375" style="438" customWidth="1"/>
    <col min="6154" max="6154" width="16.7109375" style="438" customWidth="1"/>
    <col min="6155" max="6155" width="15.7109375" style="438" customWidth="1"/>
    <col min="6156" max="6157" width="7.7109375" style="438" customWidth="1"/>
    <col min="6158" max="6158" width="10.7109375" style="438" customWidth="1"/>
    <col min="6159" max="6159" width="4.5703125" style="438" bestFit="1" customWidth="1"/>
    <col min="6160" max="6160" width="12.42578125" style="438" bestFit="1" customWidth="1"/>
    <col min="6161" max="6161" width="10.85546875" style="438" bestFit="1" customWidth="1"/>
    <col min="6162" max="6400" width="9.140625" style="438"/>
    <col min="6401" max="6401" width="4" style="438" bestFit="1" customWidth="1"/>
    <col min="6402" max="6402" width="5" style="438" bestFit="1" customWidth="1"/>
    <col min="6403" max="6403" width="16.140625" style="438" bestFit="1" customWidth="1"/>
    <col min="6404" max="6404" width="16.7109375" style="438" customWidth="1"/>
    <col min="6405" max="6405" width="10.7109375" style="438" customWidth="1"/>
    <col min="6406" max="6406" width="17" style="438" bestFit="1" customWidth="1"/>
    <col min="6407" max="6407" width="16.7109375" style="438" customWidth="1"/>
    <col min="6408" max="6409" width="8.7109375" style="438" customWidth="1"/>
    <col min="6410" max="6410" width="16.7109375" style="438" customWidth="1"/>
    <col min="6411" max="6411" width="15.7109375" style="438" customWidth="1"/>
    <col min="6412" max="6413" width="7.7109375" style="438" customWidth="1"/>
    <col min="6414" max="6414" width="10.7109375" style="438" customWidth="1"/>
    <col min="6415" max="6415" width="4.5703125" style="438" bestFit="1" customWidth="1"/>
    <col min="6416" max="6416" width="12.42578125" style="438" bestFit="1" customWidth="1"/>
    <col min="6417" max="6417" width="10.85546875" style="438" bestFit="1" customWidth="1"/>
    <col min="6418" max="6656" width="9.140625" style="438"/>
    <col min="6657" max="6657" width="4" style="438" bestFit="1" customWidth="1"/>
    <col min="6658" max="6658" width="5" style="438" bestFit="1" customWidth="1"/>
    <col min="6659" max="6659" width="16.140625" style="438" bestFit="1" customWidth="1"/>
    <col min="6660" max="6660" width="16.7109375" style="438" customWidth="1"/>
    <col min="6661" max="6661" width="10.7109375" style="438" customWidth="1"/>
    <col min="6662" max="6662" width="17" style="438" bestFit="1" customWidth="1"/>
    <col min="6663" max="6663" width="16.7109375" style="438" customWidth="1"/>
    <col min="6664" max="6665" width="8.7109375" style="438" customWidth="1"/>
    <col min="6666" max="6666" width="16.7109375" style="438" customWidth="1"/>
    <col min="6667" max="6667" width="15.7109375" style="438" customWidth="1"/>
    <col min="6668" max="6669" width="7.7109375" style="438" customWidth="1"/>
    <col min="6670" max="6670" width="10.7109375" style="438" customWidth="1"/>
    <col min="6671" max="6671" width="4.5703125" style="438" bestFit="1" customWidth="1"/>
    <col min="6672" max="6672" width="12.42578125" style="438" bestFit="1" customWidth="1"/>
    <col min="6673" max="6673" width="10.85546875" style="438" bestFit="1" customWidth="1"/>
    <col min="6674" max="6912" width="9.140625" style="438"/>
    <col min="6913" max="6913" width="4" style="438" bestFit="1" customWidth="1"/>
    <col min="6914" max="6914" width="5" style="438" bestFit="1" customWidth="1"/>
    <col min="6915" max="6915" width="16.140625" style="438" bestFit="1" customWidth="1"/>
    <col min="6916" max="6916" width="16.7109375" style="438" customWidth="1"/>
    <col min="6917" max="6917" width="10.7109375" style="438" customWidth="1"/>
    <col min="6918" max="6918" width="17" style="438" bestFit="1" customWidth="1"/>
    <col min="6919" max="6919" width="16.7109375" style="438" customWidth="1"/>
    <col min="6920" max="6921" width="8.7109375" style="438" customWidth="1"/>
    <col min="6922" max="6922" width="16.7109375" style="438" customWidth="1"/>
    <col min="6923" max="6923" width="15.7109375" style="438" customWidth="1"/>
    <col min="6924" max="6925" width="7.7109375" style="438" customWidth="1"/>
    <col min="6926" max="6926" width="10.7109375" style="438" customWidth="1"/>
    <col min="6927" max="6927" width="4.5703125" style="438" bestFit="1" customWidth="1"/>
    <col min="6928" max="6928" width="12.42578125" style="438" bestFit="1" customWidth="1"/>
    <col min="6929" max="6929" width="10.85546875" style="438" bestFit="1" customWidth="1"/>
    <col min="6930" max="7168" width="9.140625" style="438"/>
    <col min="7169" max="7169" width="4" style="438" bestFit="1" customWidth="1"/>
    <col min="7170" max="7170" width="5" style="438" bestFit="1" customWidth="1"/>
    <col min="7171" max="7171" width="16.140625" style="438" bestFit="1" customWidth="1"/>
    <col min="7172" max="7172" width="16.7109375" style="438" customWidth="1"/>
    <col min="7173" max="7173" width="10.7109375" style="438" customWidth="1"/>
    <col min="7174" max="7174" width="17" style="438" bestFit="1" customWidth="1"/>
    <col min="7175" max="7175" width="16.7109375" style="438" customWidth="1"/>
    <col min="7176" max="7177" width="8.7109375" style="438" customWidth="1"/>
    <col min="7178" max="7178" width="16.7109375" style="438" customWidth="1"/>
    <col min="7179" max="7179" width="15.7109375" style="438" customWidth="1"/>
    <col min="7180" max="7181" width="7.7109375" style="438" customWidth="1"/>
    <col min="7182" max="7182" width="10.7109375" style="438" customWidth="1"/>
    <col min="7183" max="7183" width="4.5703125" style="438" bestFit="1" customWidth="1"/>
    <col min="7184" max="7184" width="12.42578125" style="438" bestFit="1" customWidth="1"/>
    <col min="7185" max="7185" width="10.85546875" style="438" bestFit="1" customWidth="1"/>
    <col min="7186" max="7424" width="9.140625" style="438"/>
    <col min="7425" max="7425" width="4" style="438" bestFit="1" customWidth="1"/>
    <col min="7426" max="7426" width="5" style="438" bestFit="1" customWidth="1"/>
    <col min="7427" max="7427" width="16.140625" style="438" bestFit="1" customWidth="1"/>
    <col min="7428" max="7428" width="16.7109375" style="438" customWidth="1"/>
    <col min="7429" max="7429" width="10.7109375" style="438" customWidth="1"/>
    <col min="7430" max="7430" width="17" style="438" bestFit="1" customWidth="1"/>
    <col min="7431" max="7431" width="16.7109375" style="438" customWidth="1"/>
    <col min="7432" max="7433" width="8.7109375" style="438" customWidth="1"/>
    <col min="7434" max="7434" width="16.7109375" style="438" customWidth="1"/>
    <col min="7435" max="7435" width="15.7109375" style="438" customWidth="1"/>
    <col min="7436" max="7437" width="7.7109375" style="438" customWidth="1"/>
    <col min="7438" max="7438" width="10.7109375" style="438" customWidth="1"/>
    <col min="7439" max="7439" width="4.5703125" style="438" bestFit="1" customWidth="1"/>
    <col min="7440" max="7440" width="12.42578125" style="438" bestFit="1" customWidth="1"/>
    <col min="7441" max="7441" width="10.85546875" style="438" bestFit="1" customWidth="1"/>
    <col min="7442" max="7680" width="9.140625" style="438"/>
    <col min="7681" max="7681" width="4" style="438" bestFit="1" customWidth="1"/>
    <col min="7682" max="7682" width="5" style="438" bestFit="1" customWidth="1"/>
    <col min="7683" max="7683" width="16.140625" style="438" bestFit="1" customWidth="1"/>
    <col min="7684" max="7684" width="16.7109375" style="438" customWidth="1"/>
    <col min="7685" max="7685" width="10.7109375" style="438" customWidth="1"/>
    <col min="7686" max="7686" width="17" style="438" bestFit="1" customWidth="1"/>
    <col min="7687" max="7687" width="16.7109375" style="438" customWidth="1"/>
    <col min="7688" max="7689" width="8.7109375" style="438" customWidth="1"/>
    <col min="7690" max="7690" width="16.7109375" style="438" customWidth="1"/>
    <col min="7691" max="7691" width="15.7109375" style="438" customWidth="1"/>
    <col min="7692" max="7693" width="7.7109375" style="438" customWidth="1"/>
    <col min="7694" max="7694" width="10.7109375" style="438" customWidth="1"/>
    <col min="7695" max="7695" width="4.5703125" style="438" bestFit="1" customWidth="1"/>
    <col min="7696" max="7696" width="12.42578125" style="438" bestFit="1" customWidth="1"/>
    <col min="7697" max="7697" width="10.85546875" style="438" bestFit="1" customWidth="1"/>
    <col min="7698" max="7936" width="9.140625" style="438"/>
    <col min="7937" max="7937" width="4" style="438" bestFit="1" customWidth="1"/>
    <col min="7938" max="7938" width="5" style="438" bestFit="1" customWidth="1"/>
    <col min="7939" max="7939" width="16.140625" style="438" bestFit="1" customWidth="1"/>
    <col min="7940" max="7940" width="16.7109375" style="438" customWidth="1"/>
    <col min="7941" max="7941" width="10.7109375" style="438" customWidth="1"/>
    <col min="7942" max="7942" width="17" style="438" bestFit="1" customWidth="1"/>
    <col min="7943" max="7943" width="16.7109375" style="438" customWidth="1"/>
    <col min="7944" max="7945" width="8.7109375" style="438" customWidth="1"/>
    <col min="7946" max="7946" width="16.7109375" style="438" customWidth="1"/>
    <col min="7947" max="7947" width="15.7109375" style="438" customWidth="1"/>
    <col min="7948" max="7949" width="7.7109375" style="438" customWidth="1"/>
    <col min="7950" max="7950" width="10.7109375" style="438" customWidth="1"/>
    <col min="7951" max="7951" width="4.5703125" style="438" bestFit="1" customWidth="1"/>
    <col min="7952" max="7952" width="12.42578125" style="438" bestFit="1" customWidth="1"/>
    <col min="7953" max="7953" width="10.85546875" style="438" bestFit="1" customWidth="1"/>
    <col min="7954" max="8192" width="9.140625" style="438"/>
    <col min="8193" max="8193" width="4" style="438" bestFit="1" customWidth="1"/>
    <col min="8194" max="8194" width="5" style="438" bestFit="1" customWidth="1"/>
    <col min="8195" max="8195" width="16.140625" style="438" bestFit="1" customWidth="1"/>
    <col min="8196" max="8196" width="16.7109375" style="438" customWidth="1"/>
    <col min="8197" max="8197" width="10.7109375" style="438" customWidth="1"/>
    <col min="8198" max="8198" width="17" style="438" bestFit="1" customWidth="1"/>
    <col min="8199" max="8199" width="16.7109375" style="438" customWidth="1"/>
    <col min="8200" max="8201" width="8.7109375" style="438" customWidth="1"/>
    <col min="8202" max="8202" width="16.7109375" style="438" customWidth="1"/>
    <col min="8203" max="8203" width="15.7109375" style="438" customWidth="1"/>
    <col min="8204" max="8205" width="7.7109375" style="438" customWidth="1"/>
    <col min="8206" max="8206" width="10.7109375" style="438" customWidth="1"/>
    <col min="8207" max="8207" width="4.5703125" style="438" bestFit="1" customWidth="1"/>
    <col min="8208" max="8208" width="12.42578125" style="438" bestFit="1" customWidth="1"/>
    <col min="8209" max="8209" width="10.85546875" style="438" bestFit="1" customWidth="1"/>
    <col min="8210" max="8448" width="9.140625" style="438"/>
    <col min="8449" max="8449" width="4" style="438" bestFit="1" customWidth="1"/>
    <col min="8450" max="8450" width="5" style="438" bestFit="1" customWidth="1"/>
    <col min="8451" max="8451" width="16.140625" style="438" bestFit="1" customWidth="1"/>
    <col min="8452" max="8452" width="16.7109375" style="438" customWidth="1"/>
    <col min="8453" max="8453" width="10.7109375" style="438" customWidth="1"/>
    <col min="8454" max="8454" width="17" style="438" bestFit="1" customWidth="1"/>
    <col min="8455" max="8455" width="16.7109375" style="438" customWidth="1"/>
    <col min="8456" max="8457" width="8.7109375" style="438" customWidth="1"/>
    <col min="8458" max="8458" width="16.7109375" style="438" customWidth="1"/>
    <col min="8459" max="8459" width="15.7109375" style="438" customWidth="1"/>
    <col min="8460" max="8461" width="7.7109375" style="438" customWidth="1"/>
    <col min="8462" max="8462" width="10.7109375" style="438" customWidth="1"/>
    <col min="8463" max="8463" width="4.5703125" style="438" bestFit="1" customWidth="1"/>
    <col min="8464" max="8464" width="12.42578125" style="438" bestFit="1" customWidth="1"/>
    <col min="8465" max="8465" width="10.85546875" style="438" bestFit="1" customWidth="1"/>
    <col min="8466" max="8704" width="9.140625" style="438"/>
    <col min="8705" max="8705" width="4" style="438" bestFit="1" customWidth="1"/>
    <col min="8706" max="8706" width="5" style="438" bestFit="1" customWidth="1"/>
    <col min="8707" max="8707" width="16.140625" style="438" bestFit="1" customWidth="1"/>
    <col min="8708" max="8708" width="16.7109375" style="438" customWidth="1"/>
    <col min="8709" max="8709" width="10.7109375" style="438" customWidth="1"/>
    <col min="8710" max="8710" width="17" style="438" bestFit="1" customWidth="1"/>
    <col min="8711" max="8711" width="16.7109375" style="438" customWidth="1"/>
    <col min="8712" max="8713" width="8.7109375" style="438" customWidth="1"/>
    <col min="8714" max="8714" width="16.7109375" style="438" customWidth="1"/>
    <col min="8715" max="8715" width="15.7109375" style="438" customWidth="1"/>
    <col min="8716" max="8717" width="7.7109375" style="438" customWidth="1"/>
    <col min="8718" max="8718" width="10.7109375" style="438" customWidth="1"/>
    <col min="8719" max="8719" width="4.5703125" style="438" bestFit="1" customWidth="1"/>
    <col min="8720" max="8720" width="12.42578125" style="438" bestFit="1" customWidth="1"/>
    <col min="8721" max="8721" width="10.85546875" style="438" bestFit="1" customWidth="1"/>
    <col min="8722" max="8960" width="9.140625" style="438"/>
    <col min="8961" max="8961" width="4" style="438" bestFit="1" customWidth="1"/>
    <col min="8962" max="8962" width="5" style="438" bestFit="1" customWidth="1"/>
    <col min="8963" max="8963" width="16.140625" style="438" bestFit="1" customWidth="1"/>
    <col min="8964" max="8964" width="16.7109375" style="438" customWidth="1"/>
    <col min="8965" max="8965" width="10.7109375" style="438" customWidth="1"/>
    <col min="8966" max="8966" width="17" style="438" bestFit="1" customWidth="1"/>
    <col min="8967" max="8967" width="16.7109375" style="438" customWidth="1"/>
    <col min="8968" max="8969" width="8.7109375" style="438" customWidth="1"/>
    <col min="8970" max="8970" width="16.7109375" style="438" customWidth="1"/>
    <col min="8971" max="8971" width="15.7109375" style="438" customWidth="1"/>
    <col min="8972" max="8973" width="7.7109375" style="438" customWidth="1"/>
    <col min="8974" max="8974" width="10.7109375" style="438" customWidth="1"/>
    <col min="8975" max="8975" width="4.5703125" style="438" bestFit="1" customWidth="1"/>
    <col min="8976" max="8976" width="12.42578125" style="438" bestFit="1" customWidth="1"/>
    <col min="8977" max="8977" width="10.85546875" style="438" bestFit="1" customWidth="1"/>
    <col min="8978" max="9216" width="9.140625" style="438"/>
    <col min="9217" max="9217" width="4" style="438" bestFit="1" customWidth="1"/>
    <col min="9218" max="9218" width="5" style="438" bestFit="1" customWidth="1"/>
    <col min="9219" max="9219" width="16.140625" style="438" bestFit="1" customWidth="1"/>
    <col min="9220" max="9220" width="16.7109375" style="438" customWidth="1"/>
    <col min="9221" max="9221" width="10.7109375" style="438" customWidth="1"/>
    <col min="9222" max="9222" width="17" style="438" bestFit="1" customWidth="1"/>
    <col min="9223" max="9223" width="16.7109375" style="438" customWidth="1"/>
    <col min="9224" max="9225" width="8.7109375" style="438" customWidth="1"/>
    <col min="9226" max="9226" width="16.7109375" style="438" customWidth="1"/>
    <col min="9227" max="9227" width="15.7109375" style="438" customWidth="1"/>
    <col min="9228" max="9229" width="7.7109375" style="438" customWidth="1"/>
    <col min="9230" max="9230" width="10.7109375" style="438" customWidth="1"/>
    <col min="9231" max="9231" width="4.5703125" style="438" bestFit="1" customWidth="1"/>
    <col min="9232" max="9232" width="12.42578125" style="438" bestFit="1" customWidth="1"/>
    <col min="9233" max="9233" width="10.85546875" style="438" bestFit="1" customWidth="1"/>
    <col min="9234" max="9472" width="9.140625" style="438"/>
    <col min="9473" max="9473" width="4" style="438" bestFit="1" customWidth="1"/>
    <col min="9474" max="9474" width="5" style="438" bestFit="1" customWidth="1"/>
    <col min="9475" max="9475" width="16.140625" style="438" bestFit="1" customWidth="1"/>
    <col min="9476" max="9476" width="16.7109375" style="438" customWidth="1"/>
    <col min="9477" max="9477" width="10.7109375" style="438" customWidth="1"/>
    <col min="9478" max="9478" width="17" style="438" bestFit="1" customWidth="1"/>
    <col min="9479" max="9479" width="16.7109375" style="438" customWidth="1"/>
    <col min="9480" max="9481" width="8.7109375" style="438" customWidth="1"/>
    <col min="9482" max="9482" width="16.7109375" style="438" customWidth="1"/>
    <col min="9483" max="9483" width="15.7109375" style="438" customWidth="1"/>
    <col min="9484" max="9485" width="7.7109375" style="438" customWidth="1"/>
    <col min="9486" max="9486" width="10.7109375" style="438" customWidth="1"/>
    <col min="9487" max="9487" width="4.5703125" style="438" bestFit="1" customWidth="1"/>
    <col min="9488" max="9488" width="12.42578125" style="438" bestFit="1" customWidth="1"/>
    <col min="9489" max="9489" width="10.85546875" style="438" bestFit="1" customWidth="1"/>
    <col min="9490" max="9728" width="9.140625" style="438"/>
    <col min="9729" max="9729" width="4" style="438" bestFit="1" customWidth="1"/>
    <col min="9730" max="9730" width="5" style="438" bestFit="1" customWidth="1"/>
    <col min="9731" max="9731" width="16.140625" style="438" bestFit="1" customWidth="1"/>
    <col min="9732" max="9732" width="16.7109375" style="438" customWidth="1"/>
    <col min="9733" max="9733" width="10.7109375" style="438" customWidth="1"/>
    <col min="9734" max="9734" width="17" style="438" bestFit="1" customWidth="1"/>
    <col min="9735" max="9735" width="16.7109375" style="438" customWidth="1"/>
    <col min="9736" max="9737" width="8.7109375" style="438" customWidth="1"/>
    <col min="9738" max="9738" width="16.7109375" style="438" customWidth="1"/>
    <col min="9739" max="9739" width="15.7109375" style="438" customWidth="1"/>
    <col min="9740" max="9741" width="7.7109375" style="438" customWidth="1"/>
    <col min="9742" max="9742" width="10.7109375" style="438" customWidth="1"/>
    <col min="9743" max="9743" width="4.5703125" style="438" bestFit="1" customWidth="1"/>
    <col min="9744" max="9744" width="12.42578125" style="438" bestFit="1" customWidth="1"/>
    <col min="9745" max="9745" width="10.85546875" style="438" bestFit="1" customWidth="1"/>
    <col min="9746" max="9984" width="9.140625" style="438"/>
    <col min="9985" max="9985" width="4" style="438" bestFit="1" customWidth="1"/>
    <col min="9986" max="9986" width="5" style="438" bestFit="1" customWidth="1"/>
    <col min="9987" max="9987" width="16.140625" style="438" bestFit="1" customWidth="1"/>
    <col min="9988" max="9988" width="16.7109375" style="438" customWidth="1"/>
    <col min="9989" max="9989" width="10.7109375" style="438" customWidth="1"/>
    <col min="9990" max="9990" width="17" style="438" bestFit="1" customWidth="1"/>
    <col min="9991" max="9991" width="16.7109375" style="438" customWidth="1"/>
    <col min="9992" max="9993" width="8.7109375" style="438" customWidth="1"/>
    <col min="9994" max="9994" width="16.7109375" style="438" customWidth="1"/>
    <col min="9995" max="9995" width="15.7109375" style="438" customWidth="1"/>
    <col min="9996" max="9997" width="7.7109375" style="438" customWidth="1"/>
    <col min="9998" max="9998" width="10.7109375" style="438" customWidth="1"/>
    <col min="9999" max="9999" width="4.5703125" style="438" bestFit="1" customWidth="1"/>
    <col min="10000" max="10000" width="12.42578125" style="438" bestFit="1" customWidth="1"/>
    <col min="10001" max="10001" width="10.85546875" style="438" bestFit="1" customWidth="1"/>
    <col min="10002" max="10240" width="9.140625" style="438"/>
    <col min="10241" max="10241" width="4" style="438" bestFit="1" customWidth="1"/>
    <col min="10242" max="10242" width="5" style="438" bestFit="1" customWidth="1"/>
    <col min="10243" max="10243" width="16.140625" style="438" bestFit="1" customWidth="1"/>
    <col min="10244" max="10244" width="16.7109375" style="438" customWidth="1"/>
    <col min="10245" max="10245" width="10.7109375" style="438" customWidth="1"/>
    <col min="10246" max="10246" width="17" style="438" bestFit="1" customWidth="1"/>
    <col min="10247" max="10247" width="16.7109375" style="438" customWidth="1"/>
    <col min="10248" max="10249" width="8.7109375" style="438" customWidth="1"/>
    <col min="10250" max="10250" width="16.7109375" style="438" customWidth="1"/>
    <col min="10251" max="10251" width="15.7109375" style="438" customWidth="1"/>
    <col min="10252" max="10253" width="7.7109375" style="438" customWidth="1"/>
    <col min="10254" max="10254" width="10.7109375" style="438" customWidth="1"/>
    <col min="10255" max="10255" width="4.5703125" style="438" bestFit="1" customWidth="1"/>
    <col min="10256" max="10256" width="12.42578125" style="438" bestFit="1" customWidth="1"/>
    <col min="10257" max="10257" width="10.85546875" style="438" bestFit="1" customWidth="1"/>
    <col min="10258" max="10496" width="9.140625" style="438"/>
    <col min="10497" max="10497" width="4" style="438" bestFit="1" customWidth="1"/>
    <col min="10498" max="10498" width="5" style="438" bestFit="1" customWidth="1"/>
    <col min="10499" max="10499" width="16.140625" style="438" bestFit="1" customWidth="1"/>
    <col min="10500" max="10500" width="16.7109375" style="438" customWidth="1"/>
    <col min="10501" max="10501" width="10.7109375" style="438" customWidth="1"/>
    <col min="10502" max="10502" width="17" style="438" bestFit="1" customWidth="1"/>
    <col min="10503" max="10503" width="16.7109375" style="438" customWidth="1"/>
    <col min="10504" max="10505" width="8.7109375" style="438" customWidth="1"/>
    <col min="10506" max="10506" width="16.7109375" style="438" customWidth="1"/>
    <col min="10507" max="10507" width="15.7109375" style="438" customWidth="1"/>
    <col min="10508" max="10509" width="7.7109375" style="438" customWidth="1"/>
    <col min="10510" max="10510" width="10.7109375" style="438" customWidth="1"/>
    <col min="10511" max="10511" width="4.5703125" style="438" bestFit="1" customWidth="1"/>
    <col min="10512" max="10512" width="12.42578125" style="438" bestFit="1" customWidth="1"/>
    <col min="10513" max="10513" width="10.85546875" style="438" bestFit="1" customWidth="1"/>
    <col min="10514" max="10752" width="9.140625" style="438"/>
    <col min="10753" max="10753" width="4" style="438" bestFit="1" customWidth="1"/>
    <col min="10754" max="10754" width="5" style="438" bestFit="1" customWidth="1"/>
    <col min="10755" max="10755" width="16.140625" style="438" bestFit="1" customWidth="1"/>
    <col min="10756" max="10756" width="16.7109375" style="438" customWidth="1"/>
    <col min="10757" max="10757" width="10.7109375" style="438" customWidth="1"/>
    <col min="10758" max="10758" width="17" style="438" bestFit="1" customWidth="1"/>
    <col min="10759" max="10759" width="16.7109375" style="438" customWidth="1"/>
    <col min="10760" max="10761" width="8.7109375" style="438" customWidth="1"/>
    <col min="10762" max="10762" width="16.7109375" style="438" customWidth="1"/>
    <col min="10763" max="10763" width="15.7109375" style="438" customWidth="1"/>
    <col min="10764" max="10765" width="7.7109375" style="438" customWidth="1"/>
    <col min="10766" max="10766" width="10.7109375" style="438" customWidth="1"/>
    <col min="10767" max="10767" width="4.5703125" style="438" bestFit="1" customWidth="1"/>
    <col min="10768" max="10768" width="12.42578125" style="438" bestFit="1" customWidth="1"/>
    <col min="10769" max="10769" width="10.85546875" style="438" bestFit="1" customWidth="1"/>
    <col min="10770" max="11008" width="9.140625" style="438"/>
    <col min="11009" max="11009" width="4" style="438" bestFit="1" customWidth="1"/>
    <col min="11010" max="11010" width="5" style="438" bestFit="1" customWidth="1"/>
    <col min="11011" max="11011" width="16.140625" style="438" bestFit="1" customWidth="1"/>
    <col min="11012" max="11012" width="16.7109375" style="438" customWidth="1"/>
    <col min="11013" max="11013" width="10.7109375" style="438" customWidth="1"/>
    <col min="11014" max="11014" width="17" style="438" bestFit="1" customWidth="1"/>
    <col min="11015" max="11015" width="16.7109375" style="438" customWidth="1"/>
    <col min="11016" max="11017" width="8.7109375" style="438" customWidth="1"/>
    <col min="11018" max="11018" width="16.7109375" style="438" customWidth="1"/>
    <col min="11019" max="11019" width="15.7109375" style="438" customWidth="1"/>
    <col min="11020" max="11021" width="7.7109375" style="438" customWidth="1"/>
    <col min="11022" max="11022" width="10.7109375" style="438" customWidth="1"/>
    <col min="11023" max="11023" width="4.5703125" style="438" bestFit="1" customWidth="1"/>
    <col min="11024" max="11024" width="12.42578125" style="438" bestFit="1" customWidth="1"/>
    <col min="11025" max="11025" width="10.85546875" style="438" bestFit="1" customWidth="1"/>
    <col min="11026" max="11264" width="9.140625" style="438"/>
    <col min="11265" max="11265" width="4" style="438" bestFit="1" customWidth="1"/>
    <col min="11266" max="11266" width="5" style="438" bestFit="1" customWidth="1"/>
    <col min="11267" max="11267" width="16.140625" style="438" bestFit="1" customWidth="1"/>
    <col min="11268" max="11268" width="16.7109375" style="438" customWidth="1"/>
    <col min="11269" max="11269" width="10.7109375" style="438" customWidth="1"/>
    <col min="11270" max="11270" width="17" style="438" bestFit="1" customWidth="1"/>
    <col min="11271" max="11271" width="16.7109375" style="438" customWidth="1"/>
    <col min="11272" max="11273" width="8.7109375" style="438" customWidth="1"/>
    <col min="11274" max="11274" width="16.7109375" style="438" customWidth="1"/>
    <col min="11275" max="11275" width="15.7109375" style="438" customWidth="1"/>
    <col min="11276" max="11277" width="7.7109375" style="438" customWidth="1"/>
    <col min="11278" max="11278" width="10.7109375" style="438" customWidth="1"/>
    <col min="11279" max="11279" width="4.5703125" style="438" bestFit="1" customWidth="1"/>
    <col min="11280" max="11280" width="12.42578125" style="438" bestFit="1" customWidth="1"/>
    <col min="11281" max="11281" width="10.85546875" style="438" bestFit="1" customWidth="1"/>
    <col min="11282" max="11520" width="9.140625" style="438"/>
    <col min="11521" max="11521" width="4" style="438" bestFit="1" customWidth="1"/>
    <col min="11522" max="11522" width="5" style="438" bestFit="1" customWidth="1"/>
    <col min="11523" max="11523" width="16.140625" style="438" bestFit="1" customWidth="1"/>
    <col min="11524" max="11524" width="16.7109375" style="438" customWidth="1"/>
    <col min="11525" max="11525" width="10.7109375" style="438" customWidth="1"/>
    <col min="11526" max="11526" width="17" style="438" bestFit="1" customWidth="1"/>
    <col min="11527" max="11527" width="16.7109375" style="438" customWidth="1"/>
    <col min="11528" max="11529" width="8.7109375" style="438" customWidth="1"/>
    <col min="11530" max="11530" width="16.7109375" style="438" customWidth="1"/>
    <col min="11531" max="11531" width="15.7109375" style="438" customWidth="1"/>
    <col min="11532" max="11533" width="7.7109375" style="438" customWidth="1"/>
    <col min="11534" max="11534" width="10.7109375" style="438" customWidth="1"/>
    <col min="11535" max="11535" width="4.5703125" style="438" bestFit="1" customWidth="1"/>
    <col min="11536" max="11536" width="12.42578125" style="438" bestFit="1" customWidth="1"/>
    <col min="11537" max="11537" width="10.85546875" style="438" bestFit="1" customWidth="1"/>
    <col min="11538" max="11776" width="9.140625" style="438"/>
    <col min="11777" max="11777" width="4" style="438" bestFit="1" customWidth="1"/>
    <col min="11778" max="11778" width="5" style="438" bestFit="1" customWidth="1"/>
    <col min="11779" max="11779" width="16.140625" style="438" bestFit="1" customWidth="1"/>
    <col min="11780" max="11780" width="16.7109375" style="438" customWidth="1"/>
    <col min="11781" max="11781" width="10.7109375" style="438" customWidth="1"/>
    <col min="11782" max="11782" width="17" style="438" bestFit="1" customWidth="1"/>
    <col min="11783" max="11783" width="16.7109375" style="438" customWidth="1"/>
    <col min="11784" max="11785" width="8.7109375" style="438" customWidth="1"/>
    <col min="11786" max="11786" width="16.7109375" style="438" customWidth="1"/>
    <col min="11787" max="11787" width="15.7109375" style="438" customWidth="1"/>
    <col min="11788" max="11789" width="7.7109375" style="438" customWidth="1"/>
    <col min="11790" max="11790" width="10.7109375" style="438" customWidth="1"/>
    <col min="11791" max="11791" width="4.5703125" style="438" bestFit="1" customWidth="1"/>
    <col min="11792" max="11792" width="12.42578125" style="438" bestFit="1" customWidth="1"/>
    <col min="11793" max="11793" width="10.85546875" style="438" bestFit="1" customWidth="1"/>
    <col min="11794" max="12032" width="9.140625" style="438"/>
    <col min="12033" max="12033" width="4" style="438" bestFit="1" customWidth="1"/>
    <col min="12034" max="12034" width="5" style="438" bestFit="1" customWidth="1"/>
    <col min="12035" max="12035" width="16.140625" style="438" bestFit="1" customWidth="1"/>
    <col min="12036" max="12036" width="16.7109375" style="438" customWidth="1"/>
    <col min="12037" max="12037" width="10.7109375" style="438" customWidth="1"/>
    <col min="12038" max="12038" width="17" style="438" bestFit="1" customWidth="1"/>
    <col min="12039" max="12039" width="16.7109375" style="438" customWidth="1"/>
    <col min="12040" max="12041" width="8.7109375" style="438" customWidth="1"/>
    <col min="12042" max="12042" width="16.7109375" style="438" customWidth="1"/>
    <col min="12043" max="12043" width="15.7109375" style="438" customWidth="1"/>
    <col min="12044" max="12045" width="7.7109375" style="438" customWidth="1"/>
    <col min="12046" max="12046" width="10.7109375" style="438" customWidth="1"/>
    <col min="12047" max="12047" width="4.5703125" style="438" bestFit="1" customWidth="1"/>
    <col min="12048" max="12048" width="12.42578125" style="438" bestFit="1" customWidth="1"/>
    <col min="12049" max="12049" width="10.85546875" style="438" bestFit="1" customWidth="1"/>
    <col min="12050" max="12288" width="9.140625" style="438"/>
    <col min="12289" max="12289" width="4" style="438" bestFit="1" customWidth="1"/>
    <col min="12290" max="12290" width="5" style="438" bestFit="1" customWidth="1"/>
    <col min="12291" max="12291" width="16.140625" style="438" bestFit="1" customWidth="1"/>
    <col min="12292" max="12292" width="16.7109375" style="438" customWidth="1"/>
    <col min="12293" max="12293" width="10.7109375" style="438" customWidth="1"/>
    <col min="12294" max="12294" width="17" style="438" bestFit="1" customWidth="1"/>
    <col min="12295" max="12295" width="16.7109375" style="438" customWidth="1"/>
    <col min="12296" max="12297" width="8.7109375" style="438" customWidth="1"/>
    <col min="12298" max="12298" width="16.7109375" style="438" customWidth="1"/>
    <col min="12299" max="12299" width="15.7109375" style="438" customWidth="1"/>
    <col min="12300" max="12301" width="7.7109375" style="438" customWidth="1"/>
    <col min="12302" max="12302" width="10.7109375" style="438" customWidth="1"/>
    <col min="12303" max="12303" width="4.5703125" style="438" bestFit="1" customWidth="1"/>
    <col min="12304" max="12304" width="12.42578125" style="438" bestFit="1" customWidth="1"/>
    <col min="12305" max="12305" width="10.85546875" style="438" bestFit="1" customWidth="1"/>
    <col min="12306" max="12544" width="9.140625" style="438"/>
    <col min="12545" max="12545" width="4" style="438" bestFit="1" customWidth="1"/>
    <col min="12546" max="12546" width="5" style="438" bestFit="1" customWidth="1"/>
    <col min="12547" max="12547" width="16.140625" style="438" bestFit="1" customWidth="1"/>
    <col min="12548" max="12548" width="16.7109375" style="438" customWidth="1"/>
    <col min="12549" max="12549" width="10.7109375" style="438" customWidth="1"/>
    <col min="12550" max="12550" width="17" style="438" bestFit="1" customWidth="1"/>
    <col min="12551" max="12551" width="16.7109375" style="438" customWidth="1"/>
    <col min="12552" max="12553" width="8.7109375" style="438" customWidth="1"/>
    <col min="12554" max="12554" width="16.7109375" style="438" customWidth="1"/>
    <col min="12555" max="12555" width="15.7109375" style="438" customWidth="1"/>
    <col min="12556" max="12557" width="7.7109375" style="438" customWidth="1"/>
    <col min="12558" max="12558" width="10.7109375" style="438" customWidth="1"/>
    <col min="12559" max="12559" width="4.5703125" style="438" bestFit="1" customWidth="1"/>
    <col min="12560" max="12560" width="12.42578125" style="438" bestFit="1" customWidth="1"/>
    <col min="12561" max="12561" width="10.85546875" style="438" bestFit="1" customWidth="1"/>
    <col min="12562" max="12800" width="9.140625" style="438"/>
    <col min="12801" max="12801" width="4" style="438" bestFit="1" customWidth="1"/>
    <col min="12802" max="12802" width="5" style="438" bestFit="1" customWidth="1"/>
    <col min="12803" max="12803" width="16.140625" style="438" bestFit="1" customWidth="1"/>
    <col min="12804" max="12804" width="16.7109375" style="438" customWidth="1"/>
    <col min="12805" max="12805" width="10.7109375" style="438" customWidth="1"/>
    <col min="12806" max="12806" width="17" style="438" bestFit="1" customWidth="1"/>
    <col min="12807" max="12807" width="16.7109375" style="438" customWidth="1"/>
    <col min="12808" max="12809" width="8.7109375" style="438" customWidth="1"/>
    <col min="12810" max="12810" width="16.7109375" style="438" customWidth="1"/>
    <col min="12811" max="12811" width="15.7109375" style="438" customWidth="1"/>
    <col min="12812" max="12813" width="7.7109375" style="438" customWidth="1"/>
    <col min="12814" max="12814" width="10.7109375" style="438" customWidth="1"/>
    <col min="12815" max="12815" width="4.5703125" style="438" bestFit="1" customWidth="1"/>
    <col min="12816" max="12816" width="12.42578125" style="438" bestFit="1" customWidth="1"/>
    <col min="12817" max="12817" width="10.85546875" style="438" bestFit="1" customWidth="1"/>
    <col min="12818" max="13056" width="9.140625" style="438"/>
    <col min="13057" max="13057" width="4" style="438" bestFit="1" customWidth="1"/>
    <col min="13058" max="13058" width="5" style="438" bestFit="1" customWidth="1"/>
    <col min="13059" max="13059" width="16.140625" style="438" bestFit="1" customWidth="1"/>
    <col min="13060" max="13060" width="16.7109375" style="438" customWidth="1"/>
    <col min="13061" max="13061" width="10.7109375" style="438" customWidth="1"/>
    <col min="13062" max="13062" width="17" style="438" bestFit="1" customWidth="1"/>
    <col min="13063" max="13063" width="16.7109375" style="438" customWidth="1"/>
    <col min="13064" max="13065" width="8.7109375" style="438" customWidth="1"/>
    <col min="13066" max="13066" width="16.7109375" style="438" customWidth="1"/>
    <col min="13067" max="13067" width="15.7109375" style="438" customWidth="1"/>
    <col min="13068" max="13069" width="7.7109375" style="438" customWidth="1"/>
    <col min="13070" max="13070" width="10.7109375" style="438" customWidth="1"/>
    <col min="13071" max="13071" width="4.5703125" style="438" bestFit="1" customWidth="1"/>
    <col min="13072" max="13072" width="12.42578125" style="438" bestFit="1" customWidth="1"/>
    <col min="13073" max="13073" width="10.85546875" style="438" bestFit="1" customWidth="1"/>
    <col min="13074" max="13312" width="9.140625" style="438"/>
    <col min="13313" max="13313" width="4" style="438" bestFit="1" customWidth="1"/>
    <col min="13314" max="13314" width="5" style="438" bestFit="1" customWidth="1"/>
    <col min="13315" max="13315" width="16.140625" style="438" bestFit="1" customWidth="1"/>
    <col min="13316" max="13316" width="16.7109375" style="438" customWidth="1"/>
    <col min="13317" max="13317" width="10.7109375" style="438" customWidth="1"/>
    <col min="13318" max="13318" width="17" style="438" bestFit="1" customWidth="1"/>
    <col min="13319" max="13319" width="16.7109375" style="438" customWidth="1"/>
    <col min="13320" max="13321" width="8.7109375" style="438" customWidth="1"/>
    <col min="13322" max="13322" width="16.7109375" style="438" customWidth="1"/>
    <col min="13323" max="13323" width="15.7109375" style="438" customWidth="1"/>
    <col min="13324" max="13325" width="7.7109375" style="438" customWidth="1"/>
    <col min="13326" max="13326" width="10.7109375" style="438" customWidth="1"/>
    <col min="13327" max="13327" width="4.5703125" style="438" bestFit="1" customWidth="1"/>
    <col min="13328" max="13328" width="12.42578125" style="438" bestFit="1" customWidth="1"/>
    <col min="13329" max="13329" width="10.85546875" style="438" bestFit="1" customWidth="1"/>
    <col min="13330" max="13568" width="9.140625" style="438"/>
    <col min="13569" max="13569" width="4" style="438" bestFit="1" customWidth="1"/>
    <col min="13570" max="13570" width="5" style="438" bestFit="1" customWidth="1"/>
    <col min="13571" max="13571" width="16.140625" style="438" bestFit="1" customWidth="1"/>
    <col min="13572" max="13572" width="16.7109375" style="438" customWidth="1"/>
    <col min="13573" max="13573" width="10.7109375" style="438" customWidth="1"/>
    <col min="13574" max="13574" width="17" style="438" bestFit="1" customWidth="1"/>
    <col min="13575" max="13575" width="16.7109375" style="438" customWidth="1"/>
    <col min="13576" max="13577" width="8.7109375" style="438" customWidth="1"/>
    <col min="13578" max="13578" width="16.7109375" style="438" customWidth="1"/>
    <col min="13579" max="13579" width="15.7109375" style="438" customWidth="1"/>
    <col min="13580" max="13581" width="7.7109375" style="438" customWidth="1"/>
    <col min="13582" max="13582" width="10.7109375" style="438" customWidth="1"/>
    <col min="13583" max="13583" width="4.5703125" style="438" bestFit="1" customWidth="1"/>
    <col min="13584" max="13584" width="12.42578125" style="438" bestFit="1" customWidth="1"/>
    <col min="13585" max="13585" width="10.85546875" style="438" bestFit="1" customWidth="1"/>
    <col min="13586" max="13824" width="9.140625" style="438"/>
    <col min="13825" max="13825" width="4" style="438" bestFit="1" customWidth="1"/>
    <col min="13826" max="13826" width="5" style="438" bestFit="1" customWidth="1"/>
    <col min="13827" max="13827" width="16.140625" style="438" bestFit="1" customWidth="1"/>
    <col min="13828" max="13828" width="16.7109375" style="438" customWidth="1"/>
    <col min="13829" max="13829" width="10.7109375" style="438" customWidth="1"/>
    <col min="13830" max="13830" width="17" style="438" bestFit="1" customWidth="1"/>
    <col min="13831" max="13831" width="16.7109375" style="438" customWidth="1"/>
    <col min="13832" max="13833" width="8.7109375" style="438" customWidth="1"/>
    <col min="13834" max="13834" width="16.7109375" style="438" customWidth="1"/>
    <col min="13835" max="13835" width="15.7109375" style="438" customWidth="1"/>
    <col min="13836" max="13837" width="7.7109375" style="438" customWidth="1"/>
    <col min="13838" max="13838" width="10.7109375" style="438" customWidth="1"/>
    <col min="13839" max="13839" width="4.5703125" style="438" bestFit="1" customWidth="1"/>
    <col min="13840" max="13840" width="12.42578125" style="438" bestFit="1" customWidth="1"/>
    <col min="13841" max="13841" width="10.85546875" style="438" bestFit="1" customWidth="1"/>
    <col min="13842" max="14080" width="9.140625" style="438"/>
    <col min="14081" max="14081" width="4" style="438" bestFit="1" customWidth="1"/>
    <col min="14082" max="14082" width="5" style="438" bestFit="1" customWidth="1"/>
    <col min="14083" max="14083" width="16.140625" style="438" bestFit="1" customWidth="1"/>
    <col min="14084" max="14084" width="16.7109375" style="438" customWidth="1"/>
    <col min="14085" max="14085" width="10.7109375" style="438" customWidth="1"/>
    <col min="14086" max="14086" width="17" style="438" bestFit="1" customWidth="1"/>
    <col min="14087" max="14087" width="16.7109375" style="438" customWidth="1"/>
    <col min="14088" max="14089" width="8.7109375" style="438" customWidth="1"/>
    <col min="14090" max="14090" width="16.7109375" style="438" customWidth="1"/>
    <col min="14091" max="14091" width="15.7109375" style="438" customWidth="1"/>
    <col min="14092" max="14093" width="7.7109375" style="438" customWidth="1"/>
    <col min="14094" max="14094" width="10.7109375" style="438" customWidth="1"/>
    <col min="14095" max="14095" width="4.5703125" style="438" bestFit="1" customWidth="1"/>
    <col min="14096" max="14096" width="12.42578125" style="438" bestFit="1" customWidth="1"/>
    <col min="14097" max="14097" width="10.85546875" style="438" bestFit="1" customWidth="1"/>
    <col min="14098" max="14336" width="9.140625" style="438"/>
    <col min="14337" max="14337" width="4" style="438" bestFit="1" customWidth="1"/>
    <col min="14338" max="14338" width="5" style="438" bestFit="1" customWidth="1"/>
    <col min="14339" max="14339" width="16.140625" style="438" bestFit="1" customWidth="1"/>
    <col min="14340" max="14340" width="16.7109375" style="438" customWidth="1"/>
    <col min="14341" max="14341" width="10.7109375" style="438" customWidth="1"/>
    <col min="14342" max="14342" width="17" style="438" bestFit="1" customWidth="1"/>
    <col min="14343" max="14343" width="16.7109375" style="438" customWidth="1"/>
    <col min="14344" max="14345" width="8.7109375" style="438" customWidth="1"/>
    <col min="14346" max="14346" width="16.7109375" style="438" customWidth="1"/>
    <col min="14347" max="14347" width="15.7109375" style="438" customWidth="1"/>
    <col min="14348" max="14349" width="7.7109375" style="438" customWidth="1"/>
    <col min="14350" max="14350" width="10.7109375" style="438" customWidth="1"/>
    <col min="14351" max="14351" width="4.5703125" style="438" bestFit="1" customWidth="1"/>
    <col min="14352" max="14352" width="12.42578125" style="438" bestFit="1" customWidth="1"/>
    <col min="14353" max="14353" width="10.85546875" style="438" bestFit="1" customWidth="1"/>
    <col min="14354" max="14592" width="9.140625" style="438"/>
    <col min="14593" max="14593" width="4" style="438" bestFit="1" customWidth="1"/>
    <col min="14594" max="14594" width="5" style="438" bestFit="1" customWidth="1"/>
    <col min="14595" max="14595" width="16.140625" style="438" bestFit="1" customWidth="1"/>
    <col min="14596" max="14596" width="16.7109375" style="438" customWidth="1"/>
    <col min="14597" max="14597" width="10.7109375" style="438" customWidth="1"/>
    <col min="14598" max="14598" width="17" style="438" bestFit="1" customWidth="1"/>
    <col min="14599" max="14599" width="16.7109375" style="438" customWidth="1"/>
    <col min="14600" max="14601" width="8.7109375" style="438" customWidth="1"/>
    <col min="14602" max="14602" width="16.7109375" style="438" customWidth="1"/>
    <col min="14603" max="14603" width="15.7109375" style="438" customWidth="1"/>
    <col min="14604" max="14605" width="7.7109375" style="438" customWidth="1"/>
    <col min="14606" max="14606" width="10.7109375" style="438" customWidth="1"/>
    <col min="14607" max="14607" width="4.5703125" style="438" bestFit="1" customWidth="1"/>
    <col min="14608" max="14608" width="12.42578125" style="438" bestFit="1" customWidth="1"/>
    <col min="14609" max="14609" width="10.85546875" style="438" bestFit="1" customWidth="1"/>
    <col min="14610" max="14848" width="9.140625" style="438"/>
    <col min="14849" max="14849" width="4" style="438" bestFit="1" customWidth="1"/>
    <col min="14850" max="14850" width="5" style="438" bestFit="1" customWidth="1"/>
    <col min="14851" max="14851" width="16.140625" style="438" bestFit="1" customWidth="1"/>
    <col min="14852" max="14852" width="16.7109375" style="438" customWidth="1"/>
    <col min="14853" max="14853" width="10.7109375" style="438" customWidth="1"/>
    <col min="14854" max="14854" width="17" style="438" bestFit="1" customWidth="1"/>
    <col min="14855" max="14855" width="16.7109375" style="438" customWidth="1"/>
    <col min="14856" max="14857" width="8.7109375" style="438" customWidth="1"/>
    <col min="14858" max="14858" width="16.7109375" style="438" customWidth="1"/>
    <col min="14859" max="14859" width="15.7109375" style="438" customWidth="1"/>
    <col min="14860" max="14861" width="7.7109375" style="438" customWidth="1"/>
    <col min="14862" max="14862" width="10.7109375" style="438" customWidth="1"/>
    <col min="14863" max="14863" width="4.5703125" style="438" bestFit="1" customWidth="1"/>
    <col min="14864" max="14864" width="12.42578125" style="438" bestFit="1" customWidth="1"/>
    <col min="14865" max="14865" width="10.85546875" style="438" bestFit="1" customWidth="1"/>
    <col min="14866" max="15104" width="9.140625" style="438"/>
    <col min="15105" max="15105" width="4" style="438" bestFit="1" customWidth="1"/>
    <col min="15106" max="15106" width="5" style="438" bestFit="1" customWidth="1"/>
    <col min="15107" max="15107" width="16.140625" style="438" bestFit="1" customWidth="1"/>
    <col min="15108" max="15108" width="16.7109375" style="438" customWidth="1"/>
    <col min="15109" max="15109" width="10.7109375" style="438" customWidth="1"/>
    <col min="15110" max="15110" width="17" style="438" bestFit="1" customWidth="1"/>
    <col min="15111" max="15111" width="16.7109375" style="438" customWidth="1"/>
    <col min="15112" max="15113" width="8.7109375" style="438" customWidth="1"/>
    <col min="15114" max="15114" width="16.7109375" style="438" customWidth="1"/>
    <col min="15115" max="15115" width="15.7109375" style="438" customWidth="1"/>
    <col min="15116" max="15117" width="7.7109375" style="438" customWidth="1"/>
    <col min="15118" max="15118" width="10.7109375" style="438" customWidth="1"/>
    <col min="15119" max="15119" width="4.5703125" style="438" bestFit="1" customWidth="1"/>
    <col min="15120" max="15120" width="12.42578125" style="438" bestFit="1" customWidth="1"/>
    <col min="15121" max="15121" width="10.85546875" style="438" bestFit="1" customWidth="1"/>
    <col min="15122" max="15360" width="9.140625" style="438"/>
    <col min="15361" max="15361" width="4" style="438" bestFit="1" customWidth="1"/>
    <col min="15362" max="15362" width="5" style="438" bestFit="1" customWidth="1"/>
    <col min="15363" max="15363" width="16.140625" style="438" bestFit="1" customWidth="1"/>
    <col min="15364" max="15364" width="16.7109375" style="438" customWidth="1"/>
    <col min="15365" max="15365" width="10.7109375" style="438" customWidth="1"/>
    <col min="15366" max="15366" width="17" style="438" bestFit="1" customWidth="1"/>
    <col min="15367" max="15367" width="16.7109375" style="438" customWidth="1"/>
    <col min="15368" max="15369" width="8.7109375" style="438" customWidth="1"/>
    <col min="15370" max="15370" width="16.7109375" style="438" customWidth="1"/>
    <col min="15371" max="15371" width="15.7109375" style="438" customWidth="1"/>
    <col min="15372" max="15373" width="7.7109375" style="438" customWidth="1"/>
    <col min="15374" max="15374" width="10.7109375" style="438" customWidth="1"/>
    <col min="15375" max="15375" width="4.5703125" style="438" bestFit="1" customWidth="1"/>
    <col min="15376" max="15376" width="12.42578125" style="438" bestFit="1" customWidth="1"/>
    <col min="15377" max="15377" width="10.85546875" style="438" bestFit="1" customWidth="1"/>
    <col min="15378" max="15616" width="9.140625" style="438"/>
    <col min="15617" max="15617" width="4" style="438" bestFit="1" customWidth="1"/>
    <col min="15618" max="15618" width="5" style="438" bestFit="1" customWidth="1"/>
    <col min="15619" max="15619" width="16.140625" style="438" bestFit="1" customWidth="1"/>
    <col min="15620" max="15620" width="16.7109375" style="438" customWidth="1"/>
    <col min="15621" max="15621" width="10.7109375" style="438" customWidth="1"/>
    <col min="15622" max="15622" width="17" style="438" bestFit="1" customWidth="1"/>
    <col min="15623" max="15623" width="16.7109375" style="438" customWidth="1"/>
    <col min="15624" max="15625" width="8.7109375" style="438" customWidth="1"/>
    <col min="15626" max="15626" width="16.7109375" style="438" customWidth="1"/>
    <col min="15627" max="15627" width="15.7109375" style="438" customWidth="1"/>
    <col min="15628" max="15629" width="7.7109375" style="438" customWidth="1"/>
    <col min="15630" max="15630" width="10.7109375" style="438" customWidth="1"/>
    <col min="15631" max="15631" width="4.5703125" style="438" bestFit="1" customWidth="1"/>
    <col min="15632" max="15632" width="12.42578125" style="438" bestFit="1" customWidth="1"/>
    <col min="15633" max="15633" width="10.85546875" style="438" bestFit="1" customWidth="1"/>
    <col min="15634" max="15872" width="9.140625" style="438"/>
    <col min="15873" max="15873" width="4" style="438" bestFit="1" customWidth="1"/>
    <col min="15874" max="15874" width="5" style="438" bestFit="1" customWidth="1"/>
    <col min="15875" max="15875" width="16.140625" style="438" bestFit="1" customWidth="1"/>
    <col min="15876" max="15876" width="16.7109375" style="438" customWidth="1"/>
    <col min="15877" max="15877" width="10.7109375" style="438" customWidth="1"/>
    <col min="15878" max="15878" width="17" style="438" bestFit="1" customWidth="1"/>
    <col min="15879" max="15879" width="16.7109375" style="438" customWidth="1"/>
    <col min="15880" max="15881" width="8.7109375" style="438" customWidth="1"/>
    <col min="15882" max="15882" width="16.7109375" style="438" customWidth="1"/>
    <col min="15883" max="15883" width="15.7109375" style="438" customWidth="1"/>
    <col min="15884" max="15885" width="7.7109375" style="438" customWidth="1"/>
    <col min="15886" max="15886" width="10.7109375" style="438" customWidth="1"/>
    <col min="15887" max="15887" width="4.5703125" style="438" bestFit="1" customWidth="1"/>
    <col min="15888" max="15888" width="12.42578125" style="438" bestFit="1" customWidth="1"/>
    <col min="15889" max="15889" width="10.85546875" style="438" bestFit="1" customWidth="1"/>
    <col min="15890" max="16128" width="9.140625" style="438"/>
    <col min="16129" max="16129" width="4" style="438" bestFit="1" customWidth="1"/>
    <col min="16130" max="16130" width="5" style="438" bestFit="1" customWidth="1"/>
    <col min="16131" max="16131" width="16.140625" style="438" bestFit="1" customWidth="1"/>
    <col min="16132" max="16132" width="16.7109375" style="438" customWidth="1"/>
    <col min="16133" max="16133" width="10.7109375" style="438" customWidth="1"/>
    <col min="16134" max="16134" width="17" style="438" bestFit="1" customWidth="1"/>
    <col min="16135" max="16135" width="16.7109375" style="438" customWidth="1"/>
    <col min="16136" max="16137" width="8.7109375" style="438" customWidth="1"/>
    <col min="16138" max="16138" width="16.7109375" style="438" customWidth="1"/>
    <col min="16139" max="16139" width="15.7109375" style="438" customWidth="1"/>
    <col min="16140" max="16141" width="7.7109375" style="438" customWidth="1"/>
    <col min="16142" max="16142" width="10.7109375" style="438" customWidth="1"/>
    <col min="16143" max="16143" width="4.5703125" style="438" bestFit="1" customWidth="1"/>
    <col min="16144" max="16144" width="12.42578125" style="438" bestFit="1" customWidth="1"/>
    <col min="16145" max="16145" width="10.85546875" style="438" bestFit="1" customWidth="1"/>
    <col min="16146" max="16384" width="9.140625" style="438"/>
  </cols>
  <sheetData>
    <row r="1" spans="1:17" ht="16.5" thickBot="1" x14ac:dyDescent="0.3">
      <c r="A1" s="545"/>
      <c r="B1" s="545"/>
      <c r="C1" s="545"/>
      <c r="D1" s="546" t="s">
        <v>1132</v>
      </c>
      <c r="G1" s="427"/>
    </row>
    <row r="2" spans="1:17" x14ac:dyDescent="0.2">
      <c r="A2" s="548"/>
      <c r="B2" s="549"/>
      <c r="C2" s="549"/>
      <c r="D2" s="13" t="s">
        <v>19</v>
      </c>
      <c r="E2" s="14" t="s">
        <v>41</v>
      </c>
      <c r="F2" s="14" t="s">
        <v>51</v>
      </c>
      <c r="G2" s="678" t="s">
        <v>52</v>
      </c>
      <c r="H2" s="716"/>
      <c r="I2" s="716"/>
      <c r="J2" s="550" t="s">
        <v>53</v>
      </c>
      <c r="K2" s="550" t="s">
        <v>54</v>
      </c>
      <c r="L2" s="717" t="s">
        <v>55</v>
      </c>
      <c r="M2" s="717"/>
      <c r="N2" s="551" t="s">
        <v>42</v>
      </c>
    </row>
    <row r="3" spans="1:17" x14ac:dyDescent="0.2">
      <c r="A3" s="548"/>
      <c r="B3" s="552"/>
      <c r="C3" s="553">
        <v>2015</v>
      </c>
      <c r="D3" s="27"/>
      <c r="E3" s="643" t="s">
        <v>722</v>
      </c>
      <c r="F3" s="11" t="s">
        <v>1133</v>
      </c>
      <c r="G3" s="28" t="s">
        <v>46</v>
      </c>
      <c r="H3" s="29" t="s">
        <v>45</v>
      </c>
      <c r="I3" s="30" t="s">
        <v>56</v>
      </c>
      <c r="J3" s="554" t="s">
        <v>57</v>
      </c>
      <c r="K3" s="554" t="s">
        <v>58</v>
      </c>
      <c r="L3" s="718" t="s">
        <v>59</v>
      </c>
      <c r="M3" s="718"/>
      <c r="N3" s="555" t="s">
        <v>43</v>
      </c>
    </row>
    <row r="4" spans="1:17" x14ac:dyDescent="0.2">
      <c r="A4" s="556"/>
      <c r="B4" s="557"/>
      <c r="C4" s="557" t="str">
        <f>IF(E3="den 1 nov.","1 november ","30 juni ")&amp;E4</f>
        <v>1 november 2015</v>
      </c>
      <c r="D4" s="27" t="s">
        <v>47</v>
      </c>
      <c r="E4" s="16">
        <v>2015</v>
      </c>
      <c r="F4" s="11" t="s">
        <v>60</v>
      </c>
      <c r="G4" s="34"/>
      <c r="H4" s="35"/>
      <c r="I4" s="36" t="s">
        <v>61</v>
      </c>
      <c r="J4" s="558" t="s">
        <v>1134</v>
      </c>
      <c r="K4" s="554" t="s">
        <v>43</v>
      </c>
      <c r="L4" s="719" t="s">
        <v>1135</v>
      </c>
      <c r="M4" s="719"/>
      <c r="N4" s="557" t="s">
        <v>44</v>
      </c>
    </row>
    <row r="5" spans="1:17" x14ac:dyDescent="0.2">
      <c r="A5" s="556"/>
      <c r="B5" s="557"/>
      <c r="C5" s="557"/>
      <c r="D5" s="27"/>
      <c r="E5" s="38"/>
      <c r="F5" s="39" t="s">
        <v>1136</v>
      </c>
      <c r="G5" s="40"/>
      <c r="H5" s="35"/>
      <c r="I5" s="36" t="s">
        <v>64</v>
      </c>
      <c r="J5" s="559"/>
      <c r="K5" s="554" t="s">
        <v>65</v>
      </c>
      <c r="L5" s="560" t="s">
        <v>66</v>
      </c>
      <c r="M5" s="560" t="s">
        <v>67</v>
      </c>
      <c r="N5" s="557" t="s">
        <v>49</v>
      </c>
    </row>
    <row r="6" spans="1:17" x14ac:dyDescent="0.2">
      <c r="A6" s="561" t="s">
        <v>19</v>
      </c>
      <c r="B6" s="561" t="s">
        <v>1137</v>
      </c>
      <c r="C6" s="561" t="s">
        <v>1138</v>
      </c>
      <c r="D6" s="27"/>
      <c r="E6" s="38"/>
      <c r="F6" s="43">
        <v>2015</v>
      </c>
      <c r="G6" s="44">
        <v>1.05</v>
      </c>
      <c r="H6" s="35"/>
      <c r="I6" s="36" t="s">
        <v>68</v>
      </c>
      <c r="J6" s="562"/>
      <c r="K6" s="554" t="s">
        <v>69</v>
      </c>
      <c r="L6" s="563" t="s">
        <v>1139</v>
      </c>
      <c r="M6" s="563" t="s">
        <v>1140</v>
      </c>
      <c r="N6" s="564" t="s">
        <v>48</v>
      </c>
    </row>
    <row r="7" spans="1:17" x14ac:dyDescent="0.2">
      <c r="A7" s="565"/>
      <c r="B7" s="566"/>
      <c r="C7" s="566"/>
      <c r="D7" s="17"/>
      <c r="E7" s="17"/>
      <c r="F7" s="47" t="s">
        <v>345</v>
      </c>
      <c r="G7" s="48">
        <v>1.0529999999999999</v>
      </c>
      <c r="H7" s="49"/>
      <c r="I7" s="50" t="s">
        <v>70</v>
      </c>
      <c r="J7" s="567"/>
      <c r="K7" s="568" t="s">
        <v>71</v>
      </c>
      <c r="L7" s="569"/>
      <c r="M7" s="569"/>
      <c r="N7" s="570"/>
    </row>
    <row r="8" spans="1:17" x14ac:dyDescent="0.2">
      <c r="A8" s="565"/>
      <c r="B8" s="571" t="s">
        <v>1141</v>
      </c>
      <c r="C8" s="572" t="s">
        <v>841</v>
      </c>
      <c r="D8" s="18" t="s">
        <v>358</v>
      </c>
      <c r="E8" s="645">
        <v>9838418</v>
      </c>
      <c r="F8" s="645">
        <v>1893132318000</v>
      </c>
      <c r="G8" s="645">
        <v>2093141747387</v>
      </c>
      <c r="H8" s="646">
        <v>212752</v>
      </c>
      <c r="I8" s="647">
        <v>100</v>
      </c>
      <c r="J8" s="645">
        <v>2407114572282</v>
      </c>
      <c r="K8" s="645">
        <v>313972824895</v>
      </c>
      <c r="L8" s="644"/>
      <c r="M8" s="644"/>
      <c r="N8" s="644"/>
      <c r="O8" s="573" t="s">
        <v>1142</v>
      </c>
      <c r="P8" s="573" t="s">
        <v>47</v>
      </c>
      <c r="Q8" s="573" t="s">
        <v>1143</v>
      </c>
    </row>
    <row r="9" spans="1:17" ht="25.5" x14ac:dyDescent="0.2">
      <c r="A9" s="574" t="s">
        <v>1144</v>
      </c>
      <c r="B9" s="575" t="s">
        <v>862</v>
      </c>
      <c r="C9" s="576" t="s">
        <v>360</v>
      </c>
      <c r="D9" s="577" t="s">
        <v>696</v>
      </c>
      <c r="E9" s="656">
        <v>89374</v>
      </c>
      <c r="F9" s="656">
        <v>14826242400</v>
      </c>
      <c r="G9" s="650">
        <v>16392634910</v>
      </c>
      <c r="H9" s="650">
        <v>183416</v>
      </c>
      <c r="I9" s="654">
        <v>86.2</v>
      </c>
      <c r="J9" s="653">
        <v>21866671835</v>
      </c>
      <c r="K9" s="653">
        <v>5474036925</v>
      </c>
      <c r="L9" s="652">
        <v>19.05</v>
      </c>
      <c r="M9" s="652">
        <v>16.98</v>
      </c>
      <c r="N9" s="653">
        <v>11668</v>
      </c>
      <c r="O9" s="547">
        <f>RANK(N9,$N$9:$N$298,1)</f>
        <v>213</v>
      </c>
      <c r="P9" s="547" t="str">
        <f>C9</f>
        <v>Botkyrka</v>
      </c>
      <c r="Q9" s="578">
        <f>N9</f>
        <v>11668</v>
      </c>
    </row>
    <row r="10" spans="1:17" x14ac:dyDescent="0.2">
      <c r="A10" s="574" t="s">
        <v>1144</v>
      </c>
      <c r="B10" s="575" t="s">
        <v>869</v>
      </c>
      <c r="C10" s="438" t="s">
        <v>361</v>
      </c>
      <c r="D10" s="494" t="s">
        <v>361</v>
      </c>
      <c r="E10" s="656">
        <v>32469</v>
      </c>
      <c r="F10" s="656">
        <v>11180527500</v>
      </c>
      <c r="G10" s="650">
        <v>12361750230</v>
      </c>
      <c r="H10" s="650">
        <v>380725</v>
      </c>
      <c r="I10" s="654">
        <v>179</v>
      </c>
      <c r="J10" s="653">
        <v>7944021391</v>
      </c>
      <c r="K10" s="653">
        <v>-4417728839</v>
      </c>
      <c r="L10" s="652">
        <v>19.05</v>
      </c>
      <c r="M10" s="652">
        <v>16.98</v>
      </c>
      <c r="N10" s="653">
        <v>-23103</v>
      </c>
      <c r="O10" s="547">
        <f t="shared" ref="O10:O73" si="0">RANK(N10,$N$9:$N$298,1)</f>
        <v>1</v>
      </c>
      <c r="P10" s="547" t="str">
        <f t="shared" ref="P10:P73" si="1">C10</f>
        <v>Danderyd</v>
      </c>
      <c r="Q10" s="578">
        <f t="shared" ref="Q10:Q73" si="2">N10</f>
        <v>-23103</v>
      </c>
    </row>
    <row r="11" spans="1:17" x14ac:dyDescent="0.2">
      <c r="A11" s="574" t="s">
        <v>1144</v>
      </c>
      <c r="B11" s="575" t="s">
        <v>873</v>
      </c>
      <c r="C11" s="438" t="s">
        <v>362</v>
      </c>
      <c r="D11" s="494" t="s">
        <v>362</v>
      </c>
      <c r="E11" s="656">
        <v>26915</v>
      </c>
      <c r="F11" s="656">
        <v>6426189100</v>
      </c>
      <c r="G11" s="650">
        <v>7105115978</v>
      </c>
      <c r="H11" s="650">
        <v>263984</v>
      </c>
      <c r="I11" s="654">
        <v>124.1</v>
      </c>
      <c r="J11" s="653">
        <v>6585153092</v>
      </c>
      <c r="K11" s="653">
        <v>-519962886</v>
      </c>
      <c r="L11" s="652">
        <v>19.05</v>
      </c>
      <c r="M11" s="652">
        <v>16.98</v>
      </c>
      <c r="N11" s="653">
        <v>-3280</v>
      </c>
      <c r="O11" s="547">
        <f t="shared" si="0"/>
        <v>8</v>
      </c>
      <c r="P11" s="547" t="str">
        <f t="shared" si="1"/>
        <v>Ekerö</v>
      </c>
      <c r="Q11" s="578">
        <f t="shared" si="2"/>
        <v>-3280</v>
      </c>
    </row>
    <row r="12" spans="1:17" x14ac:dyDescent="0.2">
      <c r="A12" s="574" t="s">
        <v>1144</v>
      </c>
      <c r="B12" s="575" t="s">
        <v>907</v>
      </c>
      <c r="C12" s="438" t="s">
        <v>363</v>
      </c>
      <c r="D12" s="494" t="s">
        <v>363</v>
      </c>
      <c r="E12" s="656">
        <v>83492</v>
      </c>
      <c r="F12" s="656">
        <v>15599786600</v>
      </c>
      <c r="G12" s="650">
        <v>17247904054</v>
      </c>
      <c r="H12" s="650">
        <v>206582</v>
      </c>
      <c r="I12" s="654">
        <v>97.1</v>
      </c>
      <c r="J12" s="653">
        <v>20427553482</v>
      </c>
      <c r="K12" s="653">
        <v>3179649428</v>
      </c>
      <c r="L12" s="652">
        <v>19.05</v>
      </c>
      <c r="M12" s="652">
        <v>16.98</v>
      </c>
      <c r="N12" s="653">
        <v>7255</v>
      </c>
      <c r="O12" s="547">
        <f t="shared" si="0"/>
        <v>69</v>
      </c>
      <c r="P12" s="547" t="str">
        <f t="shared" si="1"/>
        <v>Haninge</v>
      </c>
      <c r="Q12" s="578">
        <f t="shared" si="2"/>
        <v>7255</v>
      </c>
    </row>
    <row r="13" spans="1:17" x14ac:dyDescent="0.2">
      <c r="A13" s="574" t="s">
        <v>1144</v>
      </c>
      <c r="B13" s="575" t="s">
        <v>915</v>
      </c>
      <c r="C13" s="438" t="s">
        <v>364</v>
      </c>
      <c r="D13" s="494" t="s">
        <v>364</v>
      </c>
      <c r="E13" s="656">
        <v>104999</v>
      </c>
      <c r="F13" s="656">
        <v>20780209400</v>
      </c>
      <c r="G13" s="650">
        <v>22975638523</v>
      </c>
      <c r="H13" s="650">
        <v>218818</v>
      </c>
      <c r="I13" s="654">
        <v>102.9</v>
      </c>
      <c r="J13" s="653">
        <v>25689559335</v>
      </c>
      <c r="K13" s="653">
        <v>2713920812</v>
      </c>
      <c r="L13" s="652">
        <v>19.05</v>
      </c>
      <c r="M13" s="652">
        <v>16.98</v>
      </c>
      <c r="N13" s="653">
        <v>4924</v>
      </c>
      <c r="O13" s="547">
        <f t="shared" si="0"/>
        <v>40</v>
      </c>
      <c r="P13" s="547" t="str">
        <f t="shared" si="1"/>
        <v>Huddinge</v>
      </c>
      <c r="Q13" s="578">
        <f t="shared" si="2"/>
        <v>4924</v>
      </c>
    </row>
    <row r="14" spans="1:17" x14ac:dyDescent="0.2">
      <c r="A14" s="574" t="s">
        <v>1144</v>
      </c>
      <c r="B14" s="575" t="s">
        <v>930</v>
      </c>
      <c r="C14" s="438" t="s">
        <v>365</v>
      </c>
      <c r="D14" s="494" t="s">
        <v>365</v>
      </c>
      <c r="E14" s="656">
        <v>72244</v>
      </c>
      <c r="F14" s="656">
        <v>14548040800</v>
      </c>
      <c r="G14" s="650">
        <v>16085041311</v>
      </c>
      <c r="H14" s="650">
        <v>222649</v>
      </c>
      <c r="I14" s="654">
        <v>104.7</v>
      </c>
      <c r="J14" s="653">
        <v>17675563811</v>
      </c>
      <c r="K14" s="653">
        <v>1590522500</v>
      </c>
      <c r="L14" s="652">
        <v>19.05</v>
      </c>
      <c r="M14" s="652">
        <v>16.98</v>
      </c>
      <c r="N14" s="653">
        <v>4194</v>
      </c>
      <c r="O14" s="547">
        <f t="shared" si="0"/>
        <v>37</v>
      </c>
      <c r="P14" s="547" t="str">
        <f t="shared" si="1"/>
        <v>Järfälla</v>
      </c>
      <c r="Q14" s="578">
        <f t="shared" si="2"/>
        <v>4194</v>
      </c>
    </row>
    <row r="15" spans="1:17" x14ac:dyDescent="0.2">
      <c r="A15" s="574" t="s">
        <v>1144</v>
      </c>
      <c r="B15" s="575" t="s">
        <v>962</v>
      </c>
      <c r="C15" s="438" t="s">
        <v>366</v>
      </c>
      <c r="D15" s="494" t="s">
        <v>366</v>
      </c>
      <c r="E15" s="656">
        <v>46245</v>
      </c>
      <c r="F15" s="656">
        <v>13409519000</v>
      </c>
      <c r="G15" s="650">
        <v>14826234682</v>
      </c>
      <c r="H15" s="650">
        <v>320602</v>
      </c>
      <c r="I15" s="654">
        <v>150.69999999999999</v>
      </c>
      <c r="J15" s="653">
        <v>11314523676</v>
      </c>
      <c r="K15" s="653">
        <v>-3511711006</v>
      </c>
      <c r="L15" s="652">
        <v>19.05</v>
      </c>
      <c r="M15" s="652">
        <v>16.98</v>
      </c>
      <c r="N15" s="653">
        <v>-12894</v>
      </c>
      <c r="O15" s="547">
        <f t="shared" si="0"/>
        <v>2</v>
      </c>
      <c r="P15" s="547" t="str">
        <f t="shared" si="1"/>
        <v>Lidingö</v>
      </c>
      <c r="Q15" s="578">
        <f t="shared" si="2"/>
        <v>-12894</v>
      </c>
    </row>
    <row r="16" spans="1:17" x14ac:dyDescent="0.2">
      <c r="A16" s="574" t="s">
        <v>1144</v>
      </c>
      <c r="B16" s="575" t="s">
        <v>992</v>
      </c>
      <c r="C16" s="438" t="s">
        <v>367</v>
      </c>
      <c r="D16" s="494" t="s">
        <v>367</v>
      </c>
      <c r="E16" s="656">
        <v>97808</v>
      </c>
      <c r="F16" s="656">
        <v>24335606300</v>
      </c>
      <c r="G16" s="650">
        <v>26906663106</v>
      </c>
      <c r="H16" s="650">
        <v>275097</v>
      </c>
      <c r="I16" s="654">
        <v>129.30000000000001</v>
      </c>
      <c r="J16" s="653">
        <v>23930174758</v>
      </c>
      <c r="K16" s="653">
        <v>-2976488348</v>
      </c>
      <c r="L16" s="652">
        <v>19.05</v>
      </c>
      <c r="M16" s="652">
        <v>16.98</v>
      </c>
      <c r="N16" s="653">
        <v>-5167</v>
      </c>
      <c r="O16" s="547">
        <f t="shared" si="0"/>
        <v>5</v>
      </c>
      <c r="P16" s="547" t="str">
        <f t="shared" si="1"/>
        <v>Nacka</v>
      </c>
      <c r="Q16" s="578">
        <f t="shared" si="2"/>
        <v>-5167</v>
      </c>
    </row>
    <row r="17" spans="1:17" x14ac:dyDescent="0.2">
      <c r="A17" s="574" t="s">
        <v>1144</v>
      </c>
      <c r="B17" s="575" t="s">
        <v>998</v>
      </c>
      <c r="C17" s="438" t="s">
        <v>368</v>
      </c>
      <c r="D17" s="494" t="s">
        <v>368</v>
      </c>
      <c r="E17" s="656">
        <v>58478</v>
      </c>
      <c r="F17" s="656">
        <v>10724826500</v>
      </c>
      <c r="G17" s="650">
        <v>11857904420</v>
      </c>
      <c r="H17" s="650">
        <v>202775</v>
      </c>
      <c r="I17" s="654">
        <v>95.3</v>
      </c>
      <c r="J17" s="653">
        <v>14307508174</v>
      </c>
      <c r="K17" s="653">
        <v>2449603754</v>
      </c>
      <c r="L17" s="652">
        <v>19.05</v>
      </c>
      <c r="M17" s="652">
        <v>16.98</v>
      </c>
      <c r="N17" s="653">
        <v>7980</v>
      </c>
      <c r="O17" s="547">
        <f t="shared" si="0"/>
        <v>82</v>
      </c>
      <c r="P17" s="547" t="str">
        <f t="shared" si="1"/>
        <v>Norrtälje</v>
      </c>
      <c r="Q17" s="578">
        <f t="shared" si="2"/>
        <v>7980</v>
      </c>
    </row>
    <row r="18" spans="1:17" x14ac:dyDescent="0.2">
      <c r="A18" s="574" t="s">
        <v>1144</v>
      </c>
      <c r="B18" s="575" t="s">
        <v>1001</v>
      </c>
      <c r="C18" s="438" t="s">
        <v>369</v>
      </c>
      <c r="D18" s="494" t="s">
        <v>369</v>
      </c>
      <c r="E18" s="656">
        <v>10079</v>
      </c>
      <c r="F18" s="656">
        <v>2078858800</v>
      </c>
      <c r="G18" s="650">
        <v>2298490232</v>
      </c>
      <c r="H18" s="650">
        <v>228047</v>
      </c>
      <c r="I18" s="654">
        <v>107.2</v>
      </c>
      <c r="J18" s="653">
        <v>2465976519</v>
      </c>
      <c r="K18" s="653">
        <v>167486287</v>
      </c>
      <c r="L18" s="652">
        <v>19.05</v>
      </c>
      <c r="M18" s="652">
        <v>16.98</v>
      </c>
      <c r="N18" s="653">
        <v>3166</v>
      </c>
      <c r="O18" s="547">
        <f t="shared" si="0"/>
        <v>30</v>
      </c>
      <c r="P18" s="547" t="str">
        <f t="shared" si="1"/>
        <v>Nykvarn</v>
      </c>
      <c r="Q18" s="578">
        <f t="shared" si="2"/>
        <v>3166</v>
      </c>
    </row>
    <row r="19" spans="1:17" x14ac:dyDescent="0.2">
      <c r="A19" s="574" t="s">
        <v>1144</v>
      </c>
      <c r="B19" s="575" t="s">
        <v>1003</v>
      </c>
      <c r="C19" s="438" t="s">
        <v>370</v>
      </c>
      <c r="D19" s="494" t="s">
        <v>370</v>
      </c>
      <c r="E19" s="656">
        <v>27439</v>
      </c>
      <c r="F19" s="656">
        <v>5146813800</v>
      </c>
      <c r="G19" s="650">
        <v>5690574678</v>
      </c>
      <c r="H19" s="650">
        <v>207390</v>
      </c>
      <c r="I19" s="654">
        <v>97.5</v>
      </c>
      <c r="J19" s="653">
        <v>6713357447</v>
      </c>
      <c r="K19" s="653">
        <v>1022782769</v>
      </c>
      <c r="L19" s="652">
        <v>19.05</v>
      </c>
      <c r="M19" s="652">
        <v>16.98</v>
      </c>
      <c r="N19" s="653">
        <v>7101</v>
      </c>
      <c r="O19" s="547">
        <f t="shared" si="0"/>
        <v>65</v>
      </c>
      <c r="P19" s="547" t="str">
        <f t="shared" si="1"/>
        <v>Nynäshamn</v>
      </c>
      <c r="Q19" s="578">
        <f t="shared" si="2"/>
        <v>7101</v>
      </c>
    </row>
    <row r="20" spans="1:17" x14ac:dyDescent="0.2">
      <c r="A20" s="574" t="s">
        <v>1144</v>
      </c>
      <c r="B20" s="575" t="s">
        <v>1022</v>
      </c>
      <c r="C20" s="438" t="s">
        <v>371</v>
      </c>
      <c r="D20" s="494" t="s">
        <v>371</v>
      </c>
      <c r="E20" s="656">
        <v>16398</v>
      </c>
      <c r="F20" s="656">
        <v>3423412100</v>
      </c>
      <c r="G20" s="650">
        <v>3785095588</v>
      </c>
      <c r="H20" s="650">
        <v>230827</v>
      </c>
      <c r="I20" s="654">
        <v>108.5</v>
      </c>
      <c r="J20" s="653">
        <v>4012013390</v>
      </c>
      <c r="K20" s="653">
        <v>226917802</v>
      </c>
      <c r="L20" s="652">
        <v>19.05</v>
      </c>
      <c r="M20" s="652">
        <v>16.98</v>
      </c>
      <c r="N20" s="653">
        <v>2636</v>
      </c>
      <c r="O20" s="547">
        <f t="shared" si="0"/>
        <v>24</v>
      </c>
      <c r="P20" s="547" t="str">
        <f t="shared" si="1"/>
        <v>Salem</v>
      </c>
      <c r="Q20" s="578">
        <f t="shared" si="2"/>
        <v>2636</v>
      </c>
    </row>
    <row r="21" spans="1:17" x14ac:dyDescent="0.2">
      <c r="A21" s="574" t="s">
        <v>1144</v>
      </c>
      <c r="B21" s="575" t="s">
        <v>1024</v>
      </c>
      <c r="C21" s="438" t="s">
        <v>372</v>
      </c>
      <c r="D21" s="494" t="s">
        <v>372</v>
      </c>
      <c r="E21" s="656">
        <v>44599</v>
      </c>
      <c r="F21" s="656">
        <v>8456341700</v>
      </c>
      <c r="G21" s="650">
        <v>9349754201</v>
      </c>
      <c r="H21" s="650">
        <v>209640</v>
      </c>
      <c r="I21" s="654">
        <v>98.5</v>
      </c>
      <c r="J21" s="653">
        <v>10911805415</v>
      </c>
      <c r="K21" s="653">
        <v>1562051214</v>
      </c>
      <c r="L21" s="652">
        <v>19.05</v>
      </c>
      <c r="M21" s="652">
        <v>16.98</v>
      </c>
      <c r="N21" s="653">
        <v>6672</v>
      </c>
      <c r="O21" s="547">
        <f t="shared" si="0"/>
        <v>60</v>
      </c>
      <c r="P21" s="547" t="str">
        <f t="shared" si="1"/>
        <v>Sigtuna</v>
      </c>
      <c r="Q21" s="578">
        <f t="shared" si="2"/>
        <v>6672</v>
      </c>
    </row>
    <row r="22" spans="1:17" x14ac:dyDescent="0.2">
      <c r="A22" s="574" t="s">
        <v>1144</v>
      </c>
      <c r="B22" s="575" t="s">
        <v>1034</v>
      </c>
      <c r="C22" s="438" t="s">
        <v>373</v>
      </c>
      <c r="D22" s="494" t="s">
        <v>373</v>
      </c>
      <c r="E22" s="656">
        <v>70062</v>
      </c>
      <c r="F22" s="656">
        <v>17161214900</v>
      </c>
      <c r="G22" s="650">
        <v>18974297254</v>
      </c>
      <c r="H22" s="650">
        <v>270822</v>
      </c>
      <c r="I22" s="654">
        <v>127.3</v>
      </c>
      <c r="J22" s="653">
        <v>17141705218</v>
      </c>
      <c r="K22" s="653">
        <v>-1832592036</v>
      </c>
      <c r="L22" s="652">
        <v>19.05</v>
      </c>
      <c r="M22" s="652">
        <v>16.98</v>
      </c>
      <c r="N22" s="653">
        <v>-4441</v>
      </c>
      <c r="O22" s="547">
        <f t="shared" si="0"/>
        <v>6</v>
      </c>
      <c r="P22" s="547" t="str">
        <f t="shared" si="1"/>
        <v>Sollentuna</v>
      </c>
      <c r="Q22" s="578">
        <f t="shared" si="2"/>
        <v>-4441</v>
      </c>
    </row>
    <row r="23" spans="1:17" x14ac:dyDescent="0.2">
      <c r="A23" s="574" t="s">
        <v>1144</v>
      </c>
      <c r="B23" s="575" t="s">
        <v>1035</v>
      </c>
      <c r="C23" s="438" t="s">
        <v>374</v>
      </c>
      <c r="D23" s="494" t="s">
        <v>374</v>
      </c>
      <c r="E23" s="656">
        <v>76063</v>
      </c>
      <c r="F23" s="656">
        <v>17860423400</v>
      </c>
      <c r="G23" s="650">
        <v>19747377132</v>
      </c>
      <c r="H23" s="650">
        <v>259619</v>
      </c>
      <c r="I23" s="654">
        <v>122</v>
      </c>
      <c r="J23" s="653">
        <v>18609938682</v>
      </c>
      <c r="K23" s="653">
        <v>-1137438450</v>
      </c>
      <c r="L23" s="652">
        <v>19.05</v>
      </c>
      <c r="M23" s="652">
        <v>16.98</v>
      </c>
      <c r="N23" s="653">
        <v>-2539</v>
      </c>
      <c r="O23" s="547">
        <f t="shared" si="0"/>
        <v>10</v>
      </c>
      <c r="P23" s="547" t="str">
        <f t="shared" si="1"/>
        <v>Solna</v>
      </c>
      <c r="Q23" s="578">
        <f t="shared" si="2"/>
        <v>-2539</v>
      </c>
    </row>
    <row r="24" spans="1:17" x14ac:dyDescent="0.2">
      <c r="A24" s="574" t="s">
        <v>1144</v>
      </c>
      <c r="B24" s="575" t="s">
        <v>1040</v>
      </c>
      <c r="C24" s="438" t="s">
        <v>375</v>
      </c>
      <c r="D24" s="494" t="s">
        <v>375</v>
      </c>
      <c r="E24" s="656">
        <v>923158</v>
      </c>
      <c r="F24" s="656">
        <v>220055284000</v>
      </c>
      <c r="G24" s="650">
        <v>243304124755</v>
      </c>
      <c r="H24" s="650">
        <v>263556</v>
      </c>
      <c r="I24" s="654">
        <v>123.9</v>
      </c>
      <c r="J24" s="653">
        <v>225864267438</v>
      </c>
      <c r="K24" s="653">
        <v>-17439857317</v>
      </c>
      <c r="L24" s="652">
        <v>19.05</v>
      </c>
      <c r="M24" s="652">
        <v>16.98</v>
      </c>
      <c r="N24" s="653">
        <v>-3208</v>
      </c>
      <c r="O24" s="547">
        <f t="shared" si="0"/>
        <v>9</v>
      </c>
      <c r="P24" s="547" t="str">
        <f t="shared" si="1"/>
        <v>Stockholm</v>
      </c>
      <c r="Q24" s="578">
        <f t="shared" si="2"/>
        <v>-3208</v>
      </c>
    </row>
    <row r="25" spans="1:17" x14ac:dyDescent="0.2">
      <c r="A25" s="574" t="s">
        <v>1144</v>
      </c>
      <c r="B25" s="575" t="s">
        <v>1046</v>
      </c>
      <c r="C25" s="438" t="s">
        <v>376</v>
      </c>
      <c r="D25" s="494" t="s">
        <v>376</v>
      </c>
      <c r="E25" s="656">
        <v>45761</v>
      </c>
      <c r="F25" s="656">
        <v>9346364700</v>
      </c>
      <c r="G25" s="650">
        <v>10333808131</v>
      </c>
      <c r="H25" s="650">
        <v>225821</v>
      </c>
      <c r="I25" s="654">
        <v>106.1</v>
      </c>
      <c r="J25" s="653">
        <v>11196105913</v>
      </c>
      <c r="K25" s="653">
        <v>862297782</v>
      </c>
      <c r="L25" s="652">
        <v>19.05</v>
      </c>
      <c r="M25" s="652">
        <v>16.98</v>
      </c>
      <c r="N25" s="653">
        <v>3590</v>
      </c>
      <c r="O25" s="547">
        <f t="shared" si="0"/>
        <v>32</v>
      </c>
      <c r="P25" s="547" t="str">
        <f t="shared" si="1"/>
        <v>Sundbyberg</v>
      </c>
      <c r="Q25" s="578">
        <f t="shared" si="2"/>
        <v>3590</v>
      </c>
    </row>
    <row r="26" spans="1:17" x14ac:dyDescent="0.2">
      <c r="A26" s="574" t="s">
        <v>1144</v>
      </c>
      <c r="B26" s="575" t="s">
        <v>1058</v>
      </c>
      <c r="C26" s="438" t="s">
        <v>377</v>
      </c>
      <c r="D26" s="494" t="s">
        <v>377</v>
      </c>
      <c r="E26" s="656">
        <v>93076</v>
      </c>
      <c r="F26" s="656">
        <v>15923012800</v>
      </c>
      <c r="G26" s="650">
        <v>17605279102</v>
      </c>
      <c r="H26" s="650">
        <v>189150</v>
      </c>
      <c r="I26" s="654">
        <v>88.9</v>
      </c>
      <c r="J26" s="653">
        <v>22772420925</v>
      </c>
      <c r="K26" s="653">
        <v>5167141823</v>
      </c>
      <c r="L26" s="652">
        <v>19.05</v>
      </c>
      <c r="M26" s="652">
        <v>16.98</v>
      </c>
      <c r="N26" s="653">
        <v>10576</v>
      </c>
      <c r="O26" s="547">
        <f t="shared" si="0"/>
        <v>166</v>
      </c>
      <c r="P26" s="547" t="str">
        <f t="shared" si="1"/>
        <v>Södertälje</v>
      </c>
      <c r="Q26" s="578">
        <f t="shared" si="2"/>
        <v>10576</v>
      </c>
    </row>
    <row r="27" spans="1:17" x14ac:dyDescent="0.2">
      <c r="A27" s="574" t="s">
        <v>1144</v>
      </c>
      <c r="B27" s="575" t="s">
        <v>1075</v>
      </c>
      <c r="C27" s="438" t="s">
        <v>378</v>
      </c>
      <c r="D27" s="494" t="s">
        <v>378</v>
      </c>
      <c r="E27" s="656">
        <v>46019</v>
      </c>
      <c r="F27" s="656">
        <v>9886938500</v>
      </c>
      <c r="G27" s="650">
        <v>10931493553</v>
      </c>
      <c r="H27" s="650">
        <v>237543</v>
      </c>
      <c r="I27" s="654">
        <v>111.7</v>
      </c>
      <c r="J27" s="653">
        <v>11259229431</v>
      </c>
      <c r="K27" s="653">
        <v>327735878</v>
      </c>
      <c r="L27" s="652">
        <v>19.05</v>
      </c>
      <c r="M27" s="652">
        <v>16.98</v>
      </c>
      <c r="N27" s="653">
        <v>1357</v>
      </c>
      <c r="O27" s="547">
        <f t="shared" si="0"/>
        <v>19</v>
      </c>
      <c r="P27" s="547" t="str">
        <f t="shared" si="1"/>
        <v>Tyresö</v>
      </c>
      <c r="Q27" s="578">
        <f t="shared" si="2"/>
        <v>1357</v>
      </c>
    </row>
    <row r="28" spans="1:17" x14ac:dyDescent="0.2">
      <c r="A28" s="574" t="s">
        <v>1144</v>
      </c>
      <c r="B28" s="575" t="s">
        <v>1076</v>
      </c>
      <c r="C28" s="438" t="s">
        <v>379</v>
      </c>
      <c r="D28" s="494" t="s">
        <v>379</v>
      </c>
      <c r="E28" s="656">
        <v>68015</v>
      </c>
      <c r="F28" s="656">
        <v>18492393500</v>
      </c>
      <c r="G28" s="650">
        <v>20446114873</v>
      </c>
      <c r="H28" s="650">
        <v>300612</v>
      </c>
      <c r="I28" s="654">
        <v>141.30000000000001</v>
      </c>
      <c r="J28" s="653">
        <v>16640876372</v>
      </c>
      <c r="K28" s="653">
        <v>-3805238501</v>
      </c>
      <c r="L28" s="652">
        <v>19.05</v>
      </c>
      <c r="M28" s="652">
        <v>16.98</v>
      </c>
      <c r="N28" s="653">
        <v>-9500</v>
      </c>
      <c r="O28" s="547">
        <f t="shared" si="0"/>
        <v>3</v>
      </c>
      <c r="P28" s="547" t="str">
        <f t="shared" si="1"/>
        <v>Täby</v>
      </c>
      <c r="Q28" s="578">
        <f t="shared" si="2"/>
        <v>-9500</v>
      </c>
    </row>
    <row r="29" spans="1:17" x14ac:dyDescent="0.2">
      <c r="A29" s="574" t="s">
        <v>1144</v>
      </c>
      <c r="B29" s="575" t="s">
        <v>1081</v>
      </c>
      <c r="C29" s="438" t="s">
        <v>380</v>
      </c>
      <c r="D29" s="494" t="s">
        <v>380</v>
      </c>
      <c r="E29" s="656">
        <v>42422</v>
      </c>
      <c r="F29" s="656">
        <v>8621812600</v>
      </c>
      <c r="G29" s="651">
        <v>9532707101</v>
      </c>
      <c r="H29" s="651">
        <v>224711</v>
      </c>
      <c r="I29" s="654">
        <v>105.6</v>
      </c>
      <c r="J29" s="653">
        <v>10379170146</v>
      </c>
      <c r="K29" s="653">
        <v>846463045</v>
      </c>
      <c r="L29" s="652">
        <v>19.05</v>
      </c>
      <c r="M29" s="652">
        <v>16.98</v>
      </c>
      <c r="N29" s="653">
        <v>3801</v>
      </c>
      <c r="O29" s="547">
        <f t="shared" si="0"/>
        <v>34</v>
      </c>
      <c r="P29" s="547" t="str">
        <f t="shared" si="1"/>
        <v>Upplands Väsby</v>
      </c>
      <c r="Q29" s="578">
        <f t="shared" si="2"/>
        <v>3801</v>
      </c>
    </row>
    <row r="30" spans="1:17" x14ac:dyDescent="0.2">
      <c r="A30" s="574" t="s">
        <v>1144</v>
      </c>
      <c r="B30" s="575" t="s">
        <v>1082</v>
      </c>
      <c r="C30" s="438" t="s">
        <v>381</v>
      </c>
      <c r="D30" s="494" t="s">
        <v>381</v>
      </c>
      <c r="E30" s="656">
        <v>25691</v>
      </c>
      <c r="F30" s="656">
        <v>4940431900</v>
      </c>
      <c r="G30" s="651">
        <v>5462388530</v>
      </c>
      <c r="H30" s="651">
        <v>212619</v>
      </c>
      <c r="I30" s="654">
        <v>99.9</v>
      </c>
      <c r="J30" s="653">
        <v>6285683377</v>
      </c>
      <c r="K30" s="653">
        <v>823294847</v>
      </c>
      <c r="L30" s="652">
        <v>19.05</v>
      </c>
      <c r="M30" s="652">
        <v>16.98</v>
      </c>
      <c r="N30" s="653">
        <v>6105</v>
      </c>
      <c r="O30" s="547">
        <f t="shared" si="0"/>
        <v>52</v>
      </c>
      <c r="P30" s="547" t="str">
        <f t="shared" si="1"/>
        <v>Upplands-Bro</v>
      </c>
      <c r="Q30" s="578">
        <f t="shared" si="2"/>
        <v>6105</v>
      </c>
    </row>
    <row r="31" spans="1:17" x14ac:dyDescent="0.2">
      <c r="A31" s="574" t="s">
        <v>1144</v>
      </c>
      <c r="B31" s="575" t="s">
        <v>1088</v>
      </c>
      <c r="C31" s="438" t="s">
        <v>382</v>
      </c>
      <c r="D31" s="494" t="s">
        <v>382</v>
      </c>
      <c r="E31" s="656">
        <v>32364</v>
      </c>
      <c r="F31" s="656">
        <v>7057301500</v>
      </c>
      <c r="G31" s="651">
        <v>7802905403</v>
      </c>
      <c r="H31" s="651">
        <v>241098</v>
      </c>
      <c r="I31" s="654">
        <v>113.3</v>
      </c>
      <c r="J31" s="653">
        <v>7918331587</v>
      </c>
      <c r="K31" s="653">
        <v>115426184</v>
      </c>
      <c r="L31" s="652">
        <v>19.05</v>
      </c>
      <c r="M31" s="652">
        <v>16.98</v>
      </c>
      <c r="N31" s="653">
        <v>679</v>
      </c>
      <c r="O31" s="547">
        <f t="shared" si="0"/>
        <v>17</v>
      </c>
      <c r="P31" s="547" t="str">
        <f t="shared" si="1"/>
        <v>Vallentuna</v>
      </c>
      <c r="Q31" s="578">
        <f t="shared" si="2"/>
        <v>679</v>
      </c>
    </row>
    <row r="32" spans="1:17" x14ac:dyDescent="0.2">
      <c r="A32" s="574" t="s">
        <v>1144</v>
      </c>
      <c r="B32" s="575" t="s">
        <v>1092</v>
      </c>
      <c r="C32" s="438" t="s">
        <v>383</v>
      </c>
      <c r="D32" s="494" t="s">
        <v>383</v>
      </c>
      <c r="E32" s="656">
        <v>11402</v>
      </c>
      <c r="F32" s="656">
        <v>2839905600</v>
      </c>
      <c r="G32" s="651">
        <v>3139941627</v>
      </c>
      <c r="H32" s="651">
        <v>275385</v>
      </c>
      <c r="I32" s="654">
        <v>129.4</v>
      </c>
      <c r="J32" s="653">
        <v>2789668050</v>
      </c>
      <c r="K32" s="653">
        <v>-350273577</v>
      </c>
      <c r="L32" s="652">
        <v>19.05</v>
      </c>
      <c r="M32" s="652">
        <v>16.98</v>
      </c>
      <c r="N32" s="653">
        <v>-5216</v>
      </c>
      <c r="O32" s="547">
        <f t="shared" si="0"/>
        <v>4</v>
      </c>
      <c r="P32" s="547" t="str">
        <f t="shared" si="1"/>
        <v>Vaxholm</v>
      </c>
      <c r="Q32" s="578">
        <f t="shared" si="2"/>
        <v>-5216</v>
      </c>
    </row>
    <row r="33" spans="1:17" x14ac:dyDescent="0.2">
      <c r="A33" s="574" t="s">
        <v>1144</v>
      </c>
      <c r="B33" s="575" t="s">
        <v>1102</v>
      </c>
      <c r="C33" s="438" t="s">
        <v>384</v>
      </c>
      <c r="D33" s="494" t="s">
        <v>384</v>
      </c>
      <c r="E33" s="656">
        <v>40997</v>
      </c>
      <c r="F33" s="656">
        <v>9016597400</v>
      </c>
      <c r="G33" s="651">
        <v>9969200915</v>
      </c>
      <c r="H33" s="651">
        <v>243169</v>
      </c>
      <c r="I33" s="654">
        <v>114.3</v>
      </c>
      <c r="J33" s="653">
        <v>10030522806</v>
      </c>
      <c r="K33" s="653">
        <v>61321891</v>
      </c>
      <c r="L33" s="652">
        <v>19.05</v>
      </c>
      <c r="M33" s="652">
        <v>16.98</v>
      </c>
      <c r="N33" s="653">
        <v>285</v>
      </c>
      <c r="O33" s="547">
        <f t="shared" si="0"/>
        <v>16</v>
      </c>
      <c r="P33" s="547" t="str">
        <f t="shared" si="1"/>
        <v>Värmdö</v>
      </c>
      <c r="Q33" s="578">
        <f t="shared" si="2"/>
        <v>285</v>
      </c>
    </row>
    <row r="34" spans="1:17" x14ac:dyDescent="0.2">
      <c r="A34" s="574" t="s">
        <v>1144</v>
      </c>
      <c r="B34" s="575" t="s">
        <v>1127</v>
      </c>
      <c r="C34" s="438" t="s">
        <v>385</v>
      </c>
      <c r="D34" s="494" t="s">
        <v>385</v>
      </c>
      <c r="E34" s="656">
        <v>41944</v>
      </c>
      <c r="F34" s="656">
        <v>9269569100</v>
      </c>
      <c r="G34" s="651">
        <v>10248899075</v>
      </c>
      <c r="H34" s="651">
        <v>244347</v>
      </c>
      <c r="I34" s="654">
        <v>114.9</v>
      </c>
      <c r="J34" s="653">
        <v>10262220371</v>
      </c>
      <c r="K34" s="653">
        <v>13321296</v>
      </c>
      <c r="L34" s="652">
        <v>19.05</v>
      </c>
      <c r="M34" s="652">
        <v>16.98</v>
      </c>
      <c r="N34" s="653">
        <v>61</v>
      </c>
      <c r="O34" s="547">
        <f t="shared" si="0"/>
        <v>15</v>
      </c>
      <c r="P34" s="547" t="str">
        <f t="shared" si="1"/>
        <v>Österåker</v>
      </c>
      <c r="Q34" s="578">
        <f t="shared" si="2"/>
        <v>61</v>
      </c>
    </row>
    <row r="35" spans="1:17" ht="25.5" x14ac:dyDescent="0.2">
      <c r="A35" s="574" t="s">
        <v>1145</v>
      </c>
      <c r="B35" s="575" t="s">
        <v>876</v>
      </c>
      <c r="C35" s="576" t="s">
        <v>387</v>
      </c>
      <c r="D35" s="577" t="s">
        <v>697</v>
      </c>
      <c r="E35" s="656">
        <v>41772</v>
      </c>
      <c r="F35" s="656">
        <v>7815367400</v>
      </c>
      <c r="G35" s="651">
        <v>8641060966</v>
      </c>
      <c r="H35" s="651">
        <v>206863</v>
      </c>
      <c r="I35" s="654">
        <v>97.2</v>
      </c>
      <c r="J35" s="653">
        <v>10220138026</v>
      </c>
      <c r="K35" s="653">
        <v>1579077060</v>
      </c>
      <c r="L35" s="652">
        <v>19.14</v>
      </c>
      <c r="M35" s="652">
        <v>17.07</v>
      </c>
      <c r="N35" s="653">
        <v>7235</v>
      </c>
      <c r="O35" s="547">
        <f t="shared" si="0"/>
        <v>68</v>
      </c>
      <c r="P35" s="547" t="str">
        <f t="shared" si="1"/>
        <v>Enköping</v>
      </c>
      <c r="Q35" s="578">
        <f t="shared" si="2"/>
        <v>7235</v>
      </c>
    </row>
    <row r="36" spans="1:17" x14ac:dyDescent="0.2">
      <c r="A36" s="574">
        <v>3</v>
      </c>
      <c r="B36" s="575" t="s">
        <v>909</v>
      </c>
      <c r="C36" s="438" t="s">
        <v>388</v>
      </c>
      <c r="D36" s="494" t="s">
        <v>388</v>
      </c>
      <c r="E36" s="656">
        <v>13562</v>
      </c>
      <c r="F36" s="656">
        <v>2265394900</v>
      </c>
      <c r="G36" s="651">
        <v>2504733871</v>
      </c>
      <c r="H36" s="651">
        <v>184688</v>
      </c>
      <c r="I36" s="654">
        <v>86.8</v>
      </c>
      <c r="J36" s="653">
        <v>3318144018</v>
      </c>
      <c r="K36" s="653">
        <v>813410147</v>
      </c>
      <c r="L36" s="652">
        <v>19.14</v>
      </c>
      <c r="M36" s="652">
        <v>17.07</v>
      </c>
      <c r="N36" s="653">
        <v>11480</v>
      </c>
      <c r="O36" s="547">
        <f t="shared" si="0"/>
        <v>204</v>
      </c>
      <c r="P36" s="547" t="str">
        <f t="shared" si="1"/>
        <v>Heby</v>
      </c>
      <c r="Q36" s="578">
        <f t="shared" si="2"/>
        <v>11480</v>
      </c>
    </row>
    <row r="37" spans="1:17" x14ac:dyDescent="0.2">
      <c r="A37" s="574" t="s">
        <v>1145</v>
      </c>
      <c r="B37" s="575" t="s">
        <v>919</v>
      </c>
      <c r="C37" s="438" t="s">
        <v>389</v>
      </c>
      <c r="D37" s="494" t="s">
        <v>389</v>
      </c>
      <c r="E37" s="656">
        <v>20251</v>
      </c>
      <c r="F37" s="656">
        <v>4236324100</v>
      </c>
      <c r="G37" s="651">
        <v>4683891741</v>
      </c>
      <c r="H37" s="651">
        <v>231292</v>
      </c>
      <c r="I37" s="654">
        <v>108.7</v>
      </c>
      <c r="J37" s="653">
        <v>4954706865</v>
      </c>
      <c r="K37" s="653">
        <v>270815124</v>
      </c>
      <c r="L37" s="652">
        <v>19.14</v>
      </c>
      <c r="M37" s="652">
        <v>17.07</v>
      </c>
      <c r="N37" s="653">
        <v>2560</v>
      </c>
      <c r="O37" s="547">
        <f t="shared" si="0"/>
        <v>23</v>
      </c>
      <c r="P37" s="547" t="str">
        <f t="shared" si="1"/>
        <v>Håbo</v>
      </c>
      <c r="Q37" s="578">
        <f t="shared" si="2"/>
        <v>2560</v>
      </c>
    </row>
    <row r="38" spans="1:17" x14ac:dyDescent="0.2">
      <c r="A38" s="574" t="s">
        <v>1145</v>
      </c>
      <c r="B38" s="575" t="s">
        <v>944</v>
      </c>
      <c r="C38" s="438" t="s">
        <v>390</v>
      </c>
      <c r="D38" s="494" t="s">
        <v>390</v>
      </c>
      <c r="E38" s="656">
        <v>16819</v>
      </c>
      <c r="F38" s="656">
        <v>3478792100</v>
      </c>
      <c r="G38" s="651">
        <v>3846326485</v>
      </c>
      <c r="H38" s="651">
        <v>228689</v>
      </c>
      <c r="I38" s="654">
        <v>107.5</v>
      </c>
      <c r="J38" s="653">
        <v>4115017271</v>
      </c>
      <c r="K38" s="653">
        <v>268690786</v>
      </c>
      <c r="L38" s="652">
        <v>19.14</v>
      </c>
      <c r="M38" s="652">
        <v>17.07</v>
      </c>
      <c r="N38" s="653">
        <v>3058</v>
      </c>
      <c r="O38" s="547">
        <f t="shared" si="0"/>
        <v>29</v>
      </c>
      <c r="P38" s="547" t="str">
        <f t="shared" si="1"/>
        <v>Knivsta</v>
      </c>
      <c r="Q38" s="578">
        <f t="shared" si="2"/>
        <v>3058</v>
      </c>
    </row>
    <row r="39" spans="1:17" x14ac:dyDescent="0.2">
      <c r="A39" s="574" t="s">
        <v>1145</v>
      </c>
      <c r="B39" s="575" t="s">
        <v>1063</v>
      </c>
      <c r="C39" s="438" t="s">
        <v>391</v>
      </c>
      <c r="D39" s="494" t="s">
        <v>391</v>
      </c>
      <c r="E39" s="656">
        <v>20487</v>
      </c>
      <c r="F39" s="656">
        <v>3442422300</v>
      </c>
      <c r="G39" s="651">
        <v>3806114216</v>
      </c>
      <c r="H39" s="651">
        <v>185782</v>
      </c>
      <c r="I39" s="654">
        <v>87.3</v>
      </c>
      <c r="J39" s="653">
        <v>5012447758</v>
      </c>
      <c r="K39" s="653">
        <v>1206333542</v>
      </c>
      <c r="L39" s="652">
        <v>19.14</v>
      </c>
      <c r="M39" s="652">
        <v>17.07</v>
      </c>
      <c r="N39" s="653">
        <v>11270</v>
      </c>
      <c r="O39" s="547">
        <f t="shared" si="0"/>
        <v>193</v>
      </c>
      <c r="P39" s="547" t="str">
        <f t="shared" si="1"/>
        <v>Tierp</v>
      </c>
      <c r="Q39" s="578">
        <f t="shared" si="2"/>
        <v>11270</v>
      </c>
    </row>
    <row r="40" spans="1:17" x14ac:dyDescent="0.2">
      <c r="A40" s="574" t="s">
        <v>1145</v>
      </c>
      <c r="B40" s="575" t="s">
        <v>1083</v>
      </c>
      <c r="C40" s="438" t="s">
        <v>386</v>
      </c>
      <c r="D40" s="494" t="s">
        <v>386</v>
      </c>
      <c r="E40" s="656">
        <v>210003</v>
      </c>
      <c r="F40" s="656">
        <v>41532798600</v>
      </c>
      <c r="G40" s="651">
        <v>45920738772</v>
      </c>
      <c r="H40" s="651">
        <v>218667</v>
      </c>
      <c r="I40" s="654">
        <v>102.8</v>
      </c>
      <c r="J40" s="653">
        <v>51380341994</v>
      </c>
      <c r="K40" s="653">
        <v>5459603222</v>
      </c>
      <c r="L40" s="652">
        <v>19.14</v>
      </c>
      <c r="M40" s="652">
        <v>17.07</v>
      </c>
      <c r="N40" s="653">
        <v>4976</v>
      </c>
      <c r="O40" s="547">
        <f t="shared" si="0"/>
        <v>41</v>
      </c>
      <c r="P40" s="547" t="str">
        <f t="shared" si="1"/>
        <v>Uppsala</v>
      </c>
      <c r="Q40" s="578">
        <f t="shared" si="2"/>
        <v>4976</v>
      </c>
    </row>
    <row r="41" spans="1:17" x14ac:dyDescent="0.2">
      <c r="A41" s="574" t="s">
        <v>1145</v>
      </c>
      <c r="B41" s="575" t="s">
        <v>1118</v>
      </c>
      <c r="C41" s="438" t="s">
        <v>392</v>
      </c>
      <c r="D41" s="494" t="s">
        <v>392</v>
      </c>
      <c r="E41" s="656">
        <v>9239</v>
      </c>
      <c r="F41" s="656">
        <v>1627183100</v>
      </c>
      <c r="G41" s="651">
        <v>1799094995</v>
      </c>
      <c r="H41" s="651">
        <v>194728</v>
      </c>
      <c r="I41" s="654">
        <v>91.5</v>
      </c>
      <c r="J41" s="653">
        <v>2260458087</v>
      </c>
      <c r="K41" s="653">
        <v>461363092</v>
      </c>
      <c r="L41" s="652">
        <v>19.14</v>
      </c>
      <c r="M41" s="652">
        <v>17.07</v>
      </c>
      <c r="N41" s="653">
        <v>9558</v>
      </c>
      <c r="O41" s="547">
        <f t="shared" si="0"/>
        <v>124</v>
      </c>
      <c r="P41" s="547" t="str">
        <f t="shared" si="1"/>
        <v>Älvkarleby</v>
      </c>
      <c r="Q41" s="578">
        <f t="shared" si="2"/>
        <v>9558</v>
      </c>
    </row>
    <row r="42" spans="1:17" x14ac:dyDescent="0.2">
      <c r="A42" s="574" t="s">
        <v>1145</v>
      </c>
      <c r="B42" s="575" t="s">
        <v>1128</v>
      </c>
      <c r="C42" s="438" t="s">
        <v>393</v>
      </c>
      <c r="D42" s="494" t="s">
        <v>393</v>
      </c>
      <c r="E42" s="656">
        <v>21484</v>
      </c>
      <c r="F42" s="656">
        <v>4061482600</v>
      </c>
      <c r="G42" s="651">
        <v>4490578237</v>
      </c>
      <c r="H42" s="651">
        <v>209020</v>
      </c>
      <c r="I42" s="654">
        <v>98.2</v>
      </c>
      <c r="J42" s="653">
        <v>5256378563</v>
      </c>
      <c r="K42" s="653">
        <v>765800326</v>
      </c>
      <c r="L42" s="652">
        <v>19.14</v>
      </c>
      <c r="M42" s="652">
        <v>17.07</v>
      </c>
      <c r="N42" s="653">
        <v>6822</v>
      </c>
      <c r="O42" s="547">
        <f t="shared" si="0"/>
        <v>62</v>
      </c>
      <c r="P42" s="547" t="str">
        <f t="shared" si="1"/>
        <v>Östhammar</v>
      </c>
      <c r="Q42" s="578">
        <f t="shared" si="2"/>
        <v>6822</v>
      </c>
    </row>
    <row r="43" spans="1:17" ht="25.5" x14ac:dyDescent="0.2">
      <c r="A43" s="574" t="s">
        <v>1146</v>
      </c>
      <c r="B43" s="575" t="s">
        <v>877</v>
      </c>
      <c r="C43" s="576" t="s">
        <v>395</v>
      </c>
      <c r="D43" s="577" t="s">
        <v>698</v>
      </c>
      <c r="E43" s="656">
        <v>101882</v>
      </c>
      <c r="F43" s="656">
        <v>17221927100</v>
      </c>
      <c r="G43" s="651">
        <v>19041423698</v>
      </c>
      <c r="H43" s="651">
        <v>186897</v>
      </c>
      <c r="I43" s="654">
        <v>87.8</v>
      </c>
      <c r="J43" s="653">
        <v>24926939154</v>
      </c>
      <c r="K43" s="653">
        <v>5885515456</v>
      </c>
      <c r="L43" s="652">
        <v>19.93</v>
      </c>
      <c r="M43" s="652">
        <v>17.86</v>
      </c>
      <c r="N43" s="653">
        <v>11513</v>
      </c>
      <c r="O43" s="547">
        <f t="shared" si="0"/>
        <v>207</v>
      </c>
      <c r="P43" s="547" t="str">
        <f t="shared" si="1"/>
        <v>Eskilstuna</v>
      </c>
      <c r="Q43" s="578">
        <f t="shared" si="2"/>
        <v>11513</v>
      </c>
    </row>
    <row r="44" spans="1:17" x14ac:dyDescent="0.2">
      <c r="A44" s="574" t="s">
        <v>1146</v>
      </c>
      <c r="B44" s="575" t="s">
        <v>886</v>
      </c>
      <c r="C44" s="438" t="s">
        <v>396</v>
      </c>
      <c r="D44" s="494" t="s">
        <v>396</v>
      </c>
      <c r="E44" s="656">
        <v>16414</v>
      </c>
      <c r="F44" s="656">
        <v>2635938900</v>
      </c>
      <c r="G44" s="651">
        <v>2914425845</v>
      </c>
      <c r="H44" s="651">
        <v>177557</v>
      </c>
      <c r="I44" s="654">
        <v>83.5</v>
      </c>
      <c r="J44" s="653">
        <v>4015928027</v>
      </c>
      <c r="K44" s="653">
        <v>1101502182</v>
      </c>
      <c r="L44" s="652">
        <v>19.93</v>
      </c>
      <c r="M44" s="652">
        <v>17.86</v>
      </c>
      <c r="N44" s="653">
        <v>13375</v>
      </c>
      <c r="O44" s="547">
        <f t="shared" si="0"/>
        <v>262</v>
      </c>
      <c r="P44" s="547" t="str">
        <f t="shared" si="1"/>
        <v>Flen</v>
      </c>
      <c r="Q44" s="578">
        <f t="shared" si="2"/>
        <v>13375</v>
      </c>
    </row>
    <row r="45" spans="1:17" x14ac:dyDescent="0.2">
      <c r="A45" s="574" t="s">
        <v>1146</v>
      </c>
      <c r="B45" s="575" t="s">
        <v>891</v>
      </c>
      <c r="C45" s="438" t="s">
        <v>397</v>
      </c>
      <c r="D45" s="494" t="s">
        <v>397</v>
      </c>
      <c r="E45" s="656">
        <v>10609</v>
      </c>
      <c r="F45" s="656">
        <v>1935977400</v>
      </c>
      <c r="G45" s="651">
        <v>2140513412</v>
      </c>
      <c r="H45" s="651">
        <v>201764</v>
      </c>
      <c r="I45" s="654">
        <v>94.8</v>
      </c>
      <c r="J45" s="653">
        <v>2595648863</v>
      </c>
      <c r="K45" s="653">
        <v>455135451</v>
      </c>
      <c r="L45" s="652">
        <v>19.93</v>
      </c>
      <c r="M45" s="652">
        <v>17.86</v>
      </c>
      <c r="N45" s="653">
        <v>8550</v>
      </c>
      <c r="O45" s="547">
        <f t="shared" si="0"/>
        <v>101</v>
      </c>
      <c r="P45" s="547" t="str">
        <f t="shared" si="1"/>
        <v>Gnesta</v>
      </c>
      <c r="Q45" s="578">
        <f t="shared" si="2"/>
        <v>8550</v>
      </c>
    </row>
    <row r="46" spans="1:17" x14ac:dyDescent="0.2">
      <c r="A46" s="574" t="s">
        <v>1146</v>
      </c>
      <c r="B46" s="575" t="s">
        <v>939</v>
      </c>
      <c r="C46" s="438" t="s">
        <v>398</v>
      </c>
      <c r="D46" s="494" t="s">
        <v>398</v>
      </c>
      <c r="E46" s="656">
        <v>33455</v>
      </c>
      <c r="F46" s="656">
        <v>5618348200</v>
      </c>
      <c r="G46" s="651">
        <v>6211926687</v>
      </c>
      <c r="H46" s="651">
        <v>185680</v>
      </c>
      <c r="I46" s="654">
        <v>87.3</v>
      </c>
      <c r="J46" s="653">
        <v>8185260884</v>
      </c>
      <c r="K46" s="653">
        <v>1973334197</v>
      </c>
      <c r="L46" s="652">
        <v>19.93</v>
      </c>
      <c r="M46" s="652">
        <v>17.86</v>
      </c>
      <c r="N46" s="653">
        <v>11756</v>
      </c>
      <c r="O46" s="547">
        <f t="shared" si="0"/>
        <v>214</v>
      </c>
      <c r="P46" s="547" t="str">
        <f t="shared" si="1"/>
        <v>Katrineholm</v>
      </c>
      <c r="Q46" s="578">
        <f t="shared" si="2"/>
        <v>11756</v>
      </c>
    </row>
    <row r="47" spans="1:17" x14ac:dyDescent="0.2">
      <c r="A47" s="574" t="s">
        <v>1146</v>
      </c>
      <c r="B47" s="575" t="s">
        <v>1002</v>
      </c>
      <c r="C47" s="438" t="s">
        <v>399</v>
      </c>
      <c r="D47" s="494" t="s">
        <v>399</v>
      </c>
      <c r="E47" s="656">
        <v>54119</v>
      </c>
      <c r="F47" s="656">
        <v>10166150700</v>
      </c>
      <c r="G47" s="651">
        <v>11240204521</v>
      </c>
      <c r="H47" s="651">
        <v>207694</v>
      </c>
      <c r="I47" s="654">
        <v>97.6</v>
      </c>
      <c r="J47" s="653">
        <v>13241014311</v>
      </c>
      <c r="K47" s="653">
        <v>2000809790</v>
      </c>
      <c r="L47" s="652">
        <v>19.93</v>
      </c>
      <c r="M47" s="652">
        <v>17.86</v>
      </c>
      <c r="N47" s="653">
        <v>7368</v>
      </c>
      <c r="O47" s="547">
        <f t="shared" si="0"/>
        <v>73</v>
      </c>
      <c r="P47" s="547" t="str">
        <f t="shared" si="1"/>
        <v>Nyköping</v>
      </c>
      <c r="Q47" s="578">
        <f t="shared" si="2"/>
        <v>7368</v>
      </c>
    </row>
    <row r="48" spans="1:17" x14ac:dyDescent="0.2">
      <c r="A48" s="574" t="s">
        <v>1146</v>
      </c>
      <c r="B48" s="575" t="s">
        <v>1012</v>
      </c>
      <c r="C48" s="438" t="s">
        <v>400</v>
      </c>
      <c r="D48" s="494" t="s">
        <v>400</v>
      </c>
      <c r="E48" s="656">
        <v>11673</v>
      </c>
      <c r="F48" s="656">
        <v>2159771100</v>
      </c>
      <c r="G48" s="651">
        <v>2387950917</v>
      </c>
      <c r="H48" s="651">
        <v>204570</v>
      </c>
      <c r="I48" s="654">
        <v>96.2</v>
      </c>
      <c r="J48" s="653">
        <v>2855972210</v>
      </c>
      <c r="K48" s="653">
        <v>468021293</v>
      </c>
      <c r="L48" s="652">
        <v>19.93</v>
      </c>
      <c r="M48" s="652">
        <v>17.86</v>
      </c>
      <c r="N48" s="653">
        <v>7991</v>
      </c>
      <c r="O48" s="547">
        <f t="shared" si="0"/>
        <v>83</v>
      </c>
      <c r="P48" s="547" t="str">
        <f t="shared" si="1"/>
        <v>Oxelösund</v>
      </c>
      <c r="Q48" s="578">
        <f t="shared" si="2"/>
        <v>7991</v>
      </c>
    </row>
    <row r="49" spans="1:17" x14ac:dyDescent="0.2">
      <c r="A49" s="574" t="s">
        <v>1146</v>
      </c>
      <c r="B49" s="575" t="s">
        <v>1043</v>
      </c>
      <c r="C49" s="438" t="s">
        <v>401</v>
      </c>
      <c r="D49" s="494" t="s">
        <v>401</v>
      </c>
      <c r="E49" s="656">
        <v>34078</v>
      </c>
      <c r="F49" s="656">
        <v>6709187400</v>
      </c>
      <c r="G49" s="651">
        <v>7418013049</v>
      </c>
      <c r="H49" s="651">
        <v>217677</v>
      </c>
      <c r="I49" s="654">
        <v>102.3</v>
      </c>
      <c r="J49" s="653">
        <v>8337687054</v>
      </c>
      <c r="K49" s="653">
        <v>919674005</v>
      </c>
      <c r="L49" s="652">
        <v>19.93</v>
      </c>
      <c r="M49" s="652">
        <v>17.86</v>
      </c>
      <c r="N49" s="653">
        <v>5379</v>
      </c>
      <c r="O49" s="547">
        <f t="shared" si="0"/>
        <v>44</v>
      </c>
      <c r="P49" s="547" t="str">
        <f t="shared" si="1"/>
        <v>Strängnäs</v>
      </c>
      <c r="Q49" s="578">
        <f t="shared" si="2"/>
        <v>5379</v>
      </c>
    </row>
    <row r="50" spans="1:17" x14ac:dyDescent="0.2">
      <c r="A50" s="574" t="s">
        <v>1146</v>
      </c>
      <c r="B50" s="575" t="s">
        <v>1074</v>
      </c>
      <c r="C50" s="438" t="s">
        <v>402</v>
      </c>
      <c r="D50" s="494" t="s">
        <v>402</v>
      </c>
      <c r="E50" s="656">
        <v>12035</v>
      </c>
      <c r="F50" s="656">
        <v>2477689200</v>
      </c>
      <c r="G50" s="651">
        <v>2739457064</v>
      </c>
      <c r="H50" s="651">
        <v>227624</v>
      </c>
      <c r="I50" s="654">
        <v>107</v>
      </c>
      <c r="J50" s="653">
        <v>2944540868</v>
      </c>
      <c r="K50" s="653">
        <v>205083804</v>
      </c>
      <c r="L50" s="652">
        <v>19.93</v>
      </c>
      <c r="M50" s="652">
        <v>17.86</v>
      </c>
      <c r="N50" s="653">
        <v>3396</v>
      </c>
      <c r="O50" s="547">
        <f t="shared" si="0"/>
        <v>31</v>
      </c>
      <c r="P50" s="547" t="str">
        <f t="shared" si="1"/>
        <v>Trosa</v>
      </c>
      <c r="Q50" s="578">
        <f t="shared" si="2"/>
        <v>3396</v>
      </c>
    </row>
    <row r="51" spans="1:17" x14ac:dyDescent="0.2">
      <c r="A51" s="574" t="s">
        <v>1146</v>
      </c>
      <c r="B51" s="575" t="s">
        <v>1098</v>
      </c>
      <c r="C51" s="438" t="s">
        <v>403</v>
      </c>
      <c r="D51" s="494" t="s">
        <v>403</v>
      </c>
      <c r="E51" s="656">
        <v>8918</v>
      </c>
      <c r="F51" s="656">
        <v>1441677800</v>
      </c>
      <c r="G51" s="651">
        <v>1593991060</v>
      </c>
      <c r="H51" s="651">
        <v>178739</v>
      </c>
      <c r="I51" s="654">
        <v>84</v>
      </c>
      <c r="J51" s="653">
        <v>2181920686</v>
      </c>
      <c r="K51" s="653">
        <v>587929626</v>
      </c>
      <c r="L51" s="652">
        <v>19.93</v>
      </c>
      <c r="M51" s="652">
        <v>17.86</v>
      </c>
      <c r="N51" s="653">
        <v>13139</v>
      </c>
      <c r="O51" s="547">
        <f t="shared" si="0"/>
        <v>253</v>
      </c>
      <c r="P51" s="547" t="str">
        <f t="shared" si="1"/>
        <v>Vingåker</v>
      </c>
      <c r="Q51" s="578">
        <f t="shared" si="2"/>
        <v>13139</v>
      </c>
    </row>
    <row r="52" spans="1:17" ht="25.5" x14ac:dyDescent="0.2">
      <c r="A52" s="574" t="s">
        <v>1147</v>
      </c>
      <c r="B52" s="575" t="s">
        <v>863</v>
      </c>
      <c r="C52" s="576" t="s">
        <v>405</v>
      </c>
      <c r="D52" s="577" t="s">
        <v>699</v>
      </c>
      <c r="E52" s="656">
        <v>5316</v>
      </c>
      <c r="F52" s="656">
        <v>920366000</v>
      </c>
      <c r="G52" s="651">
        <v>1017602668</v>
      </c>
      <c r="H52" s="651">
        <v>191423</v>
      </c>
      <c r="I52" s="654">
        <v>90</v>
      </c>
      <c r="J52" s="653">
        <v>1300638077</v>
      </c>
      <c r="K52" s="653">
        <v>283035409</v>
      </c>
      <c r="L52" s="652">
        <v>18.93</v>
      </c>
      <c r="M52" s="652">
        <v>16.86</v>
      </c>
      <c r="N52" s="653">
        <v>10079</v>
      </c>
      <c r="O52" s="547">
        <f t="shared" si="0"/>
        <v>148</v>
      </c>
      <c r="P52" s="547" t="str">
        <f t="shared" si="1"/>
        <v>Boxholm</v>
      </c>
      <c r="Q52" s="578">
        <f t="shared" si="2"/>
        <v>10079</v>
      </c>
    </row>
    <row r="53" spans="1:17" x14ac:dyDescent="0.2">
      <c r="A53" s="574" t="s">
        <v>1147</v>
      </c>
      <c r="B53" s="575" t="s">
        <v>885</v>
      </c>
      <c r="C53" s="438" t="s">
        <v>406</v>
      </c>
      <c r="D53" s="494" t="s">
        <v>406</v>
      </c>
      <c r="E53" s="656">
        <v>21215</v>
      </c>
      <c r="F53" s="656">
        <v>3845123600</v>
      </c>
      <c r="G53" s="651">
        <v>4251360908</v>
      </c>
      <c r="H53" s="651">
        <v>200394</v>
      </c>
      <c r="I53" s="654">
        <v>94.2</v>
      </c>
      <c r="J53" s="653">
        <v>5190563732</v>
      </c>
      <c r="K53" s="653">
        <v>939202824</v>
      </c>
      <c r="L53" s="652">
        <v>18.93</v>
      </c>
      <c r="M53" s="652">
        <v>16.86</v>
      </c>
      <c r="N53" s="653">
        <v>8380</v>
      </c>
      <c r="O53" s="547">
        <f t="shared" si="0"/>
        <v>97</v>
      </c>
      <c r="P53" s="547" t="str">
        <f t="shared" si="1"/>
        <v>Finspång</v>
      </c>
      <c r="Q53" s="578">
        <f t="shared" si="2"/>
        <v>8380</v>
      </c>
    </row>
    <row r="54" spans="1:17" x14ac:dyDescent="0.2">
      <c r="A54" s="574" t="s">
        <v>1147</v>
      </c>
      <c r="B54" s="575" t="s">
        <v>941</v>
      </c>
      <c r="C54" s="438" t="s">
        <v>407</v>
      </c>
      <c r="D54" s="494" t="s">
        <v>407</v>
      </c>
      <c r="E54" s="656">
        <v>9837</v>
      </c>
      <c r="F54" s="656">
        <v>1694139700</v>
      </c>
      <c r="G54" s="651">
        <v>1873125559</v>
      </c>
      <c r="H54" s="651">
        <v>190416</v>
      </c>
      <c r="I54" s="654">
        <v>89.5</v>
      </c>
      <c r="J54" s="653">
        <v>2406767638</v>
      </c>
      <c r="K54" s="653">
        <v>533642079</v>
      </c>
      <c r="L54" s="652">
        <v>18.93</v>
      </c>
      <c r="M54" s="652">
        <v>16.86</v>
      </c>
      <c r="N54" s="653">
        <v>10269</v>
      </c>
      <c r="O54" s="547">
        <f t="shared" si="0"/>
        <v>158</v>
      </c>
      <c r="P54" s="547" t="str">
        <f t="shared" si="1"/>
        <v>Kinda</v>
      </c>
      <c r="Q54" s="578">
        <f t="shared" si="2"/>
        <v>10269</v>
      </c>
    </row>
    <row r="55" spans="1:17" x14ac:dyDescent="0.2">
      <c r="A55" s="574" t="s">
        <v>1147</v>
      </c>
      <c r="B55" s="575" t="s">
        <v>966</v>
      </c>
      <c r="C55" s="438" t="s">
        <v>408</v>
      </c>
      <c r="D55" s="494" t="s">
        <v>408</v>
      </c>
      <c r="E55" s="656">
        <v>153144</v>
      </c>
      <c r="F55" s="656">
        <v>29225543400</v>
      </c>
      <c r="G55" s="651">
        <v>32313222060</v>
      </c>
      <c r="H55" s="651">
        <v>210999</v>
      </c>
      <c r="I55" s="654">
        <v>99.2</v>
      </c>
      <c r="J55" s="653">
        <v>37468946131</v>
      </c>
      <c r="K55" s="653">
        <v>5155724071</v>
      </c>
      <c r="L55" s="652">
        <v>18.93</v>
      </c>
      <c r="M55" s="652">
        <v>16.86</v>
      </c>
      <c r="N55" s="653">
        <v>6373</v>
      </c>
      <c r="O55" s="547">
        <f t="shared" si="0"/>
        <v>55</v>
      </c>
      <c r="P55" s="547" t="str">
        <f t="shared" si="1"/>
        <v>Linköping</v>
      </c>
      <c r="Q55" s="578">
        <f t="shared" si="2"/>
        <v>6373</v>
      </c>
    </row>
    <row r="56" spans="1:17" x14ac:dyDescent="0.2">
      <c r="A56" s="574" t="s">
        <v>1147</v>
      </c>
      <c r="B56" s="575" t="s">
        <v>983</v>
      </c>
      <c r="C56" s="438" t="s">
        <v>409</v>
      </c>
      <c r="D56" s="494" t="s">
        <v>409</v>
      </c>
      <c r="E56" s="656">
        <v>26543</v>
      </c>
      <c r="F56" s="656">
        <v>4753907700</v>
      </c>
      <c r="G56" s="651">
        <v>5256158049</v>
      </c>
      <c r="H56" s="651">
        <v>198024</v>
      </c>
      <c r="I56" s="654">
        <v>93.1</v>
      </c>
      <c r="J56" s="653">
        <v>6494137786</v>
      </c>
      <c r="K56" s="653">
        <v>1237979737</v>
      </c>
      <c r="L56" s="652">
        <v>18.93</v>
      </c>
      <c r="M56" s="652">
        <v>16.86</v>
      </c>
      <c r="N56" s="653">
        <v>8829</v>
      </c>
      <c r="O56" s="547">
        <f t="shared" si="0"/>
        <v>110</v>
      </c>
      <c r="P56" s="547" t="str">
        <f t="shared" si="1"/>
        <v>Mjölby</v>
      </c>
      <c r="Q56" s="578">
        <f t="shared" si="2"/>
        <v>8829</v>
      </c>
    </row>
    <row r="57" spans="1:17" x14ac:dyDescent="0.2">
      <c r="A57" s="574" t="s">
        <v>1147</v>
      </c>
      <c r="B57" s="575" t="s">
        <v>985</v>
      </c>
      <c r="C57" s="438" t="s">
        <v>410</v>
      </c>
      <c r="D57" s="494" t="s">
        <v>410</v>
      </c>
      <c r="E57" s="656">
        <v>42870</v>
      </c>
      <c r="F57" s="656">
        <v>7401207800</v>
      </c>
      <c r="G57" s="651">
        <v>8183145404</v>
      </c>
      <c r="H57" s="651">
        <v>190883</v>
      </c>
      <c r="I57" s="654">
        <v>89.7</v>
      </c>
      <c r="J57" s="653">
        <v>10488779976</v>
      </c>
      <c r="K57" s="653">
        <v>2305634572</v>
      </c>
      <c r="L57" s="652">
        <v>18.93</v>
      </c>
      <c r="M57" s="652">
        <v>16.86</v>
      </c>
      <c r="N57" s="653">
        <v>10181</v>
      </c>
      <c r="O57" s="547">
        <f t="shared" si="0"/>
        <v>154</v>
      </c>
      <c r="P57" s="547" t="str">
        <f t="shared" si="1"/>
        <v>Motala</v>
      </c>
      <c r="Q57" s="578">
        <f t="shared" si="2"/>
        <v>10181</v>
      </c>
    </row>
    <row r="58" spans="1:17" x14ac:dyDescent="0.2">
      <c r="A58" s="574" t="s">
        <v>1147</v>
      </c>
      <c r="B58" s="575" t="s">
        <v>997</v>
      </c>
      <c r="C58" s="438" t="s">
        <v>411</v>
      </c>
      <c r="D58" s="494" t="s">
        <v>411</v>
      </c>
      <c r="E58" s="656">
        <v>136863</v>
      </c>
      <c r="F58" s="656">
        <v>24064736000</v>
      </c>
      <c r="G58" s="651">
        <v>26607175358</v>
      </c>
      <c r="H58" s="651">
        <v>194407</v>
      </c>
      <c r="I58" s="654">
        <v>91.4</v>
      </c>
      <c r="J58" s="653">
        <v>33485558522</v>
      </c>
      <c r="K58" s="653">
        <v>6878383164</v>
      </c>
      <c r="L58" s="652">
        <v>18.93</v>
      </c>
      <c r="M58" s="652">
        <v>16.86</v>
      </c>
      <c r="N58" s="653">
        <v>9514</v>
      </c>
      <c r="O58" s="547">
        <f t="shared" si="0"/>
        <v>123</v>
      </c>
      <c r="P58" s="547" t="str">
        <f t="shared" si="1"/>
        <v>Norrköping</v>
      </c>
      <c r="Q58" s="578">
        <f t="shared" si="2"/>
        <v>9514</v>
      </c>
    </row>
    <row r="59" spans="1:17" x14ac:dyDescent="0.2">
      <c r="A59" s="574" t="s">
        <v>1147</v>
      </c>
      <c r="B59" s="575" t="s">
        <v>1057</v>
      </c>
      <c r="C59" s="438" t="s">
        <v>412</v>
      </c>
      <c r="D59" s="494" t="s">
        <v>412</v>
      </c>
      <c r="E59" s="656">
        <v>14262</v>
      </c>
      <c r="F59" s="656">
        <v>2635919500</v>
      </c>
      <c r="G59" s="651">
        <v>2914404395</v>
      </c>
      <c r="H59" s="651">
        <v>204348</v>
      </c>
      <c r="I59" s="654">
        <v>96</v>
      </c>
      <c r="J59" s="653">
        <v>3489409378</v>
      </c>
      <c r="K59" s="653">
        <v>575004983</v>
      </c>
      <c r="L59" s="652">
        <v>18.93</v>
      </c>
      <c r="M59" s="652">
        <v>16.86</v>
      </c>
      <c r="N59" s="653">
        <v>7632</v>
      </c>
      <c r="O59" s="547">
        <f t="shared" si="0"/>
        <v>76</v>
      </c>
      <c r="P59" s="547" t="str">
        <f t="shared" si="1"/>
        <v>Söderköping</v>
      </c>
      <c r="Q59" s="578">
        <f t="shared" si="2"/>
        <v>7632</v>
      </c>
    </row>
    <row r="60" spans="1:17" x14ac:dyDescent="0.2">
      <c r="A60" s="574" t="s">
        <v>1147</v>
      </c>
      <c r="B60" s="575" t="s">
        <v>1085</v>
      </c>
      <c r="C60" s="438" t="s">
        <v>413</v>
      </c>
      <c r="D60" s="494" t="s">
        <v>413</v>
      </c>
      <c r="E60" s="656">
        <v>7396</v>
      </c>
      <c r="F60" s="656">
        <v>1369156700</v>
      </c>
      <c r="G60" s="651">
        <v>1513808105</v>
      </c>
      <c r="H60" s="651">
        <v>204679</v>
      </c>
      <c r="I60" s="654">
        <v>96.2</v>
      </c>
      <c r="J60" s="653">
        <v>1809540861</v>
      </c>
      <c r="K60" s="653">
        <v>295732756</v>
      </c>
      <c r="L60" s="652">
        <v>18.93</v>
      </c>
      <c r="M60" s="652">
        <v>16.86</v>
      </c>
      <c r="N60" s="653">
        <v>7569</v>
      </c>
      <c r="O60" s="547">
        <f t="shared" si="0"/>
        <v>75</v>
      </c>
      <c r="P60" s="547" t="str">
        <f t="shared" si="1"/>
        <v>Vadstena</v>
      </c>
      <c r="Q60" s="578">
        <f t="shared" si="2"/>
        <v>7569</v>
      </c>
    </row>
    <row r="61" spans="1:17" x14ac:dyDescent="0.2">
      <c r="A61" s="574" t="s">
        <v>1147</v>
      </c>
      <c r="B61" s="575" t="s">
        <v>1087</v>
      </c>
      <c r="C61" s="438" t="s">
        <v>414</v>
      </c>
      <c r="D61" s="494" t="s">
        <v>414</v>
      </c>
      <c r="E61" s="656">
        <v>7744</v>
      </c>
      <c r="F61" s="656">
        <v>1262395400</v>
      </c>
      <c r="G61" s="651">
        <v>1395767474</v>
      </c>
      <c r="H61" s="651">
        <v>180239</v>
      </c>
      <c r="I61" s="654">
        <v>84.7</v>
      </c>
      <c r="J61" s="653">
        <v>1894684211</v>
      </c>
      <c r="K61" s="653">
        <v>498916737</v>
      </c>
      <c r="L61" s="652">
        <v>18.93</v>
      </c>
      <c r="M61" s="652">
        <v>16.86</v>
      </c>
      <c r="N61" s="653">
        <v>12196</v>
      </c>
      <c r="O61" s="547">
        <f t="shared" si="0"/>
        <v>222</v>
      </c>
      <c r="P61" s="547" t="str">
        <f t="shared" si="1"/>
        <v>Valdemarsvik</v>
      </c>
      <c r="Q61" s="578">
        <f t="shared" si="2"/>
        <v>12196</v>
      </c>
    </row>
    <row r="62" spans="1:17" x14ac:dyDescent="0.2">
      <c r="A62" s="574" t="s">
        <v>1147</v>
      </c>
      <c r="B62" s="575" t="s">
        <v>1107</v>
      </c>
      <c r="C62" s="438" t="s">
        <v>415</v>
      </c>
      <c r="D62" s="494" t="s">
        <v>415</v>
      </c>
      <c r="E62" s="656">
        <v>3651</v>
      </c>
      <c r="F62" s="656">
        <v>609935000</v>
      </c>
      <c r="G62" s="651">
        <v>674374633</v>
      </c>
      <c r="H62" s="651">
        <v>184710</v>
      </c>
      <c r="I62" s="654">
        <v>86.8</v>
      </c>
      <c r="J62" s="653">
        <v>893271185</v>
      </c>
      <c r="K62" s="653">
        <v>218896552</v>
      </c>
      <c r="L62" s="652">
        <v>18.93</v>
      </c>
      <c r="M62" s="652">
        <v>16.86</v>
      </c>
      <c r="N62" s="653">
        <v>11350</v>
      </c>
      <c r="O62" s="547">
        <f t="shared" si="0"/>
        <v>198</v>
      </c>
      <c r="P62" s="547" t="str">
        <f t="shared" si="1"/>
        <v>Ydre</v>
      </c>
      <c r="Q62" s="578">
        <f t="shared" si="2"/>
        <v>11350</v>
      </c>
    </row>
    <row r="63" spans="1:17" x14ac:dyDescent="0.2">
      <c r="A63" s="574" t="s">
        <v>1147</v>
      </c>
      <c r="B63" s="575" t="s">
        <v>1115</v>
      </c>
      <c r="C63" s="438" t="s">
        <v>416</v>
      </c>
      <c r="D63" s="494" t="s">
        <v>416</v>
      </c>
      <c r="E63" s="656">
        <v>11520</v>
      </c>
      <c r="F63" s="656">
        <v>1997875800</v>
      </c>
      <c r="G63" s="651">
        <v>2208951378</v>
      </c>
      <c r="H63" s="651">
        <v>191749</v>
      </c>
      <c r="I63" s="654">
        <v>90.1</v>
      </c>
      <c r="J63" s="653">
        <v>2818538496</v>
      </c>
      <c r="K63" s="653">
        <v>609587118</v>
      </c>
      <c r="L63" s="652">
        <v>18.93</v>
      </c>
      <c r="M63" s="652">
        <v>16.86</v>
      </c>
      <c r="N63" s="653">
        <v>10017</v>
      </c>
      <c r="O63" s="547">
        <f t="shared" si="0"/>
        <v>140</v>
      </c>
      <c r="P63" s="547" t="str">
        <f t="shared" si="1"/>
        <v>Åtvidaberg</v>
      </c>
      <c r="Q63" s="578">
        <f t="shared" si="2"/>
        <v>10017</v>
      </c>
    </row>
    <row r="64" spans="1:17" x14ac:dyDescent="0.2">
      <c r="A64" s="574" t="s">
        <v>1147</v>
      </c>
      <c r="B64" s="575" t="s">
        <v>1122</v>
      </c>
      <c r="C64" s="438" t="s">
        <v>417</v>
      </c>
      <c r="D64" s="494" t="s">
        <v>417</v>
      </c>
      <c r="E64" s="656">
        <v>5233</v>
      </c>
      <c r="F64" s="656">
        <v>843539500</v>
      </c>
      <c r="G64" s="651">
        <v>932659448</v>
      </c>
      <c r="H64" s="651">
        <v>178227</v>
      </c>
      <c r="I64" s="654">
        <v>83.8</v>
      </c>
      <c r="J64" s="653">
        <v>1280330898</v>
      </c>
      <c r="K64" s="653">
        <v>347671450</v>
      </c>
      <c r="L64" s="652">
        <v>18.93</v>
      </c>
      <c r="M64" s="652">
        <v>16.86</v>
      </c>
      <c r="N64" s="653">
        <v>12577</v>
      </c>
      <c r="O64" s="547">
        <f t="shared" si="0"/>
        <v>238</v>
      </c>
      <c r="P64" s="547" t="str">
        <f t="shared" si="1"/>
        <v>Ödeshög</v>
      </c>
      <c r="Q64" s="578">
        <f t="shared" si="2"/>
        <v>12577</v>
      </c>
    </row>
    <row r="65" spans="1:17" ht="25.5" x14ac:dyDescent="0.2">
      <c r="A65" s="574" t="s">
        <v>1148</v>
      </c>
      <c r="B65" s="575" t="s">
        <v>845</v>
      </c>
      <c r="C65" s="576" t="s">
        <v>419</v>
      </c>
      <c r="D65" s="577" t="s">
        <v>700</v>
      </c>
      <c r="E65" s="656">
        <v>6525</v>
      </c>
      <c r="F65" s="656">
        <v>1132037300</v>
      </c>
      <c r="G65" s="651">
        <v>1251637041</v>
      </c>
      <c r="H65" s="651">
        <v>191822</v>
      </c>
      <c r="I65" s="654">
        <v>90.2</v>
      </c>
      <c r="J65" s="653">
        <v>1596437820</v>
      </c>
      <c r="K65" s="653">
        <v>344800779</v>
      </c>
      <c r="L65" s="652">
        <v>19.14</v>
      </c>
      <c r="M65" s="652">
        <v>17.07</v>
      </c>
      <c r="N65" s="653">
        <v>10114</v>
      </c>
      <c r="O65" s="547">
        <f t="shared" si="0"/>
        <v>151</v>
      </c>
      <c r="P65" s="547" t="str">
        <f t="shared" si="1"/>
        <v>Aneby</v>
      </c>
      <c r="Q65" s="578">
        <f t="shared" si="2"/>
        <v>10114</v>
      </c>
    </row>
    <row r="66" spans="1:17" x14ac:dyDescent="0.2">
      <c r="A66" s="574" t="s">
        <v>1148</v>
      </c>
      <c r="B66" s="575" t="s">
        <v>874</v>
      </c>
      <c r="C66" s="438" t="s">
        <v>420</v>
      </c>
      <c r="D66" s="494" t="s">
        <v>420</v>
      </c>
      <c r="E66" s="656">
        <v>16776</v>
      </c>
      <c r="F66" s="656">
        <v>3044974500</v>
      </c>
      <c r="G66" s="651">
        <v>3366676056</v>
      </c>
      <c r="H66" s="651">
        <v>200684</v>
      </c>
      <c r="I66" s="654">
        <v>94.3</v>
      </c>
      <c r="J66" s="653">
        <v>4104496685</v>
      </c>
      <c r="K66" s="653">
        <v>737820629</v>
      </c>
      <c r="L66" s="652">
        <v>19.14</v>
      </c>
      <c r="M66" s="652">
        <v>17.07</v>
      </c>
      <c r="N66" s="653">
        <v>8418</v>
      </c>
      <c r="O66" s="547">
        <f t="shared" si="0"/>
        <v>98</v>
      </c>
      <c r="P66" s="547" t="str">
        <f t="shared" si="1"/>
        <v>Eksjö</v>
      </c>
      <c r="Q66" s="578">
        <f t="shared" si="2"/>
        <v>8418</v>
      </c>
    </row>
    <row r="67" spans="1:17" x14ac:dyDescent="0.2">
      <c r="A67" s="574" t="s">
        <v>1148</v>
      </c>
      <c r="B67" s="575" t="s">
        <v>890</v>
      </c>
      <c r="C67" s="438" t="s">
        <v>421</v>
      </c>
      <c r="D67" s="494" t="s">
        <v>421</v>
      </c>
      <c r="E67" s="656">
        <v>29182</v>
      </c>
      <c r="F67" s="656">
        <v>5181226800</v>
      </c>
      <c r="G67" s="651">
        <v>5728623411</v>
      </c>
      <c r="H67" s="651">
        <v>196307</v>
      </c>
      <c r="I67" s="654">
        <v>92.3</v>
      </c>
      <c r="J67" s="653">
        <v>7139808194</v>
      </c>
      <c r="K67" s="653">
        <v>1411184783</v>
      </c>
      <c r="L67" s="652">
        <v>19.14</v>
      </c>
      <c r="M67" s="652">
        <v>17.07</v>
      </c>
      <c r="N67" s="653">
        <v>9256</v>
      </c>
      <c r="O67" s="547">
        <f t="shared" si="0"/>
        <v>116</v>
      </c>
      <c r="P67" s="547" t="str">
        <f t="shared" si="1"/>
        <v>Gislaved</v>
      </c>
      <c r="Q67" s="578">
        <f t="shared" si="2"/>
        <v>9256</v>
      </c>
    </row>
    <row r="68" spans="1:17" x14ac:dyDescent="0.2">
      <c r="A68" s="574" t="s">
        <v>1148</v>
      </c>
      <c r="B68" s="575" t="s">
        <v>892</v>
      </c>
      <c r="C68" s="438" t="s">
        <v>422</v>
      </c>
      <c r="D68" s="494" t="s">
        <v>422</v>
      </c>
      <c r="E68" s="656">
        <v>9509</v>
      </c>
      <c r="F68" s="656">
        <v>1740978300</v>
      </c>
      <c r="G68" s="651">
        <v>1924912657</v>
      </c>
      <c r="H68" s="651">
        <v>202431</v>
      </c>
      <c r="I68" s="654">
        <v>95.1</v>
      </c>
      <c r="J68" s="653">
        <v>2326517583</v>
      </c>
      <c r="K68" s="653">
        <v>401604926</v>
      </c>
      <c r="L68" s="652">
        <v>19.14</v>
      </c>
      <c r="M68" s="652">
        <v>17.07</v>
      </c>
      <c r="N68" s="653">
        <v>8084</v>
      </c>
      <c r="O68" s="547">
        <f t="shared" si="0"/>
        <v>84</v>
      </c>
      <c r="P68" s="547" t="str">
        <f t="shared" si="1"/>
        <v>Gnosjö</v>
      </c>
      <c r="Q68" s="578">
        <f t="shared" si="2"/>
        <v>8084</v>
      </c>
    </row>
    <row r="69" spans="1:17" x14ac:dyDescent="0.2">
      <c r="A69" s="574" t="s">
        <v>1148</v>
      </c>
      <c r="B69" s="575" t="s">
        <v>901</v>
      </c>
      <c r="C69" s="438" t="s">
        <v>423</v>
      </c>
      <c r="D69" s="494" t="s">
        <v>423</v>
      </c>
      <c r="E69" s="656">
        <v>11231</v>
      </c>
      <c r="F69" s="656">
        <v>2044729900</v>
      </c>
      <c r="G69" s="651">
        <v>2260755614</v>
      </c>
      <c r="H69" s="651">
        <v>201296</v>
      </c>
      <c r="I69" s="654">
        <v>94.6</v>
      </c>
      <c r="J69" s="653">
        <v>2747830369</v>
      </c>
      <c r="K69" s="653">
        <v>487074755</v>
      </c>
      <c r="L69" s="652">
        <v>19.14</v>
      </c>
      <c r="M69" s="652">
        <v>17.07</v>
      </c>
      <c r="N69" s="653">
        <v>8301</v>
      </c>
      <c r="O69" s="547">
        <f t="shared" si="0"/>
        <v>91</v>
      </c>
      <c r="P69" s="547" t="str">
        <f t="shared" si="1"/>
        <v>Habo</v>
      </c>
      <c r="Q69" s="578">
        <f t="shared" si="2"/>
        <v>8301</v>
      </c>
    </row>
    <row r="70" spans="1:17" x14ac:dyDescent="0.2">
      <c r="A70" s="574" t="s">
        <v>1148</v>
      </c>
      <c r="B70" s="575" t="s">
        <v>931</v>
      </c>
      <c r="C70" s="438" t="s">
        <v>424</v>
      </c>
      <c r="D70" s="494" t="s">
        <v>424</v>
      </c>
      <c r="E70" s="656">
        <v>133266</v>
      </c>
      <c r="F70" s="656">
        <v>25026288000</v>
      </c>
      <c r="G70" s="651">
        <v>27670315327</v>
      </c>
      <c r="H70" s="651">
        <v>207632</v>
      </c>
      <c r="I70" s="654">
        <v>97.6</v>
      </c>
      <c r="J70" s="653">
        <v>32605499237</v>
      </c>
      <c r="K70" s="653">
        <v>4935183910</v>
      </c>
      <c r="L70" s="652">
        <v>19.14</v>
      </c>
      <c r="M70" s="652">
        <v>17.07</v>
      </c>
      <c r="N70" s="653">
        <v>7088</v>
      </c>
      <c r="O70" s="547">
        <f t="shared" si="0"/>
        <v>64</v>
      </c>
      <c r="P70" s="547" t="str">
        <f t="shared" si="1"/>
        <v>Jönköping</v>
      </c>
      <c r="Q70" s="578">
        <f t="shared" si="2"/>
        <v>7088</v>
      </c>
    </row>
    <row r="71" spans="1:17" x14ac:dyDescent="0.2">
      <c r="A71" s="574" t="s">
        <v>1148</v>
      </c>
      <c r="B71" s="575" t="s">
        <v>986</v>
      </c>
      <c r="C71" s="438" t="s">
        <v>425</v>
      </c>
      <c r="D71" s="494" t="s">
        <v>425</v>
      </c>
      <c r="E71" s="656">
        <v>7145</v>
      </c>
      <c r="F71" s="656">
        <v>1228133600</v>
      </c>
      <c r="G71" s="651">
        <v>1357885915</v>
      </c>
      <c r="H71" s="651">
        <v>190047</v>
      </c>
      <c r="I71" s="654">
        <v>89.3</v>
      </c>
      <c r="J71" s="653">
        <v>1748129996</v>
      </c>
      <c r="K71" s="653">
        <v>390244081</v>
      </c>
      <c r="L71" s="652">
        <v>19.14</v>
      </c>
      <c r="M71" s="652">
        <v>17.07</v>
      </c>
      <c r="N71" s="653">
        <v>10454</v>
      </c>
      <c r="O71" s="547">
        <f t="shared" si="0"/>
        <v>162</v>
      </c>
      <c r="P71" s="547" t="str">
        <f t="shared" si="1"/>
        <v>Mullsjö</v>
      </c>
      <c r="Q71" s="578">
        <f t="shared" si="2"/>
        <v>10454</v>
      </c>
    </row>
    <row r="72" spans="1:17" x14ac:dyDescent="0.2">
      <c r="A72" s="574" t="s">
        <v>1148</v>
      </c>
      <c r="B72" s="575" t="s">
        <v>1004</v>
      </c>
      <c r="C72" s="438" t="s">
        <v>426</v>
      </c>
      <c r="D72" s="494" t="s">
        <v>426</v>
      </c>
      <c r="E72" s="656">
        <v>30407</v>
      </c>
      <c r="F72" s="656">
        <v>5125104900</v>
      </c>
      <c r="G72" s="651">
        <v>5666572233</v>
      </c>
      <c r="H72" s="651">
        <v>186357</v>
      </c>
      <c r="I72" s="654">
        <v>87.6</v>
      </c>
      <c r="J72" s="653">
        <v>7439522574</v>
      </c>
      <c r="K72" s="653">
        <v>1772950341</v>
      </c>
      <c r="L72" s="652">
        <v>19.14</v>
      </c>
      <c r="M72" s="652">
        <v>17.07</v>
      </c>
      <c r="N72" s="653">
        <v>11160</v>
      </c>
      <c r="O72" s="547">
        <f t="shared" si="0"/>
        <v>188</v>
      </c>
      <c r="P72" s="547" t="str">
        <f t="shared" si="1"/>
        <v>Nässjö</v>
      </c>
      <c r="Q72" s="578">
        <f t="shared" si="2"/>
        <v>11160</v>
      </c>
    </row>
    <row r="73" spans="1:17" x14ac:dyDescent="0.2">
      <c r="A73" s="574" t="s">
        <v>1148</v>
      </c>
      <c r="B73" s="575" t="s">
        <v>1055</v>
      </c>
      <c r="C73" s="438" t="s">
        <v>427</v>
      </c>
      <c r="D73" s="494" t="s">
        <v>427</v>
      </c>
      <c r="E73" s="656">
        <v>11216</v>
      </c>
      <c r="F73" s="656">
        <v>1802139000</v>
      </c>
      <c r="G73" s="651">
        <v>1992534985</v>
      </c>
      <c r="H73" s="651">
        <v>177651</v>
      </c>
      <c r="I73" s="654">
        <v>83.5</v>
      </c>
      <c r="J73" s="653">
        <v>2744160397</v>
      </c>
      <c r="K73" s="653">
        <v>751625412</v>
      </c>
      <c r="L73" s="652">
        <v>19.14</v>
      </c>
      <c r="M73" s="652">
        <v>17.07</v>
      </c>
      <c r="N73" s="653">
        <v>12826</v>
      </c>
      <c r="O73" s="547">
        <f t="shared" si="0"/>
        <v>246</v>
      </c>
      <c r="P73" s="547" t="str">
        <f t="shared" si="1"/>
        <v>Sävsjö</v>
      </c>
      <c r="Q73" s="578">
        <f t="shared" si="2"/>
        <v>12826</v>
      </c>
    </row>
    <row r="74" spans="1:17" x14ac:dyDescent="0.2">
      <c r="A74" s="574" t="s">
        <v>1148</v>
      </c>
      <c r="B74" s="575" t="s">
        <v>1071</v>
      </c>
      <c r="C74" s="438" t="s">
        <v>428</v>
      </c>
      <c r="D74" s="494" t="s">
        <v>428</v>
      </c>
      <c r="E74" s="656">
        <v>18495</v>
      </c>
      <c r="F74" s="656">
        <v>3105473700</v>
      </c>
      <c r="G74" s="651">
        <v>3433566996</v>
      </c>
      <c r="H74" s="651">
        <v>185648</v>
      </c>
      <c r="I74" s="654">
        <v>87.3</v>
      </c>
      <c r="J74" s="653">
        <v>4525075476</v>
      </c>
      <c r="K74" s="653">
        <v>1091508480</v>
      </c>
      <c r="L74" s="652">
        <v>19.14</v>
      </c>
      <c r="M74" s="652">
        <v>17.07</v>
      </c>
      <c r="N74" s="653">
        <v>11296</v>
      </c>
      <c r="O74" s="547">
        <f t="shared" ref="O74:O137" si="3">RANK(N74,$N$9:$N$298,1)</f>
        <v>194</v>
      </c>
      <c r="P74" s="547" t="str">
        <f t="shared" ref="P74:P137" si="4">C74</f>
        <v>Tranås</v>
      </c>
      <c r="Q74" s="578">
        <f t="shared" ref="Q74:Q137" si="5">N74</f>
        <v>11296</v>
      </c>
    </row>
    <row r="75" spans="1:17" x14ac:dyDescent="0.2">
      <c r="A75" s="574" t="s">
        <v>1148</v>
      </c>
      <c r="B75" s="575" t="s">
        <v>1086</v>
      </c>
      <c r="C75" s="438" t="s">
        <v>429</v>
      </c>
      <c r="D75" s="494" t="s">
        <v>429</v>
      </c>
      <c r="E75" s="656">
        <v>13368</v>
      </c>
      <c r="F75" s="656">
        <v>2377646300</v>
      </c>
      <c r="G75" s="651">
        <v>2628844632</v>
      </c>
      <c r="H75" s="651">
        <v>196652</v>
      </c>
      <c r="I75" s="654">
        <v>92.4</v>
      </c>
      <c r="J75" s="653">
        <v>3270679046</v>
      </c>
      <c r="K75" s="653">
        <v>641834414</v>
      </c>
      <c r="L75" s="652">
        <v>19.14</v>
      </c>
      <c r="M75" s="652">
        <v>17.07</v>
      </c>
      <c r="N75" s="653">
        <v>9190</v>
      </c>
      <c r="O75" s="547">
        <f t="shared" si="3"/>
        <v>114</v>
      </c>
      <c r="P75" s="547" t="str">
        <f t="shared" si="4"/>
        <v>Vaggeryd</v>
      </c>
      <c r="Q75" s="578">
        <f t="shared" si="5"/>
        <v>9190</v>
      </c>
    </row>
    <row r="76" spans="1:17" x14ac:dyDescent="0.2">
      <c r="A76" s="574" t="s">
        <v>1148</v>
      </c>
      <c r="B76" s="575" t="s">
        <v>1094</v>
      </c>
      <c r="C76" s="438" t="s">
        <v>430</v>
      </c>
      <c r="D76" s="494" t="s">
        <v>430</v>
      </c>
      <c r="E76" s="656">
        <v>26827</v>
      </c>
      <c r="F76" s="656">
        <v>4709733000</v>
      </c>
      <c r="G76" s="651">
        <v>5207316291</v>
      </c>
      <c r="H76" s="651">
        <v>194107</v>
      </c>
      <c r="I76" s="654">
        <v>91.2</v>
      </c>
      <c r="J76" s="653">
        <v>6563622590</v>
      </c>
      <c r="K76" s="653">
        <v>1356306299</v>
      </c>
      <c r="L76" s="652">
        <v>19.14</v>
      </c>
      <c r="M76" s="652">
        <v>17.07</v>
      </c>
      <c r="N76" s="653">
        <v>9677</v>
      </c>
      <c r="O76" s="547">
        <f t="shared" si="3"/>
        <v>132</v>
      </c>
      <c r="P76" s="547" t="str">
        <f t="shared" si="4"/>
        <v>Vetlanda</v>
      </c>
      <c r="Q76" s="578">
        <f t="shared" si="5"/>
        <v>9677</v>
      </c>
    </row>
    <row r="77" spans="1:17" x14ac:dyDescent="0.2">
      <c r="A77" s="574" t="s">
        <v>1148</v>
      </c>
      <c r="B77" s="575" t="s">
        <v>1103</v>
      </c>
      <c r="C77" s="438" t="s">
        <v>431</v>
      </c>
      <c r="D77" s="494" t="s">
        <v>431</v>
      </c>
      <c r="E77" s="656">
        <v>33478</v>
      </c>
      <c r="F77" s="656">
        <v>6325287400</v>
      </c>
      <c r="G77" s="651">
        <v>6993554014</v>
      </c>
      <c r="H77" s="651">
        <v>208900</v>
      </c>
      <c r="I77" s="654">
        <v>98.2</v>
      </c>
      <c r="J77" s="653">
        <v>8190888174</v>
      </c>
      <c r="K77" s="653">
        <v>1197334160</v>
      </c>
      <c r="L77" s="652">
        <v>19.14</v>
      </c>
      <c r="M77" s="652">
        <v>17.07</v>
      </c>
      <c r="N77" s="653">
        <v>6845</v>
      </c>
      <c r="O77" s="547">
        <f t="shared" si="3"/>
        <v>63</v>
      </c>
      <c r="P77" s="547" t="str">
        <f t="shared" si="4"/>
        <v>Värnamo</v>
      </c>
      <c r="Q77" s="578">
        <f t="shared" si="5"/>
        <v>6845</v>
      </c>
    </row>
    <row r="78" spans="1:17" ht="25.5" x14ac:dyDescent="0.2">
      <c r="A78" s="574" t="s">
        <v>1149</v>
      </c>
      <c r="B78" s="575" t="s">
        <v>844</v>
      </c>
      <c r="C78" s="576" t="s">
        <v>433</v>
      </c>
      <c r="D78" s="577" t="s">
        <v>701</v>
      </c>
      <c r="E78" s="656">
        <v>19593</v>
      </c>
      <c r="F78" s="656">
        <v>3289946800</v>
      </c>
      <c r="G78" s="651">
        <v>3637529679</v>
      </c>
      <c r="H78" s="651">
        <v>185655</v>
      </c>
      <c r="I78" s="654">
        <v>87.3</v>
      </c>
      <c r="J78" s="653">
        <v>4793717426</v>
      </c>
      <c r="K78" s="653">
        <v>1156187747</v>
      </c>
      <c r="L78" s="652">
        <v>19.77</v>
      </c>
      <c r="M78" s="652">
        <v>17.7</v>
      </c>
      <c r="N78" s="653">
        <v>11666</v>
      </c>
      <c r="O78" s="547">
        <f t="shared" si="3"/>
        <v>212</v>
      </c>
      <c r="P78" s="547" t="str">
        <f t="shared" si="4"/>
        <v>Alvesta</v>
      </c>
      <c r="Q78" s="578">
        <f t="shared" si="5"/>
        <v>11666</v>
      </c>
    </row>
    <row r="79" spans="1:17" x14ac:dyDescent="0.2">
      <c r="A79" s="574" t="s">
        <v>1149</v>
      </c>
      <c r="B79" s="575" t="s">
        <v>961</v>
      </c>
      <c r="C79" s="438" t="s">
        <v>434</v>
      </c>
      <c r="D79" s="494" t="s">
        <v>434</v>
      </c>
      <c r="E79" s="656">
        <v>8420</v>
      </c>
      <c r="F79" s="656">
        <v>1290752300</v>
      </c>
      <c r="G79" s="651">
        <v>1427120280</v>
      </c>
      <c r="H79" s="651">
        <v>169492</v>
      </c>
      <c r="I79" s="654">
        <v>79.7</v>
      </c>
      <c r="J79" s="653">
        <v>2060077616</v>
      </c>
      <c r="K79" s="653">
        <v>632957336</v>
      </c>
      <c r="L79" s="652">
        <v>19.77</v>
      </c>
      <c r="M79" s="652">
        <v>17.7</v>
      </c>
      <c r="N79" s="653">
        <v>14862</v>
      </c>
      <c r="O79" s="547">
        <f t="shared" si="3"/>
        <v>283</v>
      </c>
      <c r="P79" s="547" t="str">
        <f t="shared" si="4"/>
        <v>Lessebo</v>
      </c>
      <c r="Q79" s="578">
        <f t="shared" si="5"/>
        <v>14862</v>
      </c>
    </row>
    <row r="80" spans="1:17" x14ac:dyDescent="0.2">
      <c r="A80" s="574" t="s">
        <v>1149</v>
      </c>
      <c r="B80" s="575" t="s">
        <v>967</v>
      </c>
      <c r="C80" s="438" t="s">
        <v>435</v>
      </c>
      <c r="D80" s="494" t="s">
        <v>435</v>
      </c>
      <c r="E80" s="656">
        <v>27601</v>
      </c>
      <c r="F80" s="656">
        <v>4906839500</v>
      </c>
      <c r="G80" s="651">
        <v>5425247093</v>
      </c>
      <c r="H80" s="651">
        <v>196560</v>
      </c>
      <c r="I80" s="654">
        <v>92.4</v>
      </c>
      <c r="J80" s="653">
        <v>6752993145</v>
      </c>
      <c r="K80" s="653">
        <v>1327746052</v>
      </c>
      <c r="L80" s="652">
        <v>19.77</v>
      </c>
      <c r="M80" s="652">
        <v>17.7</v>
      </c>
      <c r="N80" s="653">
        <v>9510</v>
      </c>
      <c r="O80" s="547">
        <f t="shared" si="3"/>
        <v>122</v>
      </c>
      <c r="P80" s="547" t="str">
        <f t="shared" si="4"/>
        <v>Ljungby</v>
      </c>
      <c r="Q80" s="578">
        <f t="shared" si="5"/>
        <v>9510</v>
      </c>
    </row>
    <row r="81" spans="1:17" x14ac:dyDescent="0.2">
      <c r="A81" s="574" t="s">
        <v>1149</v>
      </c>
      <c r="B81" s="575" t="s">
        <v>981</v>
      </c>
      <c r="C81" s="438" t="s">
        <v>436</v>
      </c>
      <c r="D81" s="494" t="s">
        <v>436</v>
      </c>
      <c r="E81" s="656">
        <v>9775</v>
      </c>
      <c r="F81" s="656">
        <v>1543400000</v>
      </c>
      <c r="G81" s="651">
        <v>1706460210</v>
      </c>
      <c r="H81" s="651">
        <v>174574</v>
      </c>
      <c r="I81" s="654">
        <v>82.1</v>
      </c>
      <c r="J81" s="653">
        <v>2391598420</v>
      </c>
      <c r="K81" s="653">
        <v>685138210</v>
      </c>
      <c r="L81" s="652">
        <v>19.77</v>
      </c>
      <c r="M81" s="652">
        <v>17.7</v>
      </c>
      <c r="N81" s="653">
        <v>13857</v>
      </c>
      <c r="O81" s="547">
        <f t="shared" si="3"/>
        <v>275</v>
      </c>
      <c r="P81" s="547" t="str">
        <f t="shared" si="4"/>
        <v>Markaryd</v>
      </c>
      <c r="Q81" s="578">
        <f t="shared" si="5"/>
        <v>13857</v>
      </c>
    </row>
    <row r="82" spans="1:17" x14ac:dyDescent="0.2">
      <c r="A82" s="574" t="s">
        <v>1149</v>
      </c>
      <c r="B82" s="575" t="s">
        <v>1065</v>
      </c>
      <c r="C82" s="438" t="s">
        <v>437</v>
      </c>
      <c r="D82" s="494" t="s">
        <v>437</v>
      </c>
      <c r="E82" s="656">
        <v>12278</v>
      </c>
      <c r="F82" s="656">
        <v>2029995200</v>
      </c>
      <c r="G82" s="651">
        <v>2244464193</v>
      </c>
      <c r="H82" s="651">
        <v>182804</v>
      </c>
      <c r="I82" s="654">
        <v>85.9</v>
      </c>
      <c r="J82" s="653">
        <v>3003994414</v>
      </c>
      <c r="K82" s="653">
        <v>759530221</v>
      </c>
      <c r="L82" s="652">
        <v>19.77</v>
      </c>
      <c r="M82" s="652">
        <v>17.7</v>
      </c>
      <c r="N82" s="653">
        <v>12230</v>
      </c>
      <c r="O82" s="547">
        <f t="shared" si="3"/>
        <v>224</v>
      </c>
      <c r="P82" s="547" t="str">
        <f t="shared" si="4"/>
        <v>Tingsryd</v>
      </c>
      <c r="Q82" s="578">
        <f t="shared" si="5"/>
        <v>12230</v>
      </c>
    </row>
    <row r="83" spans="1:17" x14ac:dyDescent="0.2">
      <c r="A83" s="574" t="s">
        <v>1149</v>
      </c>
      <c r="B83" s="575" t="s">
        <v>1084</v>
      </c>
      <c r="C83" s="438" t="s">
        <v>438</v>
      </c>
      <c r="D83" s="494" t="s">
        <v>438</v>
      </c>
      <c r="E83" s="656">
        <v>9307</v>
      </c>
      <c r="F83" s="656">
        <v>1545657300</v>
      </c>
      <c r="G83" s="651">
        <v>1708955994</v>
      </c>
      <c r="H83" s="651">
        <v>183621</v>
      </c>
      <c r="I83" s="654">
        <v>86.3</v>
      </c>
      <c r="J83" s="653">
        <v>2277095294</v>
      </c>
      <c r="K83" s="653">
        <v>568139300</v>
      </c>
      <c r="L83" s="652">
        <v>19.77</v>
      </c>
      <c r="M83" s="652">
        <v>17.7</v>
      </c>
      <c r="N83" s="653">
        <v>12068</v>
      </c>
      <c r="O83" s="547">
        <f t="shared" si="3"/>
        <v>221</v>
      </c>
      <c r="P83" s="547" t="str">
        <f t="shared" si="4"/>
        <v>Uppvidinge</v>
      </c>
      <c r="Q83" s="578">
        <f t="shared" si="5"/>
        <v>12068</v>
      </c>
    </row>
    <row r="84" spans="1:17" x14ac:dyDescent="0.2">
      <c r="A84" s="574" t="s">
        <v>1149</v>
      </c>
      <c r="B84" s="575" t="s">
        <v>1106</v>
      </c>
      <c r="C84" s="438" t="s">
        <v>439</v>
      </c>
      <c r="D84" s="494" t="s">
        <v>439</v>
      </c>
      <c r="E84" s="656">
        <v>87979</v>
      </c>
      <c r="F84" s="656">
        <v>16140224000</v>
      </c>
      <c r="G84" s="651">
        <v>17845438666</v>
      </c>
      <c r="H84" s="651">
        <v>202837</v>
      </c>
      <c r="I84" s="654">
        <v>95.3</v>
      </c>
      <c r="J84" s="653">
        <v>21525364439</v>
      </c>
      <c r="K84" s="653">
        <v>3679925773</v>
      </c>
      <c r="L84" s="652">
        <v>19.77</v>
      </c>
      <c r="M84" s="652">
        <v>17.7</v>
      </c>
      <c r="N84" s="653">
        <v>8269</v>
      </c>
      <c r="O84" s="547">
        <f t="shared" si="3"/>
        <v>90</v>
      </c>
      <c r="P84" s="547" t="str">
        <f t="shared" si="4"/>
        <v>Växjö</v>
      </c>
      <c r="Q84" s="578">
        <f t="shared" si="5"/>
        <v>8269</v>
      </c>
    </row>
    <row r="85" spans="1:17" x14ac:dyDescent="0.2">
      <c r="A85" s="574" t="s">
        <v>1149</v>
      </c>
      <c r="B85" s="575" t="s">
        <v>1116</v>
      </c>
      <c r="C85" s="438" t="s">
        <v>440</v>
      </c>
      <c r="D85" s="494" t="s">
        <v>440</v>
      </c>
      <c r="E85" s="656">
        <v>16109</v>
      </c>
      <c r="F85" s="656">
        <v>3161035200</v>
      </c>
      <c r="G85" s="651">
        <v>3494998569</v>
      </c>
      <c r="H85" s="651">
        <v>216959</v>
      </c>
      <c r="I85" s="654">
        <v>102</v>
      </c>
      <c r="J85" s="653">
        <v>3941305263</v>
      </c>
      <c r="K85" s="653">
        <v>446306694</v>
      </c>
      <c r="L85" s="652">
        <v>19.77</v>
      </c>
      <c r="M85" s="652">
        <v>17.7</v>
      </c>
      <c r="N85" s="653">
        <v>5477</v>
      </c>
      <c r="O85" s="547">
        <f t="shared" si="3"/>
        <v>45</v>
      </c>
      <c r="P85" s="547" t="str">
        <f t="shared" si="4"/>
        <v>Älmhult</v>
      </c>
      <c r="Q85" s="578">
        <f t="shared" si="5"/>
        <v>5477</v>
      </c>
    </row>
    <row r="86" spans="1:17" ht="25.5" x14ac:dyDescent="0.2">
      <c r="A86" s="574" t="s">
        <v>1150</v>
      </c>
      <c r="B86" s="575" t="s">
        <v>859</v>
      </c>
      <c r="C86" s="576" t="s">
        <v>442</v>
      </c>
      <c r="D86" s="577" t="s">
        <v>702</v>
      </c>
      <c r="E86" s="656">
        <v>10658</v>
      </c>
      <c r="F86" s="656">
        <v>1734471700</v>
      </c>
      <c r="G86" s="651">
        <v>1917718635</v>
      </c>
      <c r="H86" s="651">
        <v>179932</v>
      </c>
      <c r="I86" s="654">
        <v>84.6</v>
      </c>
      <c r="J86" s="653">
        <v>2607637438</v>
      </c>
      <c r="K86" s="653">
        <v>689918803</v>
      </c>
      <c r="L86" s="652">
        <v>20.36</v>
      </c>
      <c r="M86" s="652">
        <v>18.29</v>
      </c>
      <c r="N86" s="653">
        <v>13180</v>
      </c>
      <c r="O86" s="547">
        <f t="shared" si="3"/>
        <v>255</v>
      </c>
      <c r="P86" s="547" t="str">
        <f t="shared" si="4"/>
        <v>Borgholm</v>
      </c>
      <c r="Q86" s="578">
        <f t="shared" si="5"/>
        <v>13180</v>
      </c>
    </row>
    <row r="87" spans="1:17" x14ac:dyDescent="0.2">
      <c r="A87" s="574" t="s">
        <v>1150</v>
      </c>
      <c r="B87" s="575" t="s">
        <v>875</v>
      </c>
      <c r="C87" s="438" t="s">
        <v>443</v>
      </c>
      <c r="D87" s="494" t="s">
        <v>443</v>
      </c>
      <c r="E87" s="656">
        <v>9062</v>
      </c>
      <c r="F87" s="656">
        <v>1575107500</v>
      </c>
      <c r="G87" s="651">
        <v>1741517607</v>
      </c>
      <c r="H87" s="651">
        <v>192178</v>
      </c>
      <c r="I87" s="654">
        <v>90.3</v>
      </c>
      <c r="J87" s="653">
        <v>2217152418</v>
      </c>
      <c r="K87" s="653">
        <v>475634811</v>
      </c>
      <c r="L87" s="652">
        <v>20.36</v>
      </c>
      <c r="M87" s="652">
        <v>18.29</v>
      </c>
      <c r="N87" s="653">
        <v>10686</v>
      </c>
      <c r="O87" s="547">
        <f t="shared" si="3"/>
        <v>173</v>
      </c>
      <c r="P87" s="547" t="str">
        <f t="shared" si="4"/>
        <v>Emmaboda</v>
      </c>
      <c r="Q87" s="578">
        <f t="shared" si="5"/>
        <v>10686</v>
      </c>
    </row>
    <row r="88" spans="1:17" x14ac:dyDescent="0.2">
      <c r="A88" s="574" t="s">
        <v>1150</v>
      </c>
      <c r="B88" s="575" t="s">
        <v>917</v>
      </c>
      <c r="C88" s="438" t="s">
        <v>444</v>
      </c>
      <c r="D88" s="494" t="s">
        <v>444</v>
      </c>
      <c r="E88" s="656">
        <v>13855</v>
      </c>
      <c r="F88" s="656">
        <v>2227054900</v>
      </c>
      <c r="G88" s="651">
        <v>2462343250</v>
      </c>
      <c r="H88" s="651">
        <v>177722</v>
      </c>
      <c r="I88" s="654">
        <v>83.5</v>
      </c>
      <c r="J88" s="653">
        <v>3389830804</v>
      </c>
      <c r="K88" s="653">
        <v>927487554</v>
      </c>
      <c r="L88" s="652">
        <v>20.36</v>
      </c>
      <c r="M88" s="652">
        <v>18.29</v>
      </c>
      <c r="N88" s="653">
        <v>13629</v>
      </c>
      <c r="O88" s="547">
        <f t="shared" si="3"/>
        <v>270</v>
      </c>
      <c r="P88" s="547" t="str">
        <f t="shared" si="4"/>
        <v>Hultsfred</v>
      </c>
      <c r="Q88" s="578">
        <f t="shared" si="5"/>
        <v>13629</v>
      </c>
    </row>
    <row r="89" spans="1:17" x14ac:dyDescent="0.2">
      <c r="A89" s="574" t="s">
        <v>1150</v>
      </c>
      <c r="B89" s="575" t="s">
        <v>926</v>
      </c>
      <c r="C89" s="438" t="s">
        <v>445</v>
      </c>
      <c r="D89" s="494" t="s">
        <v>445</v>
      </c>
      <c r="E89" s="656">
        <v>5803</v>
      </c>
      <c r="F89" s="656">
        <v>876498200</v>
      </c>
      <c r="G89" s="651">
        <v>969100235</v>
      </c>
      <c r="H89" s="651">
        <v>167000</v>
      </c>
      <c r="I89" s="654">
        <v>78.5</v>
      </c>
      <c r="J89" s="653">
        <v>1419789834</v>
      </c>
      <c r="K89" s="653">
        <v>450689599</v>
      </c>
      <c r="L89" s="652">
        <v>20.36</v>
      </c>
      <c r="M89" s="652">
        <v>18.29</v>
      </c>
      <c r="N89" s="653">
        <v>15813</v>
      </c>
      <c r="O89" s="547">
        <f t="shared" si="3"/>
        <v>287</v>
      </c>
      <c r="P89" s="547" t="str">
        <f t="shared" si="4"/>
        <v>Högsby</v>
      </c>
      <c r="Q89" s="578">
        <f t="shared" si="5"/>
        <v>15813</v>
      </c>
    </row>
    <row r="90" spans="1:17" x14ac:dyDescent="0.2">
      <c r="A90" s="574" t="s">
        <v>1150</v>
      </c>
      <c r="B90" s="575" t="s">
        <v>933</v>
      </c>
      <c r="C90" s="438" t="s">
        <v>441</v>
      </c>
      <c r="D90" s="494" t="s">
        <v>441</v>
      </c>
      <c r="E90" s="656">
        <v>65548</v>
      </c>
      <c r="F90" s="656">
        <v>11983049600</v>
      </c>
      <c r="G90" s="651">
        <v>13249058790</v>
      </c>
      <c r="H90" s="651">
        <v>202128</v>
      </c>
      <c r="I90" s="654">
        <v>95</v>
      </c>
      <c r="J90" s="653">
        <v>16037288310</v>
      </c>
      <c r="K90" s="653">
        <v>2788229520</v>
      </c>
      <c r="L90" s="652">
        <v>20.36</v>
      </c>
      <c r="M90" s="652">
        <v>18.29</v>
      </c>
      <c r="N90" s="653">
        <v>8661</v>
      </c>
      <c r="O90" s="547">
        <f t="shared" si="3"/>
        <v>103</v>
      </c>
      <c r="P90" s="547" t="str">
        <f t="shared" si="4"/>
        <v>Kalmar</v>
      </c>
      <c r="Q90" s="578">
        <f t="shared" si="5"/>
        <v>8661</v>
      </c>
    </row>
    <row r="91" spans="1:17" x14ac:dyDescent="0.2">
      <c r="A91" s="574" t="s">
        <v>1150</v>
      </c>
      <c r="B91" s="575" t="s">
        <v>990</v>
      </c>
      <c r="C91" s="438" t="s">
        <v>703</v>
      </c>
      <c r="D91" s="494" t="s">
        <v>703</v>
      </c>
      <c r="E91" s="656">
        <v>13107</v>
      </c>
      <c r="F91" s="656">
        <v>2339368100</v>
      </c>
      <c r="G91" s="651">
        <v>2586522340</v>
      </c>
      <c r="H91" s="651">
        <v>197339</v>
      </c>
      <c r="I91" s="654">
        <v>92.8</v>
      </c>
      <c r="J91" s="653">
        <v>3206821534</v>
      </c>
      <c r="K91" s="653">
        <v>620299194</v>
      </c>
      <c r="L91" s="652">
        <v>20.36</v>
      </c>
      <c r="M91" s="652">
        <v>18.29</v>
      </c>
      <c r="N91" s="653">
        <v>9636</v>
      </c>
      <c r="O91" s="547">
        <f t="shared" si="3"/>
        <v>130</v>
      </c>
      <c r="P91" s="547" t="str">
        <f t="shared" si="4"/>
        <v xml:space="preserve">Mönsterås           </v>
      </c>
      <c r="Q91" s="578">
        <f t="shared" si="5"/>
        <v>9636</v>
      </c>
    </row>
    <row r="92" spans="1:17" x14ac:dyDescent="0.2">
      <c r="A92" s="574" t="s">
        <v>1150</v>
      </c>
      <c r="B92" s="575" t="s">
        <v>991</v>
      </c>
      <c r="C92" s="438" t="s">
        <v>447</v>
      </c>
      <c r="D92" s="494" t="s">
        <v>447</v>
      </c>
      <c r="E92" s="656">
        <v>14606</v>
      </c>
      <c r="F92" s="656">
        <v>2632584100</v>
      </c>
      <c r="G92" s="651">
        <v>2910716610</v>
      </c>
      <c r="H92" s="651">
        <v>199282</v>
      </c>
      <c r="I92" s="654">
        <v>93.7</v>
      </c>
      <c r="J92" s="653">
        <v>3573574069</v>
      </c>
      <c r="K92" s="653">
        <v>662857459</v>
      </c>
      <c r="L92" s="652">
        <v>20.36</v>
      </c>
      <c r="M92" s="652">
        <v>18.29</v>
      </c>
      <c r="N92" s="653">
        <v>9240</v>
      </c>
      <c r="O92" s="547">
        <f t="shared" si="3"/>
        <v>115</v>
      </c>
      <c r="P92" s="547" t="str">
        <f t="shared" si="4"/>
        <v>Mörbylånga</v>
      </c>
      <c r="Q92" s="578">
        <f t="shared" si="5"/>
        <v>9240</v>
      </c>
    </row>
    <row r="93" spans="1:17" x14ac:dyDescent="0.2">
      <c r="A93" s="574" t="s">
        <v>1150</v>
      </c>
      <c r="B93" s="575" t="s">
        <v>1000</v>
      </c>
      <c r="C93" s="438" t="s">
        <v>448</v>
      </c>
      <c r="D93" s="494" t="s">
        <v>448</v>
      </c>
      <c r="E93" s="656">
        <v>19752</v>
      </c>
      <c r="F93" s="656">
        <v>3229638600</v>
      </c>
      <c r="G93" s="651">
        <v>3570849918</v>
      </c>
      <c r="H93" s="651">
        <v>180784</v>
      </c>
      <c r="I93" s="654">
        <v>85</v>
      </c>
      <c r="J93" s="653">
        <v>4832619130</v>
      </c>
      <c r="K93" s="653">
        <v>1261769212</v>
      </c>
      <c r="L93" s="652">
        <v>20.36</v>
      </c>
      <c r="M93" s="652">
        <v>18.29</v>
      </c>
      <c r="N93" s="653">
        <v>13006</v>
      </c>
      <c r="O93" s="547">
        <f t="shared" si="3"/>
        <v>249</v>
      </c>
      <c r="P93" s="547" t="str">
        <f t="shared" si="4"/>
        <v>Nybro</v>
      </c>
      <c r="Q93" s="578">
        <f t="shared" si="5"/>
        <v>13006</v>
      </c>
    </row>
    <row r="94" spans="1:17" x14ac:dyDescent="0.2">
      <c r="A94" s="574" t="s">
        <v>1150</v>
      </c>
      <c r="B94" s="575" t="s">
        <v>1010</v>
      </c>
      <c r="C94" s="438" t="s">
        <v>449</v>
      </c>
      <c r="D94" s="494" t="s">
        <v>449</v>
      </c>
      <c r="E94" s="656">
        <v>26460</v>
      </c>
      <c r="F94" s="656">
        <v>5264449200</v>
      </c>
      <c r="G94" s="651">
        <v>5820638258</v>
      </c>
      <c r="H94" s="651">
        <v>219979</v>
      </c>
      <c r="I94" s="654">
        <v>103.4</v>
      </c>
      <c r="J94" s="653">
        <v>6473830608</v>
      </c>
      <c r="K94" s="653">
        <v>653192350</v>
      </c>
      <c r="L94" s="652">
        <v>20.36</v>
      </c>
      <c r="M94" s="652">
        <v>18.29</v>
      </c>
      <c r="N94" s="653">
        <v>5026</v>
      </c>
      <c r="O94" s="547">
        <f t="shared" si="3"/>
        <v>42</v>
      </c>
      <c r="P94" s="547" t="str">
        <f t="shared" si="4"/>
        <v>Oskarshamn</v>
      </c>
      <c r="Q94" s="578">
        <f t="shared" si="5"/>
        <v>5026</v>
      </c>
    </row>
    <row r="95" spans="1:17" x14ac:dyDescent="0.2">
      <c r="A95" s="574" t="s">
        <v>1150</v>
      </c>
      <c r="B95" s="575" t="s">
        <v>1069</v>
      </c>
      <c r="C95" s="438" t="s">
        <v>450</v>
      </c>
      <c r="D95" s="494" t="s">
        <v>450</v>
      </c>
      <c r="E95" s="656">
        <v>6965</v>
      </c>
      <c r="F95" s="656">
        <v>1127940800</v>
      </c>
      <c r="G95" s="651">
        <v>1247107746</v>
      </c>
      <c r="H95" s="651">
        <v>179054</v>
      </c>
      <c r="I95" s="654">
        <v>84.2</v>
      </c>
      <c r="J95" s="653">
        <v>1704090332</v>
      </c>
      <c r="K95" s="653">
        <v>456982586</v>
      </c>
      <c r="L95" s="652">
        <v>20.36</v>
      </c>
      <c r="M95" s="652">
        <v>18.29</v>
      </c>
      <c r="N95" s="653">
        <v>13358</v>
      </c>
      <c r="O95" s="547">
        <f t="shared" si="3"/>
        <v>259</v>
      </c>
      <c r="P95" s="547" t="str">
        <f t="shared" si="4"/>
        <v>Torsås</v>
      </c>
      <c r="Q95" s="578">
        <f t="shared" si="5"/>
        <v>13358</v>
      </c>
    </row>
    <row r="96" spans="1:17" x14ac:dyDescent="0.2">
      <c r="A96" s="574" t="s">
        <v>1150</v>
      </c>
      <c r="B96" s="575" t="s">
        <v>1096</v>
      </c>
      <c r="C96" s="438" t="s">
        <v>451</v>
      </c>
      <c r="D96" s="494" t="s">
        <v>451</v>
      </c>
      <c r="E96" s="656">
        <v>15368</v>
      </c>
      <c r="F96" s="656">
        <v>2670765300</v>
      </c>
      <c r="G96" s="651">
        <v>2952931654</v>
      </c>
      <c r="H96" s="651">
        <v>192148</v>
      </c>
      <c r="I96" s="654">
        <v>90.3</v>
      </c>
      <c r="J96" s="653">
        <v>3760008646</v>
      </c>
      <c r="K96" s="653">
        <v>807076992</v>
      </c>
      <c r="L96" s="652">
        <v>20.36</v>
      </c>
      <c r="M96" s="652">
        <v>18.29</v>
      </c>
      <c r="N96" s="653">
        <v>10692</v>
      </c>
      <c r="O96" s="547">
        <f t="shared" si="3"/>
        <v>174</v>
      </c>
      <c r="P96" s="547" t="str">
        <f t="shared" si="4"/>
        <v>Vimmerby</v>
      </c>
      <c r="Q96" s="578">
        <f t="shared" si="5"/>
        <v>10692</v>
      </c>
    </row>
    <row r="97" spans="1:17" x14ac:dyDescent="0.2">
      <c r="A97" s="574" t="s">
        <v>1150</v>
      </c>
      <c r="B97" s="575" t="s">
        <v>1104</v>
      </c>
      <c r="C97" s="438" t="s">
        <v>452</v>
      </c>
      <c r="D97" s="494" t="s">
        <v>452</v>
      </c>
      <c r="E97" s="656">
        <v>36008</v>
      </c>
      <c r="F97" s="656">
        <v>6327111900</v>
      </c>
      <c r="G97" s="651">
        <v>6995571272</v>
      </c>
      <c r="H97" s="651">
        <v>194278</v>
      </c>
      <c r="I97" s="654">
        <v>91.3</v>
      </c>
      <c r="J97" s="653">
        <v>8809890118</v>
      </c>
      <c r="K97" s="653">
        <v>1814318846</v>
      </c>
      <c r="L97" s="652">
        <v>20.36</v>
      </c>
      <c r="M97" s="652">
        <v>18.29</v>
      </c>
      <c r="N97" s="653">
        <v>10259</v>
      </c>
      <c r="O97" s="547">
        <f t="shared" si="3"/>
        <v>157</v>
      </c>
      <c r="P97" s="547" t="str">
        <f t="shared" si="4"/>
        <v>Västervik</v>
      </c>
      <c r="Q97" s="578">
        <f t="shared" si="5"/>
        <v>10259</v>
      </c>
    </row>
    <row r="98" spans="1:17" ht="25.5" x14ac:dyDescent="0.2">
      <c r="A98" s="574" t="s">
        <v>1151</v>
      </c>
      <c r="B98" s="575" t="s">
        <v>893</v>
      </c>
      <c r="C98" s="576" t="s">
        <v>454</v>
      </c>
      <c r="D98" s="577" t="s">
        <v>704</v>
      </c>
      <c r="E98" s="656">
        <v>57394</v>
      </c>
      <c r="F98" s="656">
        <v>9701270100</v>
      </c>
      <c r="G98" s="651">
        <v>10726209286</v>
      </c>
      <c r="H98" s="651">
        <v>186887</v>
      </c>
      <c r="I98" s="654">
        <v>87.8</v>
      </c>
      <c r="J98" s="653">
        <v>14042291531</v>
      </c>
      <c r="K98" s="653">
        <v>3316082245</v>
      </c>
      <c r="L98" s="652">
        <v>19.600000000000001</v>
      </c>
      <c r="M98" s="652">
        <v>17.54</v>
      </c>
      <c r="N98" s="653">
        <v>11324</v>
      </c>
      <c r="O98" s="547">
        <f t="shared" si="3"/>
        <v>196</v>
      </c>
      <c r="P98" s="547" t="str">
        <f t="shared" si="4"/>
        <v>Gotland</v>
      </c>
      <c r="Q98" s="578">
        <f t="shared" si="5"/>
        <v>11324</v>
      </c>
    </row>
    <row r="99" spans="1:17" ht="25.5" x14ac:dyDescent="0.2">
      <c r="A99" s="574" t="s">
        <v>1152</v>
      </c>
      <c r="B99" s="575" t="s">
        <v>935</v>
      </c>
      <c r="C99" s="576" t="s">
        <v>456</v>
      </c>
      <c r="D99" s="577" t="s">
        <v>705</v>
      </c>
      <c r="E99" s="656">
        <v>31838</v>
      </c>
      <c r="F99" s="656">
        <v>5635668200</v>
      </c>
      <c r="G99" s="651">
        <v>6231076545</v>
      </c>
      <c r="H99" s="651">
        <v>195712</v>
      </c>
      <c r="I99" s="654">
        <v>92</v>
      </c>
      <c r="J99" s="653">
        <v>7789637902</v>
      </c>
      <c r="K99" s="653">
        <v>1558561357</v>
      </c>
      <c r="L99" s="652">
        <v>19.559999999999999</v>
      </c>
      <c r="M99" s="652">
        <v>17.489999999999998</v>
      </c>
      <c r="N99" s="653">
        <v>9575</v>
      </c>
      <c r="O99" s="547">
        <f t="shared" si="3"/>
        <v>125</v>
      </c>
      <c r="P99" s="547" t="str">
        <f t="shared" si="4"/>
        <v>Karlshamn</v>
      </c>
      <c r="Q99" s="578">
        <f t="shared" si="5"/>
        <v>9575</v>
      </c>
    </row>
    <row r="100" spans="1:17" x14ac:dyDescent="0.2">
      <c r="A100" s="574" t="s">
        <v>1152</v>
      </c>
      <c r="B100" s="575" t="s">
        <v>937</v>
      </c>
      <c r="C100" s="438" t="s">
        <v>457</v>
      </c>
      <c r="D100" s="494" t="s">
        <v>457</v>
      </c>
      <c r="E100" s="656">
        <v>65241</v>
      </c>
      <c r="F100" s="656">
        <v>11793035100</v>
      </c>
      <c r="G100" s="651">
        <v>13038969258</v>
      </c>
      <c r="H100" s="651">
        <v>199859</v>
      </c>
      <c r="I100" s="654">
        <v>93.9</v>
      </c>
      <c r="J100" s="653">
        <v>15962176217</v>
      </c>
      <c r="K100" s="653">
        <v>2923206959</v>
      </c>
      <c r="L100" s="652">
        <v>19.559999999999999</v>
      </c>
      <c r="M100" s="652">
        <v>17.489999999999998</v>
      </c>
      <c r="N100" s="653">
        <v>8764</v>
      </c>
      <c r="O100" s="547">
        <f t="shared" si="3"/>
        <v>105</v>
      </c>
      <c r="P100" s="547" t="str">
        <f t="shared" si="4"/>
        <v>Karlskrona</v>
      </c>
      <c r="Q100" s="578">
        <f t="shared" si="5"/>
        <v>8764</v>
      </c>
    </row>
    <row r="101" spans="1:17" x14ac:dyDescent="0.2">
      <c r="A101" s="574" t="s">
        <v>1152</v>
      </c>
      <c r="B101" s="575" t="s">
        <v>1006</v>
      </c>
      <c r="C101" s="438" t="s">
        <v>458</v>
      </c>
      <c r="D101" s="494" t="s">
        <v>458</v>
      </c>
      <c r="E101" s="656">
        <v>13138</v>
      </c>
      <c r="F101" s="656">
        <v>2293542200</v>
      </c>
      <c r="G101" s="651">
        <v>2535854933</v>
      </c>
      <c r="H101" s="651">
        <v>193017</v>
      </c>
      <c r="I101" s="654">
        <v>90.7</v>
      </c>
      <c r="J101" s="653">
        <v>3214406142</v>
      </c>
      <c r="K101" s="653">
        <v>678551209</v>
      </c>
      <c r="L101" s="652">
        <v>19.559999999999999</v>
      </c>
      <c r="M101" s="652">
        <v>17.489999999999998</v>
      </c>
      <c r="N101" s="653">
        <v>10102</v>
      </c>
      <c r="O101" s="547">
        <f t="shared" si="3"/>
        <v>150</v>
      </c>
      <c r="P101" s="547" t="str">
        <f t="shared" si="4"/>
        <v>Olofström</v>
      </c>
      <c r="Q101" s="578">
        <f t="shared" si="5"/>
        <v>10102</v>
      </c>
    </row>
    <row r="102" spans="1:17" x14ac:dyDescent="0.2">
      <c r="A102" s="574" t="s">
        <v>1152</v>
      </c>
      <c r="B102" s="575" t="s">
        <v>1019</v>
      </c>
      <c r="C102" s="438" t="s">
        <v>459</v>
      </c>
      <c r="D102" s="494" t="s">
        <v>459</v>
      </c>
      <c r="E102" s="656">
        <v>28620</v>
      </c>
      <c r="F102" s="656">
        <v>4802311400</v>
      </c>
      <c r="G102" s="651">
        <v>5309675599</v>
      </c>
      <c r="H102" s="651">
        <v>185523</v>
      </c>
      <c r="I102" s="654">
        <v>87.2</v>
      </c>
      <c r="J102" s="653">
        <v>7002306576</v>
      </c>
      <c r="K102" s="653">
        <v>1692630977</v>
      </c>
      <c r="L102" s="652">
        <v>19.559999999999999</v>
      </c>
      <c r="M102" s="652">
        <v>17.489999999999998</v>
      </c>
      <c r="N102" s="653">
        <v>11568</v>
      </c>
      <c r="O102" s="547">
        <f t="shared" si="3"/>
        <v>208</v>
      </c>
      <c r="P102" s="547" t="str">
        <f t="shared" si="4"/>
        <v>Ronneby</v>
      </c>
      <c r="Q102" s="578">
        <f t="shared" si="5"/>
        <v>11568</v>
      </c>
    </row>
    <row r="103" spans="1:17" x14ac:dyDescent="0.2">
      <c r="A103" s="574" t="s">
        <v>1152</v>
      </c>
      <c r="B103" s="575" t="s">
        <v>1059</v>
      </c>
      <c r="C103" s="438" t="s">
        <v>460</v>
      </c>
      <c r="D103" s="494" t="s">
        <v>460</v>
      </c>
      <c r="E103" s="656">
        <v>17123</v>
      </c>
      <c r="F103" s="656">
        <v>2959414200</v>
      </c>
      <c r="G103" s="651">
        <v>3272076310</v>
      </c>
      <c r="H103" s="651">
        <v>191092</v>
      </c>
      <c r="I103" s="654">
        <v>89.8</v>
      </c>
      <c r="J103" s="653">
        <v>4189395370</v>
      </c>
      <c r="K103" s="653">
        <v>917319060</v>
      </c>
      <c r="L103" s="652">
        <v>19.559999999999999</v>
      </c>
      <c r="M103" s="652">
        <v>17.489999999999998</v>
      </c>
      <c r="N103" s="653">
        <v>10479</v>
      </c>
      <c r="O103" s="547">
        <f t="shared" si="3"/>
        <v>163</v>
      </c>
      <c r="P103" s="547" t="str">
        <f t="shared" si="4"/>
        <v>Sölvesborg</v>
      </c>
      <c r="Q103" s="578">
        <f t="shared" si="5"/>
        <v>10479</v>
      </c>
    </row>
    <row r="104" spans="1:17" ht="25.5" x14ac:dyDescent="0.2">
      <c r="A104" s="574" t="s">
        <v>1153</v>
      </c>
      <c r="B104" s="575" t="s">
        <v>855</v>
      </c>
      <c r="C104" s="576" t="s">
        <v>462</v>
      </c>
      <c r="D104" s="577" t="s">
        <v>706</v>
      </c>
      <c r="E104" s="656">
        <v>14957</v>
      </c>
      <c r="F104" s="656">
        <v>2385162700</v>
      </c>
      <c r="G104" s="651">
        <v>2637155139</v>
      </c>
      <c r="H104" s="651">
        <v>176316</v>
      </c>
      <c r="I104" s="654">
        <v>82.9</v>
      </c>
      <c r="J104" s="653">
        <v>3659451414</v>
      </c>
      <c r="K104" s="653">
        <v>1022296275</v>
      </c>
      <c r="L104" s="652">
        <v>19.7</v>
      </c>
      <c r="M104" s="652">
        <v>17.63</v>
      </c>
      <c r="N104" s="653">
        <v>13465</v>
      </c>
      <c r="O104" s="547">
        <f t="shared" si="3"/>
        <v>265</v>
      </c>
      <c r="P104" s="547" t="str">
        <f t="shared" si="4"/>
        <v>Bjuv</v>
      </c>
      <c r="Q104" s="578">
        <f t="shared" si="5"/>
        <v>13465</v>
      </c>
    </row>
    <row r="105" spans="1:17" x14ac:dyDescent="0.2">
      <c r="A105" s="574" t="s">
        <v>1153</v>
      </c>
      <c r="B105" s="575" t="s">
        <v>864</v>
      </c>
      <c r="C105" s="438" t="s">
        <v>463</v>
      </c>
      <c r="D105" s="494" t="s">
        <v>463</v>
      </c>
      <c r="E105" s="656">
        <v>12503</v>
      </c>
      <c r="F105" s="656">
        <v>2114854600</v>
      </c>
      <c r="G105" s="651">
        <v>2338288988</v>
      </c>
      <c r="H105" s="651">
        <v>187018</v>
      </c>
      <c r="I105" s="654">
        <v>87.9</v>
      </c>
      <c r="J105" s="653">
        <v>3059043994</v>
      </c>
      <c r="K105" s="653">
        <v>720755006</v>
      </c>
      <c r="L105" s="652">
        <v>19.7</v>
      </c>
      <c r="M105" s="652">
        <v>17.63</v>
      </c>
      <c r="N105" s="653">
        <v>11356</v>
      </c>
      <c r="O105" s="547">
        <f t="shared" si="3"/>
        <v>199</v>
      </c>
      <c r="P105" s="547" t="str">
        <f t="shared" si="4"/>
        <v>Bromölla</v>
      </c>
      <c r="Q105" s="578">
        <f t="shared" si="5"/>
        <v>11356</v>
      </c>
    </row>
    <row r="106" spans="1:17" x14ac:dyDescent="0.2">
      <c r="A106" s="574" t="s">
        <v>1153</v>
      </c>
      <c r="B106" s="575" t="s">
        <v>866</v>
      </c>
      <c r="C106" s="438" t="s">
        <v>464</v>
      </c>
      <c r="D106" s="494" t="s">
        <v>464</v>
      </c>
      <c r="E106" s="656">
        <v>17423</v>
      </c>
      <c r="F106" s="656">
        <v>2856061700</v>
      </c>
      <c r="G106" s="651">
        <v>3157804619</v>
      </c>
      <c r="H106" s="651">
        <v>181243</v>
      </c>
      <c r="I106" s="654">
        <v>85.2</v>
      </c>
      <c r="J106" s="653">
        <v>4262794810</v>
      </c>
      <c r="K106" s="653">
        <v>1104990191</v>
      </c>
      <c r="L106" s="652">
        <v>19.7</v>
      </c>
      <c r="M106" s="652">
        <v>17.63</v>
      </c>
      <c r="N106" s="653">
        <v>12494</v>
      </c>
      <c r="O106" s="547">
        <f t="shared" si="3"/>
        <v>235</v>
      </c>
      <c r="P106" s="547" t="str">
        <f t="shared" si="4"/>
        <v>Burlöv</v>
      </c>
      <c r="Q106" s="578">
        <f t="shared" si="5"/>
        <v>12494</v>
      </c>
    </row>
    <row r="107" spans="1:17" x14ac:dyDescent="0.2">
      <c r="A107" s="574" t="s">
        <v>1153</v>
      </c>
      <c r="B107" s="575" t="s">
        <v>867</v>
      </c>
      <c r="C107" s="438" t="s">
        <v>465</v>
      </c>
      <c r="D107" s="494" t="s">
        <v>465</v>
      </c>
      <c r="E107" s="656">
        <v>14401</v>
      </c>
      <c r="F107" s="656">
        <v>2816013500</v>
      </c>
      <c r="G107" s="651">
        <v>3113525326</v>
      </c>
      <c r="H107" s="651">
        <v>216202</v>
      </c>
      <c r="I107" s="654">
        <v>101.6</v>
      </c>
      <c r="J107" s="653">
        <v>3523417785</v>
      </c>
      <c r="K107" s="653">
        <v>409892459</v>
      </c>
      <c r="L107" s="652">
        <v>19.7</v>
      </c>
      <c r="M107" s="652">
        <v>17.63</v>
      </c>
      <c r="N107" s="653">
        <v>5607</v>
      </c>
      <c r="O107" s="547">
        <f t="shared" si="3"/>
        <v>48</v>
      </c>
      <c r="P107" s="547" t="str">
        <f t="shared" si="4"/>
        <v>Båstad</v>
      </c>
      <c r="Q107" s="578">
        <f t="shared" si="5"/>
        <v>5607</v>
      </c>
    </row>
    <row r="108" spans="1:17" x14ac:dyDescent="0.2">
      <c r="A108" s="574" t="s">
        <v>1153</v>
      </c>
      <c r="B108" s="575" t="s">
        <v>878</v>
      </c>
      <c r="C108" s="438" t="s">
        <v>466</v>
      </c>
      <c r="D108" s="494" t="s">
        <v>466</v>
      </c>
      <c r="E108" s="656">
        <v>32352</v>
      </c>
      <c r="F108" s="656">
        <v>5658682500</v>
      </c>
      <c r="G108" s="651">
        <v>6256522306</v>
      </c>
      <c r="H108" s="651">
        <v>193389</v>
      </c>
      <c r="I108" s="654">
        <v>90.9</v>
      </c>
      <c r="J108" s="653">
        <v>7915395610</v>
      </c>
      <c r="K108" s="653">
        <v>1658873304</v>
      </c>
      <c r="L108" s="652">
        <v>19.7</v>
      </c>
      <c r="M108" s="652">
        <v>17.63</v>
      </c>
      <c r="N108" s="653">
        <v>10101</v>
      </c>
      <c r="O108" s="547">
        <f t="shared" si="3"/>
        <v>149</v>
      </c>
      <c r="P108" s="547" t="str">
        <f t="shared" si="4"/>
        <v>Eslöv</v>
      </c>
      <c r="Q108" s="578">
        <f t="shared" si="5"/>
        <v>10101</v>
      </c>
    </row>
    <row r="109" spans="1:17" x14ac:dyDescent="0.2">
      <c r="A109" s="574" t="s">
        <v>1153</v>
      </c>
      <c r="B109" s="575" t="s">
        <v>911</v>
      </c>
      <c r="C109" s="438" t="s">
        <v>467</v>
      </c>
      <c r="D109" s="494" t="s">
        <v>467</v>
      </c>
      <c r="E109" s="656">
        <v>137556</v>
      </c>
      <c r="F109" s="656">
        <v>25151590400</v>
      </c>
      <c r="G109" s="651">
        <v>27808855926</v>
      </c>
      <c r="H109" s="651">
        <v>202164</v>
      </c>
      <c r="I109" s="654">
        <v>95</v>
      </c>
      <c r="J109" s="653">
        <v>33655111229</v>
      </c>
      <c r="K109" s="653">
        <v>5846255303</v>
      </c>
      <c r="L109" s="652">
        <v>19.7</v>
      </c>
      <c r="M109" s="652">
        <v>17.63</v>
      </c>
      <c r="N109" s="653">
        <v>8373</v>
      </c>
      <c r="O109" s="547">
        <f t="shared" si="3"/>
        <v>95</v>
      </c>
      <c r="P109" s="547" t="str">
        <f t="shared" si="4"/>
        <v>Helsingborg</v>
      </c>
      <c r="Q109" s="578">
        <f t="shared" si="5"/>
        <v>8373</v>
      </c>
    </row>
    <row r="110" spans="1:17" x14ac:dyDescent="0.2">
      <c r="A110" s="574" t="s">
        <v>1153</v>
      </c>
      <c r="B110" s="575" t="s">
        <v>924</v>
      </c>
      <c r="C110" s="438" t="s">
        <v>468</v>
      </c>
      <c r="D110" s="494" t="s">
        <v>468</v>
      </c>
      <c r="E110" s="656">
        <v>50960</v>
      </c>
      <c r="F110" s="656">
        <v>8481096300</v>
      </c>
      <c r="G110" s="651">
        <v>9377124124</v>
      </c>
      <c r="H110" s="651">
        <v>184010</v>
      </c>
      <c r="I110" s="654">
        <v>86.5</v>
      </c>
      <c r="J110" s="653">
        <v>12468118208</v>
      </c>
      <c r="K110" s="653">
        <v>3090994084</v>
      </c>
      <c r="L110" s="652">
        <v>19.7</v>
      </c>
      <c r="M110" s="652">
        <v>17.63</v>
      </c>
      <c r="N110" s="653">
        <v>11949</v>
      </c>
      <c r="O110" s="547">
        <f t="shared" si="3"/>
        <v>218</v>
      </c>
      <c r="P110" s="547" t="str">
        <f t="shared" si="4"/>
        <v>Hässleholm</v>
      </c>
      <c r="Q110" s="578">
        <f t="shared" si="5"/>
        <v>11949</v>
      </c>
    </row>
    <row r="111" spans="1:17" x14ac:dyDescent="0.2">
      <c r="A111" s="574" t="s">
        <v>1153</v>
      </c>
      <c r="B111" s="575" t="s">
        <v>925</v>
      </c>
      <c r="C111" s="438" t="s">
        <v>707</v>
      </c>
      <c r="D111" s="494" t="s">
        <v>707</v>
      </c>
      <c r="E111" s="656">
        <v>25574</v>
      </c>
      <c r="F111" s="656">
        <v>5122108200</v>
      </c>
      <c r="G111" s="651">
        <v>5663258931</v>
      </c>
      <c r="H111" s="651">
        <v>221446</v>
      </c>
      <c r="I111" s="654">
        <v>104.1</v>
      </c>
      <c r="J111" s="653">
        <v>6257057595</v>
      </c>
      <c r="K111" s="653">
        <v>593798664</v>
      </c>
      <c r="L111" s="652">
        <v>19.7</v>
      </c>
      <c r="M111" s="652">
        <v>17.63</v>
      </c>
      <c r="N111" s="653">
        <v>4574</v>
      </c>
      <c r="O111" s="547">
        <f t="shared" si="3"/>
        <v>38</v>
      </c>
      <c r="P111" s="547" t="str">
        <f t="shared" si="4"/>
        <v xml:space="preserve">Höganäs             </v>
      </c>
      <c r="Q111" s="578">
        <f t="shared" si="5"/>
        <v>4574</v>
      </c>
    </row>
    <row r="112" spans="1:17" x14ac:dyDescent="0.2">
      <c r="A112" s="574" t="s">
        <v>1153</v>
      </c>
      <c r="B112" s="575" t="s">
        <v>927</v>
      </c>
      <c r="C112" s="438" t="s">
        <v>470</v>
      </c>
      <c r="D112" s="494" t="s">
        <v>470</v>
      </c>
      <c r="E112" s="656">
        <v>14973</v>
      </c>
      <c r="F112" s="656">
        <v>2569723700</v>
      </c>
      <c r="G112" s="651">
        <v>2841215009</v>
      </c>
      <c r="H112" s="651">
        <v>189756</v>
      </c>
      <c r="I112" s="654">
        <v>89.2</v>
      </c>
      <c r="J112" s="653">
        <v>3663366050</v>
      </c>
      <c r="K112" s="653">
        <v>822151041</v>
      </c>
      <c r="L112" s="652">
        <v>19.7</v>
      </c>
      <c r="M112" s="652">
        <v>17.63</v>
      </c>
      <c r="N112" s="653">
        <v>10817</v>
      </c>
      <c r="O112" s="547">
        <f t="shared" si="3"/>
        <v>175</v>
      </c>
      <c r="P112" s="547" t="str">
        <f t="shared" si="4"/>
        <v>Hörby</v>
      </c>
      <c r="Q112" s="578">
        <f t="shared" si="5"/>
        <v>10817</v>
      </c>
    </row>
    <row r="113" spans="1:17" x14ac:dyDescent="0.2">
      <c r="A113" s="574" t="s">
        <v>1153</v>
      </c>
      <c r="B113" s="575" t="s">
        <v>928</v>
      </c>
      <c r="C113" s="438" t="s">
        <v>471</v>
      </c>
      <c r="D113" s="494" t="s">
        <v>471</v>
      </c>
      <c r="E113" s="656">
        <v>15974</v>
      </c>
      <c r="F113" s="656">
        <v>2828085700</v>
      </c>
      <c r="G113" s="651">
        <v>3126872954</v>
      </c>
      <c r="H113" s="651">
        <v>195748</v>
      </c>
      <c r="I113" s="654">
        <v>92</v>
      </c>
      <c r="J113" s="653">
        <v>3908275515</v>
      </c>
      <c r="K113" s="653">
        <v>781402561</v>
      </c>
      <c r="L113" s="652">
        <v>19.7</v>
      </c>
      <c r="M113" s="652">
        <v>17.63</v>
      </c>
      <c r="N113" s="653">
        <v>9637</v>
      </c>
      <c r="O113" s="547">
        <f t="shared" si="3"/>
        <v>131</v>
      </c>
      <c r="P113" s="547" t="str">
        <f t="shared" si="4"/>
        <v>Höör</v>
      </c>
      <c r="Q113" s="578">
        <f t="shared" si="5"/>
        <v>9637</v>
      </c>
    </row>
    <row r="114" spans="1:17" x14ac:dyDescent="0.2">
      <c r="A114" s="574" t="s">
        <v>1153</v>
      </c>
      <c r="B114" s="575" t="s">
        <v>943</v>
      </c>
      <c r="C114" s="438" t="s">
        <v>472</v>
      </c>
      <c r="D114" s="494" t="s">
        <v>472</v>
      </c>
      <c r="E114" s="656">
        <v>16902</v>
      </c>
      <c r="F114" s="656">
        <v>2719504200</v>
      </c>
      <c r="G114" s="651">
        <v>3006819819</v>
      </c>
      <c r="H114" s="651">
        <v>177897</v>
      </c>
      <c r="I114" s="654">
        <v>83.6</v>
      </c>
      <c r="J114" s="653">
        <v>4135324450</v>
      </c>
      <c r="K114" s="653">
        <v>1128504631</v>
      </c>
      <c r="L114" s="652">
        <v>19.7</v>
      </c>
      <c r="M114" s="652">
        <v>17.63</v>
      </c>
      <c r="N114" s="653">
        <v>13153</v>
      </c>
      <c r="O114" s="547">
        <f t="shared" si="3"/>
        <v>254</v>
      </c>
      <c r="P114" s="547" t="str">
        <f t="shared" si="4"/>
        <v>Klippan</v>
      </c>
      <c r="Q114" s="578">
        <f t="shared" si="5"/>
        <v>13153</v>
      </c>
    </row>
    <row r="115" spans="1:17" x14ac:dyDescent="0.2">
      <c r="A115" s="574" t="s">
        <v>1153</v>
      </c>
      <c r="B115" s="575" t="s">
        <v>946</v>
      </c>
      <c r="C115" s="438" t="s">
        <v>473</v>
      </c>
      <c r="D115" s="494" t="s">
        <v>473</v>
      </c>
      <c r="E115" s="656">
        <v>82372</v>
      </c>
      <c r="F115" s="656">
        <v>14260801300</v>
      </c>
      <c r="G115" s="651">
        <v>15767454957</v>
      </c>
      <c r="H115" s="651">
        <v>191418</v>
      </c>
      <c r="I115" s="654">
        <v>90</v>
      </c>
      <c r="J115" s="653">
        <v>20153528906</v>
      </c>
      <c r="K115" s="653">
        <v>4386073949</v>
      </c>
      <c r="L115" s="652">
        <v>19.7</v>
      </c>
      <c r="M115" s="652">
        <v>17.63</v>
      </c>
      <c r="N115" s="653">
        <v>10490</v>
      </c>
      <c r="O115" s="547">
        <f t="shared" si="3"/>
        <v>164</v>
      </c>
      <c r="P115" s="547" t="str">
        <f t="shared" si="4"/>
        <v>Kristianstad</v>
      </c>
      <c r="Q115" s="578">
        <f t="shared" si="5"/>
        <v>10490</v>
      </c>
    </row>
    <row r="116" spans="1:17" x14ac:dyDescent="0.2">
      <c r="A116" s="574" t="s">
        <v>1153</v>
      </c>
      <c r="B116" s="575" t="s">
        <v>953</v>
      </c>
      <c r="C116" s="438" t="s">
        <v>474</v>
      </c>
      <c r="D116" s="494" t="s">
        <v>474</v>
      </c>
      <c r="E116" s="656">
        <v>30077</v>
      </c>
      <c r="F116" s="656">
        <v>6147938000</v>
      </c>
      <c r="G116" s="651">
        <v>6797467650</v>
      </c>
      <c r="H116" s="651">
        <v>226002</v>
      </c>
      <c r="I116" s="654">
        <v>106.2</v>
      </c>
      <c r="J116" s="653">
        <v>7358783190</v>
      </c>
      <c r="K116" s="653">
        <v>561315540</v>
      </c>
      <c r="L116" s="652">
        <v>19.7</v>
      </c>
      <c r="M116" s="652">
        <v>17.63</v>
      </c>
      <c r="N116" s="653">
        <v>3677</v>
      </c>
      <c r="O116" s="547">
        <f t="shared" si="3"/>
        <v>33</v>
      </c>
      <c r="P116" s="547" t="str">
        <f t="shared" si="4"/>
        <v>Kävlinge</v>
      </c>
      <c r="Q116" s="578">
        <f t="shared" si="5"/>
        <v>3677</v>
      </c>
    </row>
    <row r="117" spans="1:17" x14ac:dyDescent="0.2">
      <c r="A117" s="574" t="s">
        <v>1153</v>
      </c>
      <c r="B117" s="575" t="s">
        <v>956</v>
      </c>
      <c r="C117" s="438" t="s">
        <v>475</v>
      </c>
      <c r="D117" s="494" t="s">
        <v>475</v>
      </c>
      <c r="E117" s="656">
        <v>43867</v>
      </c>
      <c r="F117" s="656">
        <v>7006041100</v>
      </c>
      <c r="G117" s="651">
        <v>7746229342</v>
      </c>
      <c r="H117" s="651">
        <v>176584</v>
      </c>
      <c r="I117" s="654">
        <v>83</v>
      </c>
      <c r="J117" s="653">
        <v>10732710782</v>
      </c>
      <c r="K117" s="653">
        <v>2986481440</v>
      </c>
      <c r="L117" s="652">
        <v>19.7</v>
      </c>
      <c r="M117" s="652">
        <v>17.63</v>
      </c>
      <c r="N117" s="653">
        <v>13412</v>
      </c>
      <c r="O117" s="547">
        <f t="shared" si="3"/>
        <v>263</v>
      </c>
      <c r="P117" s="547" t="str">
        <f t="shared" si="4"/>
        <v>Landskrona</v>
      </c>
      <c r="Q117" s="578">
        <f t="shared" si="5"/>
        <v>13412</v>
      </c>
    </row>
    <row r="118" spans="1:17" x14ac:dyDescent="0.2">
      <c r="A118" s="574" t="s">
        <v>1153</v>
      </c>
      <c r="B118" s="575" t="s">
        <v>970</v>
      </c>
      <c r="C118" s="438" t="s">
        <v>476</v>
      </c>
      <c r="D118" s="494" t="s">
        <v>476</v>
      </c>
      <c r="E118" s="656">
        <v>23308</v>
      </c>
      <c r="F118" s="656">
        <v>5653718300</v>
      </c>
      <c r="G118" s="651">
        <v>6251033638</v>
      </c>
      <c r="H118" s="651">
        <v>268193</v>
      </c>
      <c r="I118" s="654">
        <v>126.1</v>
      </c>
      <c r="J118" s="653">
        <v>5702647158</v>
      </c>
      <c r="K118" s="653">
        <v>-548386480</v>
      </c>
      <c r="L118" s="652">
        <v>19.7</v>
      </c>
      <c r="M118" s="652">
        <v>17.63</v>
      </c>
      <c r="N118" s="653">
        <v>-4148</v>
      </c>
      <c r="O118" s="547">
        <f t="shared" si="3"/>
        <v>7</v>
      </c>
      <c r="P118" s="547" t="str">
        <f t="shared" si="4"/>
        <v>Lomma</v>
      </c>
      <c r="Q118" s="578">
        <f t="shared" si="5"/>
        <v>-4148</v>
      </c>
    </row>
    <row r="119" spans="1:17" x14ac:dyDescent="0.2">
      <c r="A119" s="574" t="s">
        <v>1153</v>
      </c>
      <c r="B119" s="575" t="s">
        <v>973</v>
      </c>
      <c r="C119" s="438" t="s">
        <v>477</v>
      </c>
      <c r="D119" s="494" t="s">
        <v>477</v>
      </c>
      <c r="E119" s="656">
        <v>116682</v>
      </c>
      <c r="F119" s="656">
        <v>22697421700</v>
      </c>
      <c r="G119" s="651">
        <v>25095404303</v>
      </c>
      <c r="H119" s="651">
        <v>215075</v>
      </c>
      <c r="I119" s="654">
        <v>101.1</v>
      </c>
      <c r="J119" s="653">
        <v>28547978194</v>
      </c>
      <c r="K119" s="653">
        <v>3452573891</v>
      </c>
      <c r="L119" s="652">
        <v>19.7</v>
      </c>
      <c r="M119" s="652">
        <v>17.63</v>
      </c>
      <c r="N119" s="653">
        <v>5829</v>
      </c>
      <c r="O119" s="547">
        <f t="shared" si="3"/>
        <v>51</v>
      </c>
      <c r="P119" s="547" t="str">
        <f t="shared" si="4"/>
        <v>Lund</v>
      </c>
      <c r="Q119" s="578">
        <f t="shared" si="5"/>
        <v>5829</v>
      </c>
    </row>
    <row r="120" spans="1:17" x14ac:dyDescent="0.2">
      <c r="A120" s="574" t="s">
        <v>1153</v>
      </c>
      <c r="B120" s="575" t="s">
        <v>976</v>
      </c>
      <c r="C120" s="438" t="s">
        <v>478</v>
      </c>
      <c r="D120" s="494" t="s">
        <v>478</v>
      </c>
      <c r="E120" s="656">
        <v>321970</v>
      </c>
      <c r="F120" s="656">
        <v>52212791100</v>
      </c>
      <c r="G120" s="651">
        <v>57729072480</v>
      </c>
      <c r="H120" s="651">
        <v>179300</v>
      </c>
      <c r="I120" s="654">
        <v>84.3</v>
      </c>
      <c r="J120" s="653">
        <v>78774725656</v>
      </c>
      <c r="K120" s="653">
        <v>21045653176</v>
      </c>
      <c r="L120" s="652">
        <v>19.7</v>
      </c>
      <c r="M120" s="652">
        <v>17.63</v>
      </c>
      <c r="N120" s="653">
        <v>12877</v>
      </c>
      <c r="O120" s="547">
        <f t="shared" si="3"/>
        <v>248</v>
      </c>
      <c r="P120" s="547" t="str">
        <f t="shared" si="4"/>
        <v>Malmö</v>
      </c>
      <c r="Q120" s="578">
        <f t="shared" si="5"/>
        <v>12877</v>
      </c>
    </row>
    <row r="121" spans="1:17" x14ac:dyDescent="0.2">
      <c r="A121" s="574" t="s">
        <v>1153</v>
      </c>
      <c r="B121" s="575" t="s">
        <v>1009</v>
      </c>
      <c r="C121" s="438" t="s">
        <v>479</v>
      </c>
      <c r="D121" s="494" t="s">
        <v>479</v>
      </c>
      <c r="E121" s="656">
        <v>12915</v>
      </c>
      <c r="F121" s="656">
        <v>2123168200</v>
      </c>
      <c r="G121" s="651">
        <v>2347480920</v>
      </c>
      <c r="H121" s="651">
        <v>181764</v>
      </c>
      <c r="I121" s="654">
        <v>85.4</v>
      </c>
      <c r="J121" s="653">
        <v>3159845892</v>
      </c>
      <c r="K121" s="653">
        <v>812364972</v>
      </c>
      <c r="L121" s="652">
        <v>19.7</v>
      </c>
      <c r="M121" s="652">
        <v>17.63</v>
      </c>
      <c r="N121" s="653">
        <v>12391</v>
      </c>
      <c r="O121" s="547">
        <f t="shared" si="3"/>
        <v>229</v>
      </c>
      <c r="P121" s="547" t="str">
        <f t="shared" si="4"/>
        <v>Osby</v>
      </c>
      <c r="Q121" s="578">
        <f t="shared" si="5"/>
        <v>12391</v>
      </c>
    </row>
    <row r="122" spans="1:17" x14ac:dyDescent="0.2">
      <c r="A122" s="574" t="s">
        <v>1153</v>
      </c>
      <c r="B122" s="575" t="s">
        <v>1015</v>
      </c>
      <c r="C122" s="438" t="s">
        <v>480</v>
      </c>
      <c r="D122" s="494" t="s">
        <v>480</v>
      </c>
      <c r="E122" s="656">
        <v>7191</v>
      </c>
      <c r="F122" s="656">
        <v>1114108000</v>
      </c>
      <c r="G122" s="651">
        <v>1231813510</v>
      </c>
      <c r="H122" s="651">
        <v>171299</v>
      </c>
      <c r="I122" s="654">
        <v>80.5</v>
      </c>
      <c r="J122" s="653">
        <v>1759384577</v>
      </c>
      <c r="K122" s="653">
        <v>527571067</v>
      </c>
      <c r="L122" s="652">
        <v>19.7</v>
      </c>
      <c r="M122" s="652">
        <v>17.63</v>
      </c>
      <c r="N122" s="653">
        <v>14453</v>
      </c>
      <c r="O122" s="547">
        <f t="shared" si="3"/>
        <v>280</v>
      </c>
      <c r="P122" s="547" t="str">
        <f t="shared" si="4"/>
        <v>Perstorp</v>
      </c>
      <c r="Q122" s="578">
        <f t="shared" si="5"/>
        <v>14453</v>
      </c>
    </row>
    <row r="123" spans="1:17" x14ac:dyDescent="0.2">
      <c r="A123" s="574" t="s">
        <v>1153</v>
      </c>
      <c r="B123" s="575" t="s">
        <v>1025</v>
      </c>
      <c r="C123" s="438" t="s">
        <v>481</v>
      </c>
      <c r="D123" s="494" t="s">
        <v>481</v>
      </c>
      <c r="E123" s="656">
        <v>19079</v>
      </c>
      <c r="F123" s="656">
        <v>3294431600</v>
      </c>
      <c r="G123" s="651">
        <v>3642488299</v>
      </c>
      <c r="H123" s="651">
        <v>190916</v>
      </c>
      <c r="I123" s="654">
        <v>89.7</v>
      </c>
      <c r="J123" s="653">
        <v>4667959719</v>
      </c>
      <c r="K123" s="653">
        <v>1025471420</v>
      </c>
      <c r="L123" s="652">
        <v>19.7</v>
      </c>
      <c r="M123" s="652">
        <v>17.63</v>
      </c>
      <c r="N123" s="653">
        <v>10588</v>
      </c>
      <c r="O123" s="547">
        <f t="shared" si="3"/>
        <v>168</v>
      </c>
      <c r="P123" s="547" t="str">
        <f t="shared" si="4"/>
        <v>Simrishamn</v>
      </c>
      <c r="Q123" s="578">
        <f t="shared" si="5"/>
        <v>10588</v>
      </c>
    </row>
    <row r="124" spans="1:17" x14ac:dyDescent="0.2">
      <c r="A124" s="574" t="s">
        <v>1153</v>
      </c>
      <c r="B124" s="575" t="s">
        <v>1026</v>
      </c>
      <c r="C124" s="438" t="s">
        <v>482</v>
      </c>
      <c r="D124" s="494" t="s">
        <v>482</v>
      </c>
      <c r="E124" s="656">
        <v>18467</v>
      </c>
      <c r="F124" s="656">
        <v>3166308200</v>
      </c>
      <c r="G124" s="651">
        <v>3500828661</v>
      </c>
      <c r="H124" s="651">
        <v>189572</v>
      </c>
      <c r="I124" s="654">
        <v>89.1</v>
      </c>
      <c r="J124" s="653">
        <v>4518224862</v>
      </c>
      <c r="K124" s="653">
        <v>1017396201</v>
      </c>
      <c r="L124" s="652">
        <v>19.7</v>
      </c>
      <c r="M124" s="652">
        <v>17.63</v>
      </c>
      <c r="N124" s="653">
        <v>10853</v>
      </c>
      <c r="O124" s="547">
        <f t="shared" si="3"/>
        <v>178</v>
      </c>
      <c r="P124" s="547" t="str">
        <f t="shared" si="4"/>
        <v>Sjöbo</v>
      </c>
      <c r="Q124" s="578">
        <f t="shared" si="5"/>
        <v>10853</v>
      </c>
    </row>
    <row r="125" spans="1:17" x14ac:dyDescent="0.2">
      <c r="A125" s="574" t="s">
        <v>1153</v>
      </c>
      <c r="B125" s="575" t="s">
        <v>1030</v>
      </c>
      <c r="C125" s="438" t="s">
        <v>483</v>
      </c>
      <c r="D125" s="494" t="s">
        <v>483</v>
      </c>
      <c r="E125" s="656">
        <v>15165</v>
      </c>
      <c r="F125" s="656">
        <v>2617973900</v>
      </c>
      <c r="G125" s="651">
        <v>2894562843</v>
      </c>
      <c r="H125" s="651">
        <v>190871</v>
      </c>
      <c r="I125" s="654">
        <v>89.7</v>
      </c>
      <c r="J125" s="653">
        <v>3710341692</v>
      </c>
      <c r="K125" s="653">
        <v>815778849</v>
      </c>
      <c r="L125" s="652">
        <v>19.7</v>
      </c>
      <c r="M125" s="652">
        <v>17.63</v>
      </c>
      <c r="N125" s="653">
        <v>10597</v>
      </c>
      <c r="O125" s="547">
        <f t="shared" si="3"/>
        <v>169</v>
      </c>
      <c r="P125" s="547" t="str">
        <f t="shared" si="4"/>
        <v>Skurup</v>
      </c>
      <c r="Q125" s="578">
        <f t="shared" si="5"/>
        <v>10597</v>
      </c>
    </row>
    <row r="126" spans="1:17" x14ac:dyDescent="0.2">
      <c r="A126" s="574" t="s">
        <v>1153</v>
      </c>
      <c r="B126" s="575" t="s">
        <v>1038</v>
      </c>
      <c r="C126" s="438" t="s">
        <v>484</v>
      </c>
      <c r="D126" s="494" t="s">
        <v>484</v>
      </c>
      <c r="E126" s="656">
        <v>23117</v>
      </c>
      <c r="F126" s="656">
        <v>4673708900</v>
      </c>
      <c r="G126" s="651">
        <v>5167486245</v>
      </c>
      <c r="H126" s="651">
        <v>223536</v>
      </c>
      <c r="I126" s="654">
        <v>105.1</v>
      </c>
      <c r="J126" s="653">
        <v>5655916182</v>
      </c>
      <c r="K126" s="653">
        <v>488429937</v>
      </c>
      <c r="L126" s="652">
        <v>19.7</v>
      </c>
      <c r="M126" s="652">
        <v>17.63</v>
      </c>
      <c r="N126" s="653">
        <v>4162</v>
      </c>
      <c r="O126" s="547">
        <f t="shared" si="3"/>
        <v>36</v>
      </c>
      <c r="P126" s="547" t="str">
        <f t="shared" si="4"/>
        <v>Staffanstorp</v>
      </c>
      <c r="Q126" s="578">
        <f t="shared" si="5"/>
        <v>4162</v>
      </c>
    </row>
    <row r="127" spans="1:17" x14ac:dyDescent="0.2">
      <c r="A127" s="574" t="s">
        <v>1153</v>
      </c>
      <c r="B127" s="575" t="s">
        <v>1050</v>
      </c>
      <c r="C127" s="438" t="s">
        <v>485</v>
      </c>
      <c r="D127" s="494" t="s">
        <v>485</v>
      </c>
      <c r="E127" s="656">
        <v>13619</v>
      </c>
      <c r="F127" s="656">
        <v>2289243600</v>
      </c>
      <c r="G127" s="651">
        <v>2531102186</v>
      </c>
      <c r="H127" s="651">
        <v>185851</v>
      </c>
      <c r="I127" s="654">
        <v>87.4</v>
      </c>
      <c r="J127" s="653">
        <v>3332089911</v>
      </c>
      <c r="K127" s="653">
        <v>800987725</v>
      </c>
      <c r="L127" s="652">
        <v>19.7</v>
      </c>
      <c r="M127" s="652">
        <v>17.63</v>
      </c>
      <c r="N127" s="653">
        <v>11586</v>
      </c>
      <c r="O127" s="547">
        <f t="shared" si="3"/>
        <v>210</v>
      </c>
      <c r="P127" s="547" t="str">
        <f t="shared" si="4"/>
        <v>Svalöv</v>
      </c>
      <c r="Q127" s="578">
        <f t="shared" si="5"/>
        <v>11586</v>
      </c>
    </row>
    <row r="128" spans="1:17" x14ac:dyDescent="0.2">
      <c r="A128" s="574" t="s">
        <v>1153</v>
      </c>
      <c r="B128" s="575" t="s">
        <v>1051</v>
      </c>
      <c r="C128" s="438" t="s">
        <v>486</v>
      </c>
      <c r="D128" s="494" t="s">
        <v>486</v>
      </c>
      <c r="E128" s="656">
        <v>20426</v>
      </c>
      <c r="F128" s="656">
        <v>3917627800</v>
      </c>
      <c r="G128" s="651">
        <v>4331525177</v>
      </c>
      <c r="H128" s="651">
        <v>212059</v>
      </c>
      <c r="I128" s="654">
        <v>99.7</v>
      </c>
      <c r="J128" s="653">
        <v>4997523205</v>
      </c>
      <c r="K128" s="653">
        <v>665998028</v>
      </c>
      <c r="L128" s="652">
        <v>19.7</v>
      </c>
      <c r="M128" s="652">
        <v>17.63</v>
      </c>
      <c r="N128" s="653">
        <v>6423</v>
      </c>
      <c r="O128" s="547">
        <f t="shared" si="3"/>
        <v>57</v>
      </c>
      <c r="P128" s="547" t="str">
        <f t="shared" si="4"/>
        <v>Svedala</v>
      </c>
      <c r="Q128" s="578">
        <f t="shared" si="5"/>
        <v>6423</v>
      </c>
    </row>
    <row r="129" spans="1:17" x14ac:dyDescent="0.2">
      <c r="A129" s="574" t="s">
        <v>1153</v>
      </c>
      <c r="B129" s="575" t="s">
        <v>1067</v>
      </c>
      <c r="C129" s="438" t="s">
        <v>487</v>
      </c>
      <c r="D129" s="494" t="s">
        <v>487</v>
      </c>
      <c r="E129" s="656">
        <v>13145</v>
      </c>
      <c r="F129" s="656">
        <v>2093666700</v>
      </c>
      <c r="G129" s="651">
        <v>2314862587</v>
      </c>
      <c r="H129" s="651">
        <v>176102</v>
      </c>
      <c r="I129" s="654">
        <v>82.8</v>
      </c>
      <c r="J129" s="653">
        <v>3216118796</v>
      </c>
      <c r="K129" s="653">
        <v>901256209</v>
      </c>
      <c r="L129" s="652">
        <v>19.7</v>
      </c>
      <c r="M129" s="652">
        <v>17.63</v>
      </c>
      <c r="N129" s="653">
        <v>13507</v>
      </c>
      <c r="O129" s="547">
        <f t="shared" si="3"/>
        <v>267</v>
      </c>
      <c r="P129" s="547" t="str">
        <f t="shared" si="4"/>
        <v>Tomelilla</v>
      </c>
      <c r="Q129" s="578">
        <f t="shared" si="5"/>
        <v>13507</v>
      </c>
    </row>
    <row r="130" spans="1:17" x14ac:dyDescent="0.2">
      <c r="A130" s="574" t="s">
        <v>1153</v>
      </c>
      <c r="B130" s="575" t="s">
        <v>1072</v>
      </c>
      <c r="C130" s="438" t="s">
        <v>488</v>
      </c>
      <c r="D130" s="494" t="s">
        <v>488</v>
      </c>
      <c r="E130" s="656">
        <v>43323</v>
      </c>
      <c r="F130" s="656">
        <v>7587728400</v>
      </c>
      <c r="G130" s="651">
        <v>8389371905</v>
      </c>
      <c r="H130" s="651">
        <v>193647</v>
      </c>
      <c r="I130" s="654">
        <v>91</v>
      </c>
      <c r="J130" s="653">
        <v>10599613130</v>
      </c>
      <c r="K130" s="653">
        <v>2210241225</v>
      </c>
      <c r="L130" s="652">
        <v>19.7</v>
      </c>
      <c r="M130" s="652">
        <v>17.63</v>
      </c>
      <c r="N130" s="653">
        <v>10050</v>
      </c>
      <c r="O130" s="547">
        <f t="shared" si="3"/>
        <v>142</v>
      </c>
      <c r="P130" s="547" t="str">
        <f t="shared" si="4"/>
        <v>Trelleborg</v>
      </c>
      <c r="Q130" s="578">
        <f t="shared" si="5"/>
        <v>10050</v>
      </c>
    </row>
    <row r="131" spans="1:17" x14ac:dyDescent="0.2">
      <c r="A131" s="574" t="s">
        <v>1153</v>
      </c>
      <c r="B131" s="575" t="s">
        <v>1093</v>
      </c>
      <c r="C131" s="438" t="s">
        <v>489</v>
      </c>
      <c r="D131" s="494" t="s">
        <v>489</v>
      </c>
      <c r="E131" s="656">
        <v>34606</v>
      </c>
      <c r="F131" s="656">
        <v>8019225100</v>
      </c>
      <c r="G131" s="651">
        <v>8866456232</v>
      </c>
      <c r="H131" s="651">
        <v>256212</v>
      </c>
      <c r="I131" s="654">
        <v>120.4</v>
      </c>
      <c r="J131" s="653">
        <v>8466870069</v>
      </c>
      <c r="K131" s="653">
        <v>-399586163</v>
      </c>
      <c r="L131" s="652">
        <v>19.7</v>
      </c>
      <c r="M131" s="652">
        <v>17.63</v>
      </c>
      <c r="N131" s="653">
        <v>-2036</v>
      </c>
      <c r="O131" s="547">
        <f t="shared" si="3"/>
        <v>11</v>
      </c>
      <c r="P131" s="547" t="str">
        <f t="shared" si="4"/>
        <v>Vellinge</v>
      </c>
      <c r="Q131" s="578">
        <f t="shared" si="5"/>
        <v>-2036</v>
      </c>
    </row>
    <row r="132" spans="1:17" x14ac:dyDescent="0.2">
      <c r="A132" s="574" t="s">
        <v>1153</v>
      </c>
      <c r="B132" s="575" t="s">
        <v>1108</v>
      </c>
      <c r="C132" s="438" t="s">
        <v>490</v>
      </c>
      <c r="D132" s="494" t="s">
        <v>490</v>
      </c>
      <c r="E132" s="656">
        <v>28961</v>
      </c>
      <c r="F132" s="656">
        <v>5448327700</v>
      </c>
      <c r="G132" s="651">
        <v>6023943522</v>
      </c>
      <c r="H132" s="651">
        <v>208002</v>
      </c>
      <c r="I132" s="654">
        <v>97.8</v>
      </c>
      <c r="J132" s="653">
        <v>7085737273</v>
      </c>
      <c r="K132" s="653">
        <v>1061793751</v>
      </c>
      <c r="L132" s="652">
        <v>19.7</v>
      </c>
      <c r="M132" s="652">
        <v>17.63</v>
      </c>
      <c r="N132" s="653">
        <v>7223</v>
      </c>
      <c r="O132" s="547">
        <f t="shared" si="3"/>
        <v>67</v>
      </c>
      <c r="P132" s="547" t="str">
        <f t="shared" si="4"/>
        <v>Ystad</v>
      </c>
      <c r="Q132" s="578">
        <f t="shared" si="5"/>
        <v>7223</v>
      </c>
    </row>
    <row r="133" spans="1:17" x14ac:dyDescent="0.2">
      <c r="A133" s="574" t="s">
        <v>1153</v>
      </c>
      <c r="B133" s="575" t="s">
        <v>1114</v>
      </c>
      <c r="C133" s="438" t="s">
        <v>491</v>
      </c>
      <c r="D133" s="494" t="s">
        <v>491</v>
      </c>
      <c r="E133" s="656">
        <v>15167</v>
      </c>
      <c r="F133" s="656">
        <v>2381908500</v>
      </c>
      <c r="G133" s="651">
        <v>2633557133</v>
      </c>
      <c r="H133" s="651">
        <v>173637</v>
      </c>
      <c r="I133" s="654">
        <v>81.599999999999994</v>
      </c>
      <c r="J133" s="653">
        <v>3710831022</v>
      </c>
      <c r="K133" s="653">
        <v>1077273889</v>
      </c>
      <c r="L133" s="652">
        <v>19.7</v>
      </c>
      <c r="M133" s="652">
        <v>17.63</v>
      </c>
      <c r="N133" s="653">
        <v>13992</v>
      </c>
      <c r="O133" s="547">
        <f t="shared" si="3"/>
        <v>277</v>
      </c>
      <c r="P133" s="547" t="str">
        <f t="shared" si="4"/>
        <v>Åstorp</v>
      </c>
      <c r="Q133" s="578">
        <f t="shared" si="5"/>
        <v>13992</v>
      </c>
    </row>
    <row r="134" spans="1:17" x14ac:dyDescent="0.2">
      <c r="A134" s="574" t="s">
        <v>1153</v>
      </c>
      <c r="B134" s="575" t="s">
        <v>1120</v>
      </c>
      <c r="C134" s="438" t="s">
        <v>492</v>
      </c>
      <c r="D134" s="494" t="s">
        <v>492</v>
      </c>
      <c r="E134" s="656">
        <v>40655</v>
      </c>
      <c r="F134" s="656">
        <v>7814198300</v>
      </c>
      <c r="G134" s="651">
        <v>8639768350</v>
      </c>
      <c r="H134" s="651">
        <v>212514</v>
      </c>
      <c r="I134" s="654">
        <v>99.9</v>
      </c>
      <c r="J134" s="653">
        <v>9946847444</v>
      </c>
      <c r="K134" s="653">
        <v>1307079094</v>
      </c>
      <c r="L134" s="652">
        <v>19.7</v>
      </c>
      <c r="M134" s="652">
        <v>17.63</v>
      </c>
      <c r="N134" s="653">
        <v>6334</v>
      </c>
      <c r="O134" s="547">
        <f t="shared" si="3"/>
        <v>54</v>
      </c>
      <c r="P134" s="547" t="str">
        <f t="shared" si="4"/>
        <v>Ängelholm</v>
      </c>
      <c r="Q134" s="578">
        <f t="shared" si="5"/>
        <v>6334</v>
      </c>
    </row>
    <row r="135" spans="1:17" x14ac:dyDescent="0.2">
      <c r="A135" s="574" t="s">
        <v>1153</v>
      </c>
      <c r="B135" s="575" t="s">
        <v>1124</v>
      </c>
      <c r="C135" s="438" t="s">
        <v>493</v>
      </c>
      <c r="D135" s="494" t="s">
        <v>493</v>
      </c>
      <c r="E135" s="656">
        <v>9833</v>
      </c>
      <c r="F135" s="656">
        <v>1540835300</v>
      </c>
      <c r="G135" s="651">
        <v>1703624549</v>
      </c>
      <c r="H135" s="651">
        <v>173256</v>
      </c>
      <c r="I135" s="654">
        <v>81.400000000000006</v>
      </c>
      <c r="J135" s="653">
        <v>2405788978</v>
      </c>
      <c r="K135" s="653">
        <v>702164429</v>
      </c>
      <c r="L135" s="652">
        <v>19.7</v>
      </c>
      <c r="M135" s="652">
        <v>17.63</v>
      </c>
      <c r="N135" s="653">
        <v>14068</v>
      </c>
      <c r="O135" s="547">
        <f t="shared" si="3"/>
        <v>278</v>
      </c>
      <c r="P135" s="547" t="str">
        <f t="shared" si="4"/>
        <v>Örkelljunga</v>
      </c>
      <c r="Q135" s="578">
        <f t="shared" si="5"/>
        <v>14068</v>
      </c>
    </row>
    <row r="136" spans="1:17" x14ac:dyDescent="0.2">
      <c r="A136" s="574" t="s">
        <v>1153</v>
      </c>
      <c r="B136" s="575" t="s">
        <v>1129</v>
      </c>
      <c r="C136" s="438" t="s">
        <v>494</v>
      </c>
      <c r="D136" s="494" t="s">
        <v>494</v>
      </c>
      <c r="E136" s="656">
        <v>14051</v>
      </c>
      <c r="F136" s="656">
        <v>2255374200</v>
      </c>
      <c r="G136" s="651">
        <v>2493654484</v>
      </c>
      <c r="H136" s="651">
        <v>177472</v>
      </c>
      <c r="I136" s="654">
        <v>83.4</v>
      </c>
      <c r="J136" s="653">
        <v>3437785105</v>
      </c>
      <c r="K136" s="653">
        <v>944130621</v>
      </c>
      <c r="L136" s="652">
        <v>19.7</v>
      </c>
      <c r="M136" s="652">
        <v>17.63</v>
      </c>
      <c r="N136" s="653">
        <v>13237</v>
      </c>
      <c r="O136" s="547">
        <f t="shared" si="3"/>
        <v>257</v>
      </c>
      <c r="P136" s="547" t="str">
        <f t="shared" si="4"/>
        <v>Östra Göinge</v>
      </c>
      <c r="Q136" s="578">
        <f t="shared" si="5"/>
        <v>13237</v>
      </c>
    </row>
    <row r="137" spans="1:17" ht="25.5" x14ac:dyDescent="0.2">
      <c r="A137" s="574" t="s">
        <v>1154</v>
      </c>
      <c r="B137" s="575" t="s">
        <v>881</v>
      </c>
      <c r="C137" s="576" t="s">
        <v>496</v>
      </c>
      <c r="D137" s="577" t="s">
        <v>1155</v>
      </c>
      <c r="E137" s="656">
        <v>42849</v>
      </c>
      <c r="F137" s="656">
        <v>7460163700</v>
      </c>
      <c r="G137" s="651">
        <v>8248329995</v>
      </c>
      <c r="H137" s="651">
        <v>192498</v>
      </c>
      <c r="I137" s="654">
        <v>90.5</v>
      </c>
      <c r="J137" s="653">
        <v>10483642015</v>
      </c>
      <c r="K137" s="653">
        <v>2235312020</v>
      </c>
      <c r="L137" s="652">
        <v>19.28</v>
      </c>
      <c r="M137" s="652">
        <v>17.21</v>
      </c>
      <c r="N137" s="653">
        <v>10058</v>
      </c>
      <c r="O137" s="547">
        <f t="shared" si="3"/>
        <v>144</v>
      </c>
      <c r="P137" s="547" t="str">
        <f t="shared" si="4"/>
        <v>Falkenberg</v>
      </c>
      <c r="Q137" s="578">
        <f t="shared" si="5"/>
        <v>10058</v>
      </c>
    </row>
    <row r="138" spans="1:17" x14ac:dyDescent="0.2">
      <c r="A138" s="574" t="s">
        <v>1154</v>
      </c>
      <c r="B138" s="575" t="s">
        <v>905</v>
      </c>
      <c r="C138" s="438" t="s">
        <v>497</v>
      </c>
      <c r="D138" s="494" t="s">
        <v>497</v>
      </c>
      <c r="E138" s="656">
        <v>96641</v>
      </c>
      <c r="F138" s="656">
        <v>17587306200</v>
      </c>
      <c r="G138" s="651">
        <v>19445405100</v>
      </c>
      <c r="H138" s="651">
        <v>201213</v>
      </c>
      <c r="I138" s="654">
        <v>94.6</v>
      </c>
      <c r="J138" s="653">
        <v>23644650937</v>
      </c>
      <c r="K138" s="653">
        <v>4199245837</v>
      </c>
      <c r="L138" s="652">
        <v>19.28</v>
      </c>
      <c r="M138" s="652">
        <v>17.21</v>
      </c>
      <c r="N138" s="653">
        <v>8378</v>
      </c>
      <c r="O138" s="547">
        <f t="shared" ref="O138:O201" si="6">RANK(N138,$N$9:$N$298,1)</f>
        <v>96</v>
      </c>
      <c r="P138" s="547" t="str">
        <f t="shared" ref="P138:P201" si="7">C138</f>
        <v>Halmstad</v>
      </c>
      <c r="Q138" s="578">
        <f t="shared" ref="Q138:Q201" si="8">N138</f>
        <v>8378</v>
      </c>
    </row>
    <row r="139" spans="1:17" x14ac:dyDescent="0.2">
      <c r="A139" s="574" t="s">
        <v>1154</v>
      </c>
      <c r="B139" s="575" t="s">
        <v>918</v>
      </c>
      <c r="C139" s="438" t="s">
        <v>498</v>
      </c>
      <c r="D139" s="494" t="s">
        <v>498</v>
      </c>
      <c r="E139" s="656">
        <v>10501</v>
      </c>
      <c r="F139" s="656">
        <v>1694895000</v>
      </c>
      <c r="G139" s="651">
        <v>1873960657</v>
      </c>
      <c r="H139" s="651">
        <v>178455</v>
      </c>
      <c r="I139" s="654">
        <v>83.9</v>
      </c>
      <c r="J139" s="653">
        <v>2569225065</v>
      </c>
      <c r="K139" s="653">
        <v>695264408</v>
      </c>
      <c r="L139" s="652">
        <v>19.28</v>
      </c>
      <c r="M139" s="652">
        <v>17.21</v>
      </c>
      <c r="N139" s="653">
        <v>12765</v>
      </c>
      <c r="O139" s="547">
        <f t="shared" si="6"/>
        <v>245</v>
      </c>
      <c r="P139" s="547" t="str">
        <f t="shared" si="7"/>
        <v>Hylte</v>
      </c>
      <c r="Q139" s="578">
        <f t="shared" si="8"/>
        <v>12765</v>
      </c>
    </row>
    <row r="140" spans="1:17" x14ac:dyDescent="0.2">
      <c r="A140" s="574" t="s">
        <v>1154</v>
      </c>
      <c r="B140" s="575" t="s">
        <v>950</v>
      </c>
      <c r="C140" s="438" t="s">
        <v>499</v>
      </c>
      <c r="D140" s="494" t="s">
        <v>499</v>
      </c>
      <c r="E140" s="656">
        <v>79015</v>
      </c>
      <c r="F140" s="656">
        <v>17668913500</v>
      </c>
      <c r="G140" s="651">
        <v>19535634211</v>
      </c>
      <c r="H140" s="651">
        <v>247240</v>
      </c>
      <c r="I140" s="654">
        <v>116.2</v>
      </c>
      <c r="J140" s="653">
        <v>19332189172</v>
      </c>
      <c r="K140" s="653">
        <v>-203445039</v>
      </c>
      <c r="L140" s="652">
        <v>19.28</v>
      </c>
      <c r="M140" s="652">
        <v>17.21</v>
      </c>
      <c r="N140" s="653">
        <v>-443</v>
      </c>
      <c r="O140" s="547">
        <f t="shared" si="6"/>
        <v>14</v>
      </c>
      <c r="P140" s="547" t="str">
        <f t="shared" si="7"/>
        <v>Kungsbacka</v>
      </c>
      <c r="Q140" s="578">
        <f t="shared" si="8"/>
        <v>-443</v>
      </c>
    </row>
    <row r="141" spans="1:17" x14ac:dyDescent="0.2">
      <c r="A141" s="574" t="s">
        <v>1154</v>
      </c>
      <c r="B141" s="575" t="s">
        <v>955</v>
      </c>
      <c r="C141" s="438" t="s">
        <v>500</v>
      </c>
      <c r="D141" s="494" t="s">
        <v>500</v>
      </c>
      <c r="E141" s="656">
        <v>24154</v>
      </c>
      <c r="F141" s="656">
        <v>4113787400</v>
      </c>
      <c r="G141" s="651">
        <v>4548409039</v>
      </c>
      <c r="H141" s="651">
        <v>188309</v>
      </c>
      <c r="I141" s="654">
        <v>88.5</v>
      </c>
      <c r="J141" s="653">
        <v>5909633579</v>
      </c>
      <c r="K141" s="653">
        <v>1361224540</v>
      </c>
      <c r="L141" s="652">
        <v>19.28</v>
      </c>
      <c r="M141" s="652">
        <v>17.21</v>
      </c>
      <c r="N141" s="653">
        <v>10865</v>
      </c>
      <c r="O141" s="547">
        <f t="shared" si="6"/>
        <v>179</v>
      </c>
      <c r="P141" s="547" t="str">
        <f t="shared" si="7"/>
        <v>Laholm</v>
      </c>
      <c r="Q141" s="578">
        <f t="shared" si="8"/>
        <v>10865</v>
      </c>
    </row>
    <row r="142" spans="1:17" x14ac:dyDescent="0.2">
      <c r="A142" s="574" t="s">
        <v>1154</v>
      </c>
      <c r="B142" s="575" t="s">
        <v>1091</v>
      </c>
      <c r="C142" s="438" t="s">
        <v>501</v>
      </c>
      <c r="D142" s="494" t="s">
        <v>501</v>
      </c>
      <c r="E142" s="656">
        <v>60848</v>
      </c>
      <c r="F142" s="656">
        <v>11635264300</v>
      </c>
      <c r="G142" s="651">
        <v>12864529973</v>
      </c>
      <c r="H142" s="651">
        <v>211421</v>
      </c>
      <c r="I142" s="654">
        <v>99.4</v>
      </c>
      <c r="J142" s="653">
        <v>14887363750</v>
      </c>
      <c r="K142" s="653">
        <v>2022833777</v>
      </c>
      <c r="L142" s="652">
        <v>19.28</v>
      </c>
      <c r="M142" s="652">
        <v>17.21</v>
      </c>
      <c r="N142" s="653">
        <v>6409</v>
      </c>
      <c r="O142" s="547">
        <f t="shared" si="6"/>
        <v>56</v>
      </c>
      <c r="P142" s="547" t="str">
        <f t="shared" si="7"/>
        <v>Varberg</v>
      </c>
      <c r="Q142" s="578">
        <f t="shared" si="8"/>
        <v>6409</v>
      </c>
    </row>
    <row r="143" spans="1:17" ht="25.5" x14ac:dyDescent="0.2">
      <c r="A143" s="574" t="s">
        <v>1156</v>
      </c>
      <c r="B143" s="575" t="s">
        <v>842</v>
      </c>
      <c r="C143" s="579" t="s">
        <v>503</v>
      </c>
      <c r="D143" s="577" t="s">
        <v>709</v>
      </c>
      <c r="E143" s="656">
        <v>28722</v>
      </c>
      <c r="F143" s="656">
        <v>5374085400</v>
      </c>
      <c r="G143" s="651">
        <v>5941857523</v>
      </c>
      <c r="H143" s="651">
        <v>206875</v>
      </c>
      <c r="I143" s="654">
        <v>97.2</v>
      </c>
      <c r="J143" s="653">
        <v>7027262386</v>
      </c>
      <c r="K143" s="653">
        <v>1085404863</v>
      </c>
      <c r="L143" s="652">
        <v>19.41</v>
      </c>
      <c r="M143" s="652">
        <v>17.34</v>
      </c>
      <c r="N143" s="653">
        <v>7335</v>
      </c>
      <c r="O143" s="547">
        <f t="shared" si="6"/>
        <v>71</v>
      </c>
      <c r="P143" s="547" t="str">
        <f t="shared" si="7"/>
        <v>Ale</v>
      </c>
      <c r="Q143" s="578">
        <f t="shared" si="8"/>
        <v>7335</v>
      </c>
    </row>
    <row r="144" spans="1:17" x14ac:dyDescent="0.2">
      <c r="A144" s="574" t="s">
        <v>1156</v>
      </c>
      <c r="B144" s="575" t="s">
        <v>843</v>
      </c>
      <c r="C144" s="438" t="s">
        <v>504</v>
      </c>
      <c r="D144" s="494" t="s">
        <v>504</v>
      </c>
      <c r="E144" s="656">
        <v>39557</v>
      </c>
      <c r="F144" s="656">
        <v>7415869300</v>
      </c>
      <c r="G144" s="651">
        <v>8199355892</v>
      </c>
      <c r="H144" s="651">
        <v>207280</v>
      </c>
      <c r="I144" s="654">
        <v>97.4</v>
      </c>
      <c r="J144" s="653">
        <v>9678205494</v>
      </c>
      <c r="K144" s="653">
        <v>1478849602</v>
      </c>
      <c r="L144" s="652">
        <v>19.41</v>
      </c>
      <c r="M144" s="652">
        <v>17.34</v>
      </c>
      <c r="N144" s="653">
        <v>7256</v>
      </c>
      <c r="O144" s="547">
        <f t="shared" si="6"/>
        <v>70</v>
      </c>
      <c r="P144" s="547" t="str">
        <f t="shared" si="7"/>
        <v>Alingsås</v>
      </c>
      <c r="Q144" s="578">
        <f t="shared" si="8"/>
        <v>7256</v>
      </c>
    </row>
    <row r="145" spans="1:17" x14ac:dyDescent="0.2">
      <c r="A145" s="574" t="s">
        <v>1156</v>
      </c>
      <c r="B145" s="575" t="s">
        <v>852</v>
      </c>
      <c r="C145" s="438" t="s">
        <v>505</v>
      </c>
      <c r="D145" s="494" t="s">
        <v>505</v>
      </c>
      <c r="E145" s="656">
        <v>9605</v>
      </c>
      <c r="F145" s="656">
        <v>1518216800</v>
      </c>
      <c r="G145" s="651">
        <v>1678616405</v>
      </c>
      <c r="H145" s="651">
        <v>174765</v>
      </c>
      <c r="I145" s="654">
        <v>82.1</v>
      </c>
      <c r="J145" s="653">
        <v>2350005404</v>
      </c>
      <c r="K145" s="653">
        <v>671388999</v>
      </c>
      <c r="L145" s="652">
        <v>19.41</v>
      </c>
      <c r="M145" s="652">
        <v>17.34</v>
      </c>
      <c r="N145" s="653">
        <v>13568</v>
      </c>
      <c r="O145" s="547">
        <f t="shared" si="6"/>
        <v>269</v>
      </c>
      <c r="P145" s="547" t="str">
        <f t="shared" si="7"/>
        <v>Bengtsfors</v>
      </c>
      <c r="Q145" s="578">
        <f t="shared" si="8"/>
        <v>13568</v>
      </c>
    </row>
    <row r="146" spans="1:17" x14ac:dyDescent="0.2">
      <c r="A146" s="574" t="s">
        <v>1156</v>
      </c>
      <c r="B146" s="575" t="s">
        <v>857</v>
      </c>
      <c r="C146" s="438" t="s">
        <v>506</v>
      </c>
      <c r="D146" s="494" t="s">
        <v>506</v>
      </c>
      <c r="E146" s="656">
        <v>8751</v>
      </c>
      <c r="F146" s="656">
        <v>1704291200</v>
      </c>
      <c r="G146" s="651">
        <v>1884349565</v>
      </c>
      <c r="H146" s="651">
        <v>215330</v>
      </c>
      <c r="I146" s="654">
        <v>101.2</v>
      </c>
      <c r="J146" s="653">
        <v>2141061665</v>
      </c>
      <c r="K146" s="653">
        <v>256712100</v>
      </c>
      <c r="L146" s="652">
        <v>19.41</v>
      </c>
      <c r="M146" s="652">
        <v>17.34</v>
      </c>
      <c r="N146" s="653">
        <v>5694</v>
      </c>
      <c r="O146" s="547">
        <f t="shared" si="6"/>
        <v>49</v>
      </c>
      <c r="P146" s="547" t="str">
        <f t="shared" si="7"/>
        <v>Bollebygd</v>
      </c>
      <c r="Q146" s="578">
        <f t="shared" si="8"/>
        <v>5694</v>
      </c>
    </row>
    <row r="147" spans="1:17" x14ac:dyDescent="0.2">
      <c r="A147" s="574" t="s">
        <v>1156</v>
      </c>
      <c r="B147" s="575" t="s">
        <v>861</v>
      </c>
      <c r="C147" s="438" t="s">
        <v>507</v>
      </c>
      <c r="D147" s="494" t="s">
        <v>507</v>
      </c>
      <c r="E147" s="656">
        <v>108234</v>
      </c>
      <c r="F147" s="656">
        <v>19505177600</v>
      </c>
      <c r="G147" s="651">
        <v>21565899613</v>
      </c>
      <c r="H147" s="651">
        <v>199253</v>
      </c>
      <c r="I147" s="654">
        <v>93.7</v>
      </c>
      <c r="J147" s="653">
        <v>26481049963</v>
      </c>
      <c r="K147" s="653">
        <v>4915150350</v>
      </c>
      <c r="L147" s="652">
        <v>19.41</v>
      </c>
      <c r="M147" s="652">
        <v>17.34</v>
      </c>
      <c r="N147" s="653">
        <v>8815</v>
      </c>
      <c r="O147" s="547">
        <f t="shared" si="6"/>
        <v>108</v>
      </c>
      <c r="P147" s="547" t="str">
        <f t="shared" si="7"/>
        <v>Borås</v>
      </c>
      <c r="Q147" s="578">
        <f t="shared" si="8"/>
        <v>8815</v>
      </c>
    </row>
    <row r="148" spans="1:17" x14ac:dyDescent="0.2">
      <c r="A148" s="574" t="s">
        <v>1156</v>
      </c>
      <c r="B148" s="575" t="s">
        <v>868</v>
      </c>
      <c r="C148" s="438" t="s">
        <v>508</v>
      </c>
      <c r="D148" s="494" t="s">
        <v>508</v>
      </c>
      <c r="E148" s="656">
        <v>4782</v>
      </c>
      <c r="F148" s="656">
        <v>721789100</v>
      </c>
      <c r="G148" s="651">
        <v>798046118</v>
      </c>
      <c r="H148" s="651">
        <v>166885</v>
      </c>
      <c r="I148" s="654">
        <v>78.400000000000006</v>
      </c>
      <c r="J148" s="653">
        <v>1169987074</v>
      </c>
      <c r="K148" s="653">
        <v>371940956</v>
      </c>
      <c r="L148" s="652">
        <v>19.41</v>
      </c>
      <c r="M148" s="652">
        <v>17.34</v>
      </c>
      <c r="N148" s="653">
        <v>15097</v>
      </c>
      <c r="O148" s="547">
        <f t="shared" si="6"/>
        <v>285</v>
      </c>
      <c r="P148" s="547" t="str">
        <f t="shared" si="7"/>
        <v>Dals-Ed</v>
      </c>
      <c r="Q148" s="578">
        <f t="shared" si="8"/>
        <v>15097</v>
      </c>
    </row>
    <row r="149" spans="1:17" x14ac:dyDescent="0.2">
      <c r="A149" s="574" t="s">
        <v>1156</v>
      </c>
      <c r="B149" s="575" t="s">
        <v>879</v>
      </c>
      <c r="C149" s="438" t="s">
        <v>509</v>
      </c>
      <c r="D149" s="494" t="s">
        <v>509</v>
      </c>
      <c r="E149" s="656">
        <v>5591</v>
      </c>
      <c r="F149" s="656">
        <v>940169500</v>
      </c>
      <c r="G149" s="651">
        <v>1039498408</v>
      </c>
      <c r="H149" s="651">
        <v>185924</v>
      </c>
      <c r="I149" s="654">
        <v>87.4</v>
      </c>
      <c r="J149" s="653">
        <v>1367920897</v>
      </c>
      <c r="K149" s="653">
        <v>328422489</v>
      </c>
      <c r="L149" s="652">
        <v>19.41</v>
      </c>
      <c r="M149" s="652">
        <v>17.34</v>
      </c>
      <c r="N149" s="653">
        <v>11402</v>
      </c>
      <c r="O149" s="547">
        <f t="shared" si="6"/>
        <v>202</v>
      </c>
      <c r="P149" s="547" t="str">
        <f t="shared" si="7"/>
        <v>Essunga</v>
      </c>
      <c r="Q149" s="578">
        <f t="shared" si="8"/>
        <v>11402</v>
      </c>
    </row>
    <row r="150" spans="1:17" x14ac:dyDescent="0.2">
      <c r="A150" s="574" t="s">
        <v>1156</v>
      </c>
      <c r="B150" s="575" t="s">
        <v>882</v>
      </c>
      <c r="C150" s="438" t="s">
        <v>510</v>
      </c>
      <c r="D150" s="494" t="s">
        <v>510</v>
      </c>
      <c r="E150" s="656">
        <v>32461</v>
      </c>
      <c r="F150" s="656">
        <v>5455703400</v>
      </c>
      <c r="G150" s="648">
        <v>6032098464</v>
      </c>
      <c r="H150" s="648">
        <v>185826</v>
      </c>
      <c r="I150" s="654">
        <v>87.3</v>
      </c>
      <c r="J150" s="653">
        <v>7942064073</v>
      </c>
      <c r="K150" s="653">
        <v>1909965609</v>
      </c>
      <c r="L150" s="652">
        <v>19.41</v>
      </c>
      <c r="M150" s="652">
        <v>17.34</v>
      </c>
      <c r="N150" s="653">
        <v>11421</v>
      </c>
      <c r="O150" s="547">
        <f t="shared" si="6"/>
        <v>203</v>
      </c>
      <c r="P150" s="547" t="str">
        <f t="shared" si="7"/>
        <v>Falköping</v>
      </c>
      <c r="Q150" s="578">
        <f t="shared" si="8"/>
        <v>11421</v>
      </c>
    </row>
    <row r="151" spans="1:17" x14ac:dyDescent="0.2">
      <c r="A151" s="574" t="s">
        <v>1156</v>
      </c>
      <c r="B151" s="575" t="s">
        <v>888</v>
      </c>
      <c r="C151" s="438" t="s">
        <v>511</v>
      </c>
      <c r="D151" s="494" t="s">
        <v>511</v>
      </c>
      <c r="E151" s="656">
        <v>6494</v>
      </c>
      <c r="F151" s="656">
        <v>1040160900</v>
      </c>
      <c r="G151" s="648">
        <v>1150053899</v>
      </c>
      <c r="H151" s="648">
        <v>177095</v>
      </c>
      <c r="I151" s="654">
        <v>83.2</v>
      </c>
      <c r="J151" s="653">
        <v>1588853211</v>
      </c>
      <c r="K151" s="653">
        <v>438799312</v>
      </c>
      <c r="L151" s="652">
        <v>19.41</v>
      </c>
      <c r="M151" s="652">
        <v>17.34</v>
      </c>
      <c r="N151" s="653">
        <v>13115</v>
      </c>
      <c r="O151" s="547">
        <f t="shared" si="6"/>
        <v>252</v>
      </c>
      <c r="P151" s="547" t="str">
        <f t="shared" si="7"/>
        <v>Färgelanda</v>
      </c>
      <c r="Q151" s="578">
        <f t="shared" si="8"/>
        <v>13115</v>
      </c>
    </row>
    <row r="152" spans="1:17" x14ac:dyDescent="0.2">
      <c r="A152" s="574" t="s">
        <v>1156</v>
      </c>
      <c r="B152" s="575" t="s">
        <v>895</v>
      </c>
      <c r="C152" s="438" t="s">
        <v>512</v>
      </c>
      <c r="D152" s="494" t="s">
        <v>512</v>
      </c>
      <c r="E152" s="656">
        <v>5642</v>
      </c>
      <c r="F152" s="656">
        <v>974847600</v>
      </c>
      <c r="G152" s="648">
        <v>1077840249</v>
      </c>
      <c r="H152" s="648">
        <v>191039</v>
      </c>
      <c r="I152" s="654">
        <v>89.8</v>
      </c>
      <c r="J152" s="653">
        <v>1380398802</v>
      </c>
      <c r="K152" s="653">
        <v>302558553</v>
      </c>
      <c r="L152" s="652">
        <v>19.41</v>
      </c>
      <c r="M152" s="652">
        <v>17.34</v>
      </c>
      <c r="N152" s="653">
        <v>10409</v>
      </c>
      <c r="O152" s="547">
        <f t="shared" si="6"/>
        <v>160</v>
      </c>
      <c r="P152" s="547" t="str">
        <f t="shared" si="7"/>
        <v>Grästorp</v>
      </c>
      <c r="Q152" s="578">
        <f t="shared" si="8"/>
        <v>10409</v>
      </c>
    </row>
    <row r="153" spans="1:17" x14ac:dyDescent="0.2">
      <c r="A153" s="574" t="s">
        <v>1156</v>
      </c>
      <c r="B153" s="575" t="s">
        <v>896</v>
      </c>
      <c r="C153" s="438" t="s">
        <v>513</v>
      </c>
      <c r="D153" s="494" t="s">
        <v>513</v>
      </c>
      <c r="E153" s="656">
        <v>5238</v>
      </c>
      <c r="F153" s="656">
        <v>821828600</v>
      </c>
      <c r="G153" s="648">
        <v>908654792</v>
      </c>
      <c r="H153" s="648">
        <v>173474</v>
      </c>
      <c r="I153" s="654">
        <v>81.5</v>
      </c>
      <c r="J153" s="653">
        <v>1281554222</v>
      </c>
      <c r="K153" s="653">
        <v>372899430</v>
      </c>
      <c r="L153" s="652">
        <v>19.41</v>
      </c>
      <c r="M153" s="652">
        <v>17.34</v>
      </c>
      <c r="N153" s="653">
        <v>13818</v>
      </c>
      <c r="O153" s="547">
        <f t="shared" si="6"/>
        <v>272</v>
      </c>
      <c r="P153" s="547" t="str">
        <f t="shared" si="7"/>
        <v>Gullspång</v>
      </c>
      <c r="Q153" s="578">
        <f t="shared" si="8"/>
        <v>13818</v>
      </c>
    </row>
    <row r="154" spans="1:17" x14ac:dyDescent="0.2">
      <c r="A154" s="574" t="s">
        <v>1156</v>
      </c>
      <c r="B154" s="575" t="s">
        <v>899</v>
      </c>
      <c r="C154" s="438" t="s">
        <v>514</v>
      </c>
      <c r="D154" s="494" t="s">
        <v>514</v>
      </c>
      <c r="E154" s="656">
        <v>547558</v>
      </c>
      <c r="F154" s="656">
        <v>107911539400</v>
      </c>
      <c r="G154" s="648">
        <v>119312393538</v>
      </c>
      <c r="H154" s="648">
        <v>217899</v>
      </c>
      <c r="I154" s="654">
        <v>102.4</v>
      </c>
      <c r="J154" s="653">
        <v>133968168558</v>
      </c>
      <c r="K154" s="653">
        <v>14655775020</v>
      </c>
      <c r="L154" s="652">
        <v>19.41</v>
      </c>
      <c r="M154" s="652">
        <v>17.34</v>
      </c>
      <c r="N154" s="653">
        <v>5195</v>
      </c>
      <c r="O154" s="547">
        <f t="shared" si="6"/>
        <v>43</v>
      </c>
      <c r="P154" s="547" t="str">
        <f t="shared" si="7"/>
        <v>Göteborg</v>
      </c>
      <c r="Q154" s="578">
        <f t="shared" si="8"/>
        <v>5195</v>
      </c>
    </row>
    <row r="155" spans="1:17" x14ac:dyDescent="0.2">
      <c r="A155" s="574" t="s">
        <v>1156</v>
      </c>
      <c r="B155" s="575" t="s">
        <v>900</v>
      </c>
      <c r="C155" s="438" t="s">
        <v>515</v>
      </c>
      <c r="D155" s="494" t="s">
        <v>515</v>
      </c>
      <c r="E155" s="656">
        <v>13132</v>
      </c>
      <c r="F155" s="656">
        <v>2290446900</v>
      </c>
      <c r="G155" s="648">
        <v>2532432615</v>
      </c>
      <c r="H155" s="648">
        <v>192844</v>
      </c>
      <c r="I155" s="654">
        <v>90.6</v>
      </c>
      <c r="J155" s="653">
        <v>3212938154</v>
      </c>
      <c r="K155" s="653">
        <v>680505539</v>
      </c>
      <c r="L155" s="652">
        <v>19.41</v>
      </c>
      <c r="M155" s="652">
        <v>17.34</v>
      </c>
      <c r="N155" s="653">
        <v>10058</v>
      </c>
      <c r="O155" s="547">
        <f t="shared" si="6"/>
        <v>144</v>
      </c>
      <c r="P155" s="547" t="str">
        <f t="shared" si="7"/>
        <v>Götene</v>
      </c>
      <c r="Q155" s="578">
        <f t="shared" si="8"/>
        <v>10058</v>
      </c>
    </row>
    <row r="156" spans="1:17" x14ac:dyDescent="0.2">
      <c r="A156" s="574" t="s">
        <v>1156</v>
      </c>
      <c r="B156" s="575" t="s">
        <v>912</v>
      </c>
      <c r="C156" s="438" t="s">
        <v>516</v>
      </c>
      <c r="D156" s="494" t="s">
        <v>516</v>
      </c>
      <c r="E156" s="656">
        <v>9362</v>
      </c>
      <c r="F156" s="656">
        <v>1610452800</v>
      </c>
      <c r="G156" s="648">
        <v>1780597138</v>
      </c>
      <c r="H156" s="648">
        <v>190194</v>
      </c>
      <c r="I156" s="654">
        <v>89.4</v>
      </c>
      <c r="J156" s="653">
        <v>2290551858</v>
      </c>
      <c r="K156" s="653">
        <v>509954720</v>
      </c>
      <c r="L156" s="652">
        <v>19.41</v>
      </c>
      <c r="M156" s="652">
        <v>17.34</v>
      </c>
      <c r="N156" s="653">
        <v>10573</v>
      </c>
      <c r="O156" s="547">
        <f t="shared" si="6"/>
        <v>165</v>
      </c>
      <c r="P156" s="547" t="str">
        <f t="shared" si="7"/>
        <v>Herrljunga</v>
      </c>
      <c r="Q156" s="578">
        <f t="shared" si="8"/>
        <v>10573</v>
      </c>
    </row>
    <row r="157" spans="1:17" x14ac:dyDescent="0.2">
      <c r="A157" s="574" t="s">
        <v>1156</v>
      </c>
      <c r="B157" s="575" t="s">
        <v>913</v>
      </c>
      <c r="C157" s="438" t="s">
        <v>517</v>
      </c>
      <c r="D157" s="494" t="s">
        <v>517</v>
      </c>
      <c r="E157" s="656">
        <v>8969</v>
      </c>
      <c r="F157" s="656">
        <v>1541213900</v>
      </c>
      <c r="G157" s="648">
        <v>1704043149</v>
      </c>
      <c r="H157" s="648">
        <v>189993</v>
      </c>
      <c r="I157" s="654">
        <v>89.3</v>
      </c>
      <c r="J157" s="653">
        <v>2194398591</v>
      </c>
      <c r="K157" s="653">
        <v>490355442</v>
      </c>
      <c r="L157" s="652">
        <v>19.41</v>
      </c>
      <c r="M157" s="652">
        <v>17.34</v>
      </c>
      <c r="N157" s="653">
        <v>10612</v>
      </c>
      <c r="O157" s="547">
        <f t="shared" si="6"/>
        <v>170</v>
      </c>
      <c r="P157" s="547" t="str">
        <f t="shared" si="7"/>
        <v>Hjo</v>
      </c>
      <c r="Q157" s="578">
        <f t="shared" si="8"/>
        <v>10612</v>
      </c>
    </row>
    <row r="158" spans="1:17" x14ac:dyDescent="0.2">
      <c r="A158" s="574" t="s">
        <v>1156</v>
      </c>
      <c r="B158" s="575" t="s">
        <v>923</v>
      </c>
      <c r="C158" s="438" t="s">
        <v>518</v>
      </c>
      <c r="D158" s="494" t="s">
        <v>518</v>
      </c>
      <c r="E158" s="656">
        <v>36519</v>
      </c>
      <c r="F158" s="656">
        <v>7850542300</v>
      </c>
      <c r="G158" s="648">
        <v>8679952094</v>
      </c>
      <c r="H158" s="648">
        <v>237683</v>
      </c>
      <c r="I158" s="654">
        <v>111.7</v>
      </c>
      <c r="J158" s="653">
        <v>8934913831</v>
      </c>
      <c r="K158" s="653">
        <v>254961737</v>
      </c>
      <c r="L158" s="652">
        <v>19.41</v>
      </c>
      <c r="M158" s="652">
        <v>17.34</v>
      </c>
      <c r="N158" s="653">
        <v>1355</v>
      </c>
      <c r="O158" s="547">
        <f t="shared" si="6"/>
        <v>18</v>
      </c>
      <c r="P158" s="547" t="str">
        <f t="shared" si="7"/>
        <v>Härryda</v>
      </c>
      <c r="Q158" s="578">
        <f t="shared" si="8"/>
        <v>1355</v>
      </c>
    </row>
    <row r="159" spans="1:17" x14ac:dyDescent="0.2">
      <c r="A159" s="574" t="s">
        <v>1156</v>
      </c>
      <c r="B159" s="575" t="s">
        <v>934</v>
      </c>
      <c r="C159" s="438" t="s">
        <v>519</v>
      </c>
      <c r="D159" s="494" t="s">
        <v>519</v>
      </c>
      <c r="E159" s="656">
        <v>6760</v>
      </c>
      <c r="F159" s="656">
        <v>1235842700</v>
      </c>
      <c r="G159" s="648">
        <v>1366409481</v>
      </c>
      <c r="H159" s="648">
        <v>202132</v>
      </c>
      <c r="I159" s="654">
        <v>95</v>
      </c>
      <c r="J159" s="653">
        <v>1653934048</v>
      </c>
      <c r="K159" s="653">
        <v>287524567</v>
      </c>
      <c r="L159" s="652">
        <v>19.41</v>
      </c>
      <c r="M159" s="652">
        <v>17.34</v>
      </c>
      <c r="N159" s="653">
        <v>8256</v>
      </c>
      <c r="O159" s="547">
        <f t="shared" si="6"/>
        <v>89</v>
      </c>
      <c r="P159" s="547" t="str">
        <f t="shared" si="7"/>
        <v>Karlsborg</v>
      </c>
      <c r="Q159" s="578">
        <f t="shared" si="8"/>
        <v>8256</v>
      </c>
    </row>
    <row r="160" spans="1:17" x14ac:dyDescent="0.2">
      <c r="A160" s="574" t="s">
        <v>1156</v>
      </c>
      <c r="B160" s="575" t="s">
        <v>952</v>
      </c>
      <c r="C160" s="438" t="s">
        <v>520</v>
      </c>
      <c r="D160" s="494" t="s">
        <v>520</v>
      </c>
      <c r="E160" s="656">
        <v>42639</v>
      </c>
      <c r="F160" s="656">
        <v>8888878200</v>
      </c>
      <c r="G160" s="648">
        <v>9827988182</v>
      </c>
      <c r="H160" s="648">
        <v>230493</v>
      </c>
      <c r="I160" s="654">
        <v>108.3</v>
      </c>
      <c r="J160" s="653">
        <v>10432262407</v>
      </c>
      <c r="K160" s="653">
        <v>604274225</v>
      </c>
      <c r="L160" s="652">
        <v>19.41</v>
      </c>
      <c r="M160" s="652">
        <v>17.34</v>
      </c>
      <c r="N160" s="653">
        <v>2751</v>
      </c>
      <c r="O160" s="547">
        <f t="shared" si="6"/>
        <v>27</v>
      </c>
      <c r="P160" s="547" t="str">
        <f t="shared" si="7"/>
        <v>Kungälv</v>
      </c>
      <c r="Q160" s="578">
        <f t="shared" si="8"/>
        <v>2751</v>
      </c>
    </row>
    <row r="161" spans="1:17" x14ac:dyDescent="0.2">
      <c r="A161" s="574" t="s">
        <v>1156</v>
      </c>
      <c r="B161" s="575" t="s">
        <v>960</v>
      </c>
      <c r="C161" s="438" t="s">
        <v>521</v>
      </c>
      <c r="D161" s="494" t="s">
        <v>521</v>
      </c>
      <c r="E161" s="656">
        <v>40107</v>
      </c>
      <c r="F161" s="656">
        <v>8377593900</v>
      </c>
      <c r="G161" s="648">
        <v>9262686696</v>
      </c>
      <c r="H161" s="648">
        <v>230949</v>
      </c>
      <c r="I161" s="654">
        <v>108.6</v>
      </c>
      <c r="J161" s="653">
        <v>9812771134</v>
      </c>
      <c r="K161" s="653">
        <v>550084438</v>
      </c>
      <c r="L161" s="652">
        <v>19.41</v>
      </c>
      <c r="M161" s="652">
        <v>17.34</v>
      </c>
      <c r="N161" s="653">
        <v>2662</v>
      </c>
      <c r="O161" s="547">
        <f t="shared" si="6"/>
        <v>25</v>
      </c>
      <c r="P161" s="547" t="str">
        <f t="shared" si="7"/>
        <v>Lerum</v>
      </c>
      <c r="Q161" s="578">
        <f t="shared" si="8"/>
        <v>2662</v>
      </c>
    </row>
    <row r="162" spans="1:17" x14ac:dyDescent="0.2">
      <c r="A162" s="574" t="s">
        <v>1156</v>
      </c>
      <c r="B162" s="575" t="s">
        <v>963</v>
      </c>
      <c r="C162" s="438" t="s">
        <v>522</v>
      </c>
      <c r="D162" s="494" t="s">
        <v>522</v>
      </c>
      <c r="E162" s="656">
        <v>38923</v>
      </c>
      <c r="F162" s="656">
        <v>7189673600</v>
      </c>
      <c r="G162" s="648">
        <v>7949262616</v>
      </c>
      <c r="H162" s="648">
        <v>204230</v>
      </c>
      <c r="I162" s="654">
        <v>96</v>
      </c>
      <c r="J162" s="653">
        <v>9523088010</v>
      </c>
      <c r="K162" s="653">
        <v>1573825394</v>
      </c>
      <c r="L162" s="652">
        <v>19.41</v>
      </c>
      <c r="M162" s="652">
        <v>17.34</v>
      </c>
      <c r="N162" s="653">
        <v>7848</v>
      </c>
      <c r="O162" s="547">
        <f t="shared" si="6"/>
        <v>80</v>
      </c>
      <c r="P162" s="547" t="str">
        <f t="shared" si="7"/>
        <v>Lidköping</v>
      </c>
      <c r="Q162" s="578">
        <f t="shared" si="8"/>
        <v>7848</v>
      </c>
    </row>
    <row r="163" spans="1:17" x14ac:dyDescent="0.2">
      <c r="A163" s="574" t="s">
        <v>1156</v>
      </c>
      <c r="B163" s="575" t="s">
        <v>964</v>
      </c>
      <c r="C163" s="438" t="s">
        <v>523</v>
      </c>
      <c r="D163" s="494" t="s">
        <v>523</v>
      </c>
      <c r="E163" s="656">
        <v>13111</v>
      </c>
      <c r="F163" s="656">
        <v>2287005100</v>
      </c>
      <c r="G163" s="648">
        <v>2528627189</v>
      </c>
      <c r="H163" s="648">
        <v>192863</v>
      </c>
      <c r="I163" s="654">
        <v>90.7</v>
      </c>
      <c r="J163" s="653">
        <v>3207800193</v>
      </c>
      <c r="K163" s="653">
        <v>679173004</v>
      </c>
      <c r="L163" s="652">
        <v>19.41</v>
      </c>
      <c r="M163" s="652">
        <v>17.34</v>
      </c>
      <c r="N163" s="653">
        <v>10055</v>
      </c>
      <c r="O163" s="547">
        <f t="shared" si="6"/>
        <v>143</v>
      </c>
      <c r="P163" s="547" t="str">
        <f t="shared" si="7"/>
        <v>Lilla Edet</v>
      </c>
      <c r="Q163" s="578">
        <f t="shared" si="8"/>
        <v>10055</v>
      </c>
    </row>
    <row r="164" spans="1:17" x14ac:dyDescent="0.2">
      <c r="A164" s="574" t="s">
        <v>1156</v>
      </c>
      <c r="B164" s="575" t="s">
        <v>975</v>
      </c>
      <c r="C164" s="438" t="s">
        <v>524</v>
      </c>
      <c r="D164" s="494" t="s">
        <v>524</v>
      </c>
      <c r="E164" s="656">
        <v>14438</v>
      </c>
      <c r="F164" s="656">
        <v>2692672200</v>
      </c>
      <c r="G164" s="648">
        <v>2977153018</v>
      </c>
      <c r="H164" s="648">
        <v>206203</v>
      </c>
      <c r="I164" s="654">
        <v>96.9</v>
      </c>
      <c r="J164" s="653">
        <v>3532470382</v>
      </c>
      <c r="K164" s="653">
        <v>555317364</v>
      </c>
      <c r="L164" s="652">
        <v>19.41</v>
      </c>
      <c r="M164" s="652">
        <v>17.34</v>
      </c>
      <c r="N164" s="653">
        <v>7466</v>
      </c>
      <c r="O164" s="547">
        <f t="shared" si="6"/>
        <v>74</v>
      </c>
      <c r="P164" s="547" t="str">
        <f t="shared" si="7"/>
        <v>Lysekil</v>
      </c>
      <c r="Q164" s="578">
        <f t="shared" si="8"/>
        <v>7466</v>
      </c>
    </row>
    <row r="165" spans="1:17" x14ac:dyDescent="0.2">
      <c r="A165" s="574" t="s">
        <v>1156</v>
      </c>
      <c r="B165" s="575" t="s">
        <v>979</v>
      </c>
      <c r="C165" s="438" t="s">
        <v>525</v>
      </c>
      <c r="D165" s="494" t="s">
        <v>525</v>
      </c>
      <c r="E165" s="656">
        <v>24027</v>
      </c>
      <c r="F165" s="656">
        <v>4200895000</v>
      </c>
      <c r="G165" s="648">
        <v>4644719557</v>
      </c>
      <c r="H165" s="648">
        <v>193313</v>
      </c>
      <c r="I165" s="654">
        <v>90.9</v>
      </c>
      <c r="J165" s="653">
        <v>5878561150</v>
      </c>
      <c r="K165" s="653">
        <v>1233841593</v>
      </c>
      <c r="L165" s="652">
        <v>19.41</v>
      </c>
      <c r="M165" s="652">
        <v>17.34</v>
      </c>
      <c r="N165" s="653">
        <v>9967</v>
      </c>
      <c r="O165" s="547">
        <f t="shared" si="6"/>
        <v>139</v>
      </c>
      <c r="P165" s="547" t="str">
        <f t="shared" si="7"/>
        <v>Mariestad</v>
      </c>
      <c r="Q165" s="578">
        <f t="shared" si="8"/>
        <v>9967</v>
      </c>
    </row>
    <row r="166" spans="1:17" x14ac:dyDescent="0.2">
      <c r="A166" s="574" t="s">
        <v>1156</v>
      </c>
      <c r="B166" s="575" t="s">
        <v>980</v>
      </c>
      <c r="C166" s="438" t="s">
        <v>526</v>
      </c>
      <c r="D166" s="494" t="s">
        <v>526</v>
      </c>
      <c r="E166" s="656">
        <v>33872</v>
      </c>
      <c r="F166" s="656">
        <v>5962215700</v>
      </c>
      <c r="G166" s="648">
        <v>6592123789</v>
      </c>
      <c r="H166" s="648">
        <v>194619</v>
      </c>
      <c r="I166" s="654">
        <v>91.5</v>
      </c>
      <c r="J166" s="653">
        <v>8287286106</v>
      </c>
      <c r="K166" s="653">
        <v>1695162317</v>
      </c>
      <c r="L166" s="652">
        <v>19.41</v>
      </c>
      <c r="M166" s="652">
        <v>17.34</v>
      </c>
      <c r="N166" s="653">
        <v>9714</v>
      </c>
      <c r="O166" s="547">
        <f t="shared" si="6"/>
        <v>133</v>
      </c>
      <c r="P166" s="547" t="str">
        <f t="shared" si="7"/>
        <v>Mark</v>
      </c>
      <c r="Q166" s="578">
        <f t="shared" si="8"/>
        <v>9714</v>
      </c>
    </row>
    <row r="167" spans="1:17" x14ac:dyDescent="0.2">
      <c r="A167" s="574" t="s">
        <v>1156</v>
      </c>
      <c r="B167" s="575" t="s">
        <v>982</v>
      </c>
      <c r="C167" s="438" t="s">
        <v>527</v>
      </c>
      <c r="D167" s="494" t="s">
        <v>527</v>
      </c>
      <c r="E167" s="656">
        <v>9147</v>
      </c>
      <c r="F167" s="656">
        <v>1358937400</v>
      </c>
      <c r="G167" s="648">
        <v>1502509136</v>
      </c>
      <c r="H167" s="648">
        <v>164263</v>
      </c>
      <c r="I167" s="654">
        <v>77.2</v>
      </c>
      <c r="J167" s="653">
        <v>2237948926</v>
      </c>
      <c r="K167" s="653">
        <v>735439790</v>
      </c>
      <c r="L167" s="652">
        <v>19.41</v>
      </c>
      <c r="M167" s="652">
        <v>17.34</v>
      </c>
      <c r="N167" s="653">
        <v>15606</v>
      </c>
      <c r="O167" s="547">
        <f t="shared" si="6"/>
        <v>286</v>
      </c>
      <c r="P167" s="547" t="str">
        <f t="shared" si="7"/>
        <v>Mellerud</v>
      </c>
      <c r="Q167" s="578">
        <f t="shared" si="8"/>
        <v>15606</v>
      </c>
    </row>
    <row r="168" spans="1:17" x14ac:dyDescent="0.2">
      <c r="A168" s="574" t="s">
        <v>1156</v>
      </c>
      <c r="B168" s="575" t="s">
        <v>987</v>
      </c>
      <c r="C168" s="438" t="s">
        <v>528</v>
      </c>
      <c r="D168" s="494" t="s">
        <v>528</v>
      </c>
      <c r="E168" s="656">
        <v>10204</v>
      </c>
      <c r="F168" s="656">
        <v>1684651900</v>
      </c>
      <c r="G168" s="648">
        <v>1862635373</v>
      </c>
      <c r="H168" s="648">
        <v>182540</v>
      </c>
      <c r="I168" s="654">
        <v>85.8</v>
      </c>
      <c r="J168" s="653">
        <v>2496559619</v>
      </c>
      <c r="K168" s="653">
        <v>633924246</v>
      </c>
      <c r="L168" s="652">
        <v>19.41</v>
      </c>
      <c r="M168" s="652">
        <v>17.34</v>
      </c>
      <c r="N168" s="653">
        <v>12058</v>
      </c>
      <c r="O168" s="547">
        <f t="shared" si="6"/>
        <v>220</v>
      </c>
      <c r="P168" s="547" t="str">
        <f t="shared" si="7"/>
        <v>Munkedal</v>
      </c>
      <c r="Q168" s="578">
        <f t="shared" si="8"/>
        <v>12058</v>
      </c>
    </row>
    <row r="169" spans="1:17" x14ac:dyDescent="0.2">
      <c r="A169" s="574" t="s">
        <v>1156</v>
      </c>
      <c r="B169" s="575" t="s">
        <v>989</v>
      </c>
      <c r="C169" s="438" t="s">
        <v>529</v>
      </c>
      <c r="D169" s="494" t="s">
        <v>529</v>
      </c>
      <c r="E169" s="656">
        <v>63263</v>
      </c>
      <c r="F169" s="656">
        <v>13500192400</v>
      </c>
      <c r="G169" s="648">
        <v>14926487727</v>
      </c>
      <c r="H169" s="648">
        <v>235943</v>
      </c>
      <c r="I169" s="654">
        <v>110.9</v>
      </c>
      <c r="J169" s="653">
        <v>15478229242</v>
      </c>
      <c r="K169" s="653">
        <v>551741515</v>
      </c>
      <c r="L169" s="652">
        <v>19.41</v>
      </c>
      <c r="M169" s="652">
        <v>17.34</v>
      </c>
      <c r="N169" s="653">
        <v>1693</v>
      </c>
      <c r="O169" s="547">
        <f t="shared" si="6"/>
        <v>20</v>
      </c>
      <c r="P169" s="547" t="str">
        <f t="shared" si="7"/>
        <v>Mölndal</v>
      </c>
      <c r="Q169" s="578">
        <f t="shared" si="8"/>
        <v>1693</v>
      </c>
    </row>
    <row r="170" spans="1:17" x14ac:dyDescent="0.2">
      <c r="A170" s="574" t="s">
        <v>1156</v>
      </c>
      <c r="B170" s="575" t="s">
        <v>1008</v>
      </c>
      <c r="C170" s="438" t="s">
        <v>530</v>
      </c>
      <c r="D170" s="494" t="s">
        <v>530</v>
      </c>
      <c r="E170" s="656">
        <v>15011</v>
      </c>
      <c r="F170" s="656">
        <v>2861068600</v>
      </c>
      <c r="G170" s="648">
        <v>3163340498</v>
      </c>
      <c r="H170" s="648">
        <v>210735</v>
      </c>
      <c r="I170" s="654">
        <v>99.1</v>
      </c>
      <c r="J170" s="653">
        <v>3672663313</v>
      </c>
      <c r="K170" s="653">
        <v>509322815</v>
      </c>
      <c r="L170" s="652">
        <v>19.41</v>
      </c>
      <c r="M170" s="652">
        <v>17.34</v>
      </c>
      <c r="N170" s="653">
        <v>6586</v>
      </c>
      <c r="O170" s="547">
        <f t="shared" si="6"/>
        <v>59</v>
      </c>
      <c r="P170" s="547" t="str">
        <f t="shared" si="7"/>
        <v>Orust</v>
      </c>
      <c r="Q170" s="578">
        <f t="shared" si="8"/>
        <v>6586</v>
      </c>
    </row>
    <row r="171" spans="1:17" x14ac:dyDescent="0.2">
      <c r="A171" s="574" t="s">
        <v>1156</v>
      </c>
      <c r="B171" s="575" t="s">
        <v>1014</v>
      </c>
      <c r="C171" s="438" t="s">
        <v>531</v>
      </c>
      <c r="D171" s="494" t="s">
        <v>531</v>
      </c>
      <c r="E171" s="656">
        <v>36919</v>
      </c>
      <c r="F171" s="656">
        <v>7799088600</v>
      </c>
      <c r="G171" s="648">
        <v>8623062311</v>
      </c>
      <c r="H171" s="648">
        <v>233567</v>
      </c>
      <c r="I171" s="654">
        <v>109.8</v>
      </c>
      <c r="J171" s="653">
        <v>9032779751</v>
      </c>
      <c r="K171" s="653">
        <v>409717440</v>
      </c>
      <c r="L171" s="652">
        <v>19.41</v>
      </c>
      <c r="M171" s="652">
        <v>17.34</v>
      </c>
      <c r="N171" s="653">
        <v>2154</v>
      </c>
      <c r="O171" s="547">
        <f t="shared" si="6"/>
        <v>21</v>
      </c>
      <c r="P171" s="547" t="str">
        <f t="shared" si="7"/>
        <v>Partille</v>
      </c>
      <c r="Q171" s="578">
        <f t="shared" si="8"/>
        <v>2154</v>
      </c>
    </row>
    <row r="172" spans="1:17" x14ac:dyDescent="0.2">
      <c r="A172" s="574" t="s">
        <v>1156</v>
      </c>
      <c r="B172" s="575" t="s">
        <v>1027</v>
      </c>
      <c r="C172" s="438" t="s">
        <v>532</v>
      </c>
      <c r="D172" s="494" t="s">
        <v>532</v>
      </c>
      <c r="E172" s="656">
        <v>18709</v>
      </c>
      <c r="F172" s="656">
        <v>3303942100</v>
      </c>
      <c r="G172" s="648">
        <v>3653003583</v>
      </c>
      <c r="H172" s="648">
        <v>195254</v>
      </c>
      <c r="I172" s="654">
        <v>91.8</v>
      </c>
      <c r="J172" s="653">
        <v>4577433743</v>
      </c>
      <c r="K172" s="653">
        <v>924430160</v>
      </c>
      <c r="L172" s="652">
        <v>19.41</v>
      </c>
      <c r="M172" s="652">
        <v>17.34</v>
      </c>
      <c r="N172" s="653">
        <v>9591</v>
      </c>
      <c r="O172" s="547">
        <f t="shared" si="6"/>
        <v>126</v>
      </c>
      <c r="P172" s="547" t="str">
        <f t="shared" si="7"/>
        <v>Skara</v>
      </c>
      <c r="Q172" s="578">
        <f t="shared" si="8"/>
        <v>9591</v>
      </c>
    </row>
    <row r="173" spans="1:17" x14ac:dyDescent="0.2">
      <c r="A173" s="574" t="s">
        <v>1156</v>
      </c>
      <c r="B173" s="575" t="s">
        <v>1031</v>
      </c>
      <c r="C173" s="438" t="s">
        <v>533</v>
      </c>
      <c r="D173" s="494" t="s">
        <v>533</v>
      </c>
      <c r="E173" s="656">
        <v>53539</v>
      </c>
      <c r="F173" s="656">
        <v>10241541800</v>
      </c>
      <c r="G173" s="648">
        <v>11323560691</v>
      </c>
      <c r="H173" s="648">
        <v>211501</v>
      </c>
      <c r="I173" s="654">
        <v>99.4</v>
      </c>
      <c r="J173" s="653">
        <v>13099108727</v>
      </c>
      <c r="K173" s="653">
        <v>1775548036</v>
      </c>
      <c r="L173" s="652">
        <v>19.41</v>
      </c>
      <c r="M173" s="652">
        <v>17.34</v>
      </c>
      <c r="N173" s="653">
        <v>6437</v>
      </c>
      <c r="O173" s="547">
        <f t="shared" si="6"/>
        <v>58</v>
      </c>
      <c r="P173" s="547" t="str">
        <f t="shared" si="7"/>
        <v>Skövde</v>
      </c>
      <c r="Q173" s="578">
        <f t="shared" si="8"/>
        <v>6437</v>
      </c>
    </row>
    <row r="174" spans="1:17" x14ac:dyDescent="0.2">
      <c r="A174" s="574" t="s">
        <v>1156</v>
      </c>
      <c r="B174" s="575" t="s">
        <v>1037</v>
      </c>
      <c r="C174" s="438" t="s">
        <v>534</v>
      </c>
      <c r="D174" s="494" t="s">
        <v>534</v>
      </c>
      <c r="E174" s="656">
        <v>8976</v>
      </c>
      <c r="F174" s="656">
        <v>1753394000</v>
      </c>
      <c r="G174" s="648">
        <v>1938640076</v>
      </c>
      <c r="H174" s="648">
        <v>215980</v>
      </c>
      <c r="I174" s="654">
        <v>101.5</v>
      </c>
      <c r="J174" s="653">
        <v>2196111245</v>
      </c>
      <c r="K174" s="653">
        <v>257471169</v>
      </c>
      <c r="L174" s="652">
        <v>19.41</v>
      </c>
      <c r="M174" s="652">
        <v>17.34</v>
      </c>
      <c r="N174" s="653">
        <v>5568</v>
      </c>
      <c r="O174" s="547">
        <f t="shared" si="6"/>
        <v>46</v>
      </c>
      <c r="P174" s="547" t="str">
        <f t="shared" si="7"/>
        <v>Sotenäs</v>
      </c>
      <c r="Q174" s="578">
        <f t="shared" si="8"/>
        <v>5568</v>
      </c>
    </row>
    <row r="175" spans="1:17" x14ac:dyDescent="0.2">
      <c r="A175" s="574" t="s">
        <v>1156</v>
      </c>
      <c r="B175" s="575" t="s">
        <v>1039</v>
      </c>
      <c r="C175" s="438" t="s">
        <v>535</v>
      </c>
      <c r="D175" s="494" t="s">
        <v>535</v>
      </c>
      <c r="E175" s="656">
        <v>25458</v>
      </c>
      <c r="F175" s="656">
        <v>5274295400</v>
      </c>
      <c r="G175" s="648">
        <v>5831524709</v>
      </c>
      <c r="H175" s="648">
        <v>229065</v>
      </c>
      <c r="I175" s="654">
        <v>107.7</v>
      </c>
      <c r="J175" s="653">
        <v>6228676478</v>
      </c>
      <c r="K175" s="653">
        <v>397151769</v>
      </c>
      <c r="L175" s="652">
        <v>19.41</v>
      </c>
      <c r="M175" s="652">
        <v>17.34</v>
      </c>
      <c r="N175" s="653">
        <v>3028</v>
      </c>
      <c r="O175" s="547">
        <f t="shared" si="6"/>
        <v>28</v>
      </c>
      <c r="P175" s="547" t="str">
        <f t="shared" si="7"/>
        <v>Stenungsund</v>
      </c>
      <c r="Q175" s="578">
        <f t="shared" si="8"/>
        <v>3028</v>
      </c>
    </row>
    <row r="176" spans="1:17" x14ac:dyDescent="0.2">
      <c r="A176" s="574" t="s">
        <v>1156</v>
      </c>
      <c r="B176" s="575" t="s">
        <v>1044</v>
      </c>
      <c r="C176" s="438" t="s">
        <v>536</v>
      </c>
      <c r="D176" s="494" t="s">
        <v>536</v>
      </c>
      <c r="E176" s="656">
        <v>12837</v>
      </c>
      <c r="F176" s="656">
        <v>2060970900</v>
      </c>
      <c r="G176" s="648">
        <v>2278712476</v>
      </c>
      <c r="H176" s="648">
        <v>177511</v>
      </c>
      <c r="I176" s="654">
        <v>83.4</v>
      </c>
      <c r="J176" s="653">
        <v>3140762038</v>
      </c>
      <c r="K176" s="653">
        <v>862049562</v>
      </c>
      <c r="L176" s="652">
        <v>19.41</v>
      </c>
      <c r="M176" s="652">
        <v>17.34</v>
      </c>
      <c r="N176" s="653">
        <v>13034</v>
      </c>
      <c r="O176" s="547">
        <f t="shared" si="6"/>
        <v>251</v>
      </c>
      <c r="P176" s="547" t="str">
        <f t="shared" si="7"/>
        <v>Strömstad</v>
      </c>
      <c r="Q176" s="578">
        <f t="shared" si="8"/>
        <v>13034</v>
      </c>
    </row>
    <row r="177" spans="1:17" x14ac:dyDescent="0.2">
      <c r="A177" s="574" t="s">
        <v>1156</v>
      </c>
      <c r="B177" s="575" t="s">
        <v>1052</v>
      </c>
      <c r="C177" s="438" t="s">
        <v>537</v>
      </c>
      <c r="D177" s="494" t="s">
        <v>537</v>
      </c>
      <c r="E177" s="656">
        <v>10472</v>
      </c>
      <c r="F177" s="656">
        <v>1729236500</v>
      </c>
      <c r="G177" s="648">
        <v>1911930336</v>
      </c>
      <c r="H177" s="648">
        <v>182575</v>
      </c>
      <c r="I177" s="654">
        <v>85.8</v>
      </c>
      <c r="J177" s="653">
        <v>2562129786</v>
      </c>
      <c r="K177" s="653">
        <v>650199450</v>
      </c>
      <c r="L177" s="652">
        <v>19.41</v>
      </c>
      <c r="M177" s="652">
        <v>17.34</v>
      </c>
      <c r="N177" s="653">
        <v>12052</v>
      </c>
      <c r="O177" s="547">
        <f t="shared" si="6"/>
        <v>219</v>
      </c>
      <c r="P177" s="547" t="str">
        <f t="shared" si="7"/>
        <v>Svenljunga</v>
      </c>
      <c r="Q177" s="578">
        <f t="shared" si="8"/>
        <v>12052</v>
      </c>
    </row>
    <row r="178" spans="1:17" x14ac:dyDescent="0.2">
      <c r="A178" s="574" t="s">
        <v>1156</v>
      </c>
      <c r="B178" s="575" t="s">
        <v>1060</v>
      </c>
      <c r="C178" s="438" t="s">
        <v>538</v>
      </c>
      <c r="D178" s="494" t="s">
        <v>538</v>
      </c>
      <c r="E178" s="656">
        <v>12454</v>
      </c>
      <c r="F178" s="656">
        <v>2117581100</v>
      </c>
      <c r="G178" s="648">
        <v>2341303543</v>
      </c>
      <c r="H178" s="648">
        <v>187996</v>
      </c>
      <c r="I178" s="654">
        <v>88.4</v>
      </c>
      <c r="J178" s="653">
        <v>3047055419</v>
      </c>
      <c r="K178" s="653">
        <v>705751876</v>
      </c>
      <c r="L178" s="652">
        <v>19.41</v>
      </c>
      <c r="M178" s="652">
        <v>17.34</v>
      </c>
      <c r="N178" s="653">
        <v>10999</v>
      </c>
      <c r="O178" s="547">
        <f t="shared" si="6"/>
        <v>183</v>
      </c>
      <c r="P178" s="547" t="str">
        <f t="shared" si="7"/>
        <v>Tanum</v>
      </c>
      <c r="Q178" s="578">
        <f t="shared" si="8"/>
        <v>10999</v>
      </c>
    </row>
    <row r="179" spans="1:17" x14ac:dyDescent="0.2">
      <c r="A179" s="574" t="s">
        <v>1156</v>
      </c>
      <c r="B179" s="575" t="s">
        <v>1061</v>
      </c>
      <c r="C179" s="438" t="s">
        <v>539</v>
      </c>
      <c r="D179" s="494" t="s">
        <v>539</v>
      </c>
      <c r="E179" s="656">
        <v>10955</v>
      </c>
      <c r="F179" s="656">
        <v>1785380900</v>
      </c>
      <c r="G179" s="648">
        <v>1974006392</v>
      </c>
      <c r="H179" s="648">
        <v>180192</v>
      </c>
      <c r="I179" s="654">
        <v>84.7</v>
      </c>
      <c r="J179" s="653">
        <v>2680302884</v>
      </c>
      <c r="K179" s="653">
        <v>706296492</v>
      </c>
      <c r="L179" s="652">
        <v>19.41</v>
      </c>
      <c r="M179" s="652">
        <v>17.34</v>
      </c>
      <c r="N179" s="653">
        <v>12514</v>
      </c>
      <c r="O179" s="547">
        <f t="shared" si="6"/>
        <v>237</v>
      </c>
      <c r="P179" s="547" t="str">
        <f t="shared" si="7"/>
        <v>Tibro</v>
      </c>
      <c r="Q179" s="578">
        <f t="shared" si="8"/>
        <v>12514</v>
      </c>
    </row>
    <row r="180" spans="1:17" x14ac:dyDescent="0.2">
      <c r="A180" s="574" t="s">
        <v>1156</v>
      </c>
      <c r="B180" s="575" t="s">
        <v>1062</v>
      </c>
      <c r="C180" s="438" t="s">
        <v>540</v>
      </c>
      <c r="D180" s="494" t="s">
        <v>540</v>
      </c>
      <c r="E180" s="656">
        <v>12678</v>
      </c>
      <c r="F180" s="656">
        <v>2134608600</v>
      </c>
      <c r="G180" s="648">
        <v>2360129999</v>
      </c>
      <c r="H180" s="648">
        <v>186159</v>
      </c>
      <c r="I180" s="654">
        <v>87.5</v>
      </c>
      <c r="J180" s="653">
        <v>3101860334</v>
      </c>
      <c r="K180" s="653">
        <v>741730335</v>
      </c>
      <c r="L180" s="652">
        <v>19.41</v>
      </c>
      <c r="M180" s="652">
        <v>17.34</v>
      </c>
      <c r="N180" s="653">
        <v>11356</v>
      </c>
      <c r="O180" s="547">
        <f t="shared" si="6"/>
        <v>199</v>
      </c>
      <c r="P180" s="547" t="str">
        <f t="shared" si="7"/>
        <v>Tidaholm</v>
      </c>
      <c r="Q180" s="578">
        <f t="shared" si="8"/>
        <v>11356</v>
      </c>
    </row>
    <row r="181" spans="1:17" x14ac:dyDescent="0.2">
      <c r="A181" s="574" t="s">
        <v>1156</v>
      </c>
      <c r="B181" s="575" t="s">
        <v>1066</v>
      </c>
      <c r="C181" s="438" t="s">
        <v>541</v>
      </c>
      <c r="D181" s="494" t="s">
        <v>541</v>
      </c>
      <c r="E181" s="656">
        <v>15303</v>
      </c>
      <c r="F181" s="656">
        <v>3206813400</v>
      </c>
      <c r="G181" s="648">
        <v>3545613236</v>
      </c>
      <c r="H181" s="648">
        <v>231694</v>
      </c>
      <c r="I181" s="654">
        <v>108.9</v>
      </c>
      <c r="J181" s="653">
        <v>3744105434</v>
      </c>
      <c r="K181" s="653">
        <v>198492198</v>
      </c>
      <c r="L181" s="652">
        <v>19.41</v>
      </c>
      <c r="M181" s="652">
        <v>17.34</v>
      </c>
      <c r="N181" s="653">
        <v>2518</v>
      </c>
      <c r="O181" s="547">
        <f t="shared" si="6"/>
        <v>22</v>
      </c>
      <c r="P181" s="547" t="str">
        <f t="shared" si="7"/>
        <v>Tjörn</v>
      </c>
      <c r="Q181" s="578">
        <f t="shared" si="8"/>
        <v>2518</v>
      </c>
    </row>
    <row r="182" spans="1:17" x14ac:dyDescent="0.2">
      <c r="A182" s="574" t="s">
        <v>1156</v>
      </c>
      <c r="B182" s="575" t="s">
        <v>1070</v>
      </c>
      <c r="C182" s="438" t="s">
        <v>542</v>
      </c>
      <c r="D182" s="494" t="s">
        <v>542</v>
      </c>
      <c r="E182" s="656">
        <v>11620</v>
      </c>
      <c r="F182" s="656">
        <v>2051743600</v>
      </c>
      <c r="G182" s="648">
        <v>2268510311</v>
      </c>
      <c r="H182" s="648">
        <v>195225</v>
      </c>
      <c r="I182" s="654">
        <v>91.8</v>
      </c>
      <c r="J182" s="653">
        <v>2843004976</v>
      </c>
      <c r="K182" s="653">
        <v>574494665</v>
      </c>
      <c r="L182" s="652">
        <v>19.41</v>
      </c>
      <c r="M182" s="652">
        <v>17.34</v>
      </c>
      <c r="N182" s="653">
        <v>9596</v>
      </c>
      <c r="O182" s="547">
        <f t="shared" si="6"/>
        <v>127</v>
      </c>
      <c r="P182" s="547" t="str">
        <f t="shared" si="7"/>
        <v>Tranemo</v>
      </c>
      <c r="Q182" s="578">
        <f t="shared" si="8"/>
        <v>9596</v>
      </c>
    </row>
    <row r="183" spans="1:17" x14ac:dyDescent="0.2">
      <c r="A183" s="574" t="s">
        <v>1156</v>
      </c>
      <c r="B183" s="575" t="s">
        <v>1073</v>
      </c>
      <c r="C183" s="438" t="s">
        <v>543</v>
      </c>
      <c r="D183" s="494" t="s">
        <v>543</v>
      </c>
      <c r="E183" s="656">
        <v>57082</v>
      </c>
      <c r="F183" s="656">
        <v>10069324400</v>
      </c>
      <c r="G183" s="648">
        <v>11133148523</v>
      </c>
      <c r="H183" s="648">
        <v>195038</v>
      </c>
      <c r="I183" s="654">
        <v>91.7</v>
      </c>
      <c r="J183" s="653">
        <v>13965956114</v>
      </c>
      <c r="K183" s="653">
        <v>2832807591</v>
      </c>
      <c r="L183" s="652">
        <v>19.41</v>
      </c>
      <c r="M183" s="652">
        <v>17.34</v>
      </c>
      <c r="N183" s="653">
        <v>9633</v>
      </c>
      <c r="O183" s="547">
        <f t="shared" si="6"/>
        <v>129</v>
      </c>
      <c r="P183" s="547" t="str">
        <f t="shared" si="7"/>
        <v>Trollhättan</v>
      </c>
      <c r="Q183" s="578">
        <f t="shared" si="8"/>
        <v>9633</v>
      </c>
    </row>
    <row r="184" spans="1:17" x14ac:dyDescent="0.2">
      <c r="A184" s="574" t="s">
        <v>1156</v>
      </c>
      <c r="B184" s="575" t="s">
        <v>1077</v>
      </c>
      <c r="C184" s="438" t="s">
        <v>544</v>
      </c>
      <c r="D184" s="494" t="s">
        <v>544</v>
      </c>
      <c r="E184" s="656">
        <v>9249</v>
      </c>
      <c r="F184" s="656">
        <v>1462369000</v>
      </c>
      <c r="G184" s="648">
        <v>1616868285</v>
      </c>
      <c r="H184" s="648">
        <v>174815</v>
      </c>
      <c r="I184" s="654">
        <v>82.2</v>
      </c>
      <c r="J184" s="653">
        <v>2262904735</v>
      </c>
      <c r="K184" s="653">
        <v>646036450</v>
      </c>
      <c r="L184" s="652">
        <v>19.41</v>
      </c>
      <c r="M184" s="652">
        <v>17.34</v>
      </c>
      <c r="N184" s="653">
        <v>13558</v>
      </c>
      <c r="O184" s="547">
        <f t="shared" si="6"/>
        <v>268</v>
      </c>
      <c r="P184" s="547" t="str">
        <f t="shared" si="7"/>
        <v>Töreboda</v>
      </c>
      <c r="Q184" s="578">
        <f t="shared" si="8"/>
        <v>13558</v>
      </c>
    </row>
    <row r="185" spans="1:17" x14ac:dyDescent="0.2">
      <c r="A185" s="574" t="s">
        <v>1156</v>
      </c>
      <c r="B185" s="575" t="s">
        <v>1078</v>
      </c>
      <c r="C185" s="438" t="s">
        <v>545</v>
      </c>
      <c r="D185" s="494" t="s">
        <v>545</v>
      </c>
      <c r="E185" s="656">
        <v>54071</v>
      </c>
      <c r="F185" s="656">
        <v>9627907600</v>
      </c>
      <c r="G185" s="648">
        <v>10645096038</v>
      </c>
      <c r="H185" s="648">
        <v>196873</v>
      </c>
      <c r="I185" s="654">
        <v>92.5</v>
      </c>
      <c r="J185" s="653">
        <v>13229270401</v>
      </c>
      <c r="K185" s="653">
        <v>2584174363</v>
      </c>
      <c r="L185" s="652">
        <v>19.41</v>
      </c>
      <c r="M185" s="652">
        <v>17.34</v>
      </c>
      <c r="N185" s="653">
        <v>9276</v>
      </c>
      <c r="O185" s="547">
        <f t="shared" si="6"/>
        <v>117</v>
      </c>
      <c r="P185" s="547" t="str">
        <f t="shared" si="7"/>
        <v>Uddevalla</v>
      </c>
      <c r="Q185" s="578">
        <f t="shared" si="8"/>
        <v>9276</v>
      </c>
    </row>
    <row r="186" spans="1:17" x14ac:dyDescent="0.2">
      <c r="A186" s="574" t="s">
        <v>1156</v>
      </c>
      <c r="B186" s="575" t="s">
        <v>1079</v>
      </c>
      <c r="C186" s="438" t="s">
        <v>546</v>
      </c>
      <c r="D186" s="494" t="s">
        <v>546</v>
      </c>
      <c r="E186" s="656">
        <v>23419</v>
      </c>
      <c r="F186" s="656">
        <v>4158022800</v>
      </c>
      <c r="G186" s="648">
        <v>4597317909</v>
      </c>
      <c r="H186" s="648">
        <v>196307</v>
      </c>
      <c r="I186" s="654">
        <v>92.3</v>
      </c>
      <c r="J186" s="653">
        <v>5729804951</v>
      </c>
      <c r="K186" s="653">
        <v>1132487042</v>
      </c>
      <c r="L186" s="652">
        <v>19.41</v>
      </c>
      <c r="M186" s="652">
        <v>17.34</v>
      </c>
      <c r="N186" s="653">
        <v>9386</v>
      </c>
      <c r="O186" s="547">
        <f t="shared" si="6"/>
        <v>119</v>
      </c>
      <c r="P186" s="547" t="str">
        <f t="shared" si="7"/>
        <v>Ulricehamn</v>
      </c>
      <c r="Q186" s="578">
        <f t="shared" si="8"/>
        <v>9386</v>
      </c>
    </row>
    <row r="187" spans="1:17" x14ac:dyDescent="0.2">
      <c r="A187" s="574" t="s">
        <v>1156</v>
      </c>
      <c r="B187" s="575" t="s">
        <v>1090</v>
      </c>
      <c r="C187" s="438" t="s">
        <v>547</v>
      </c>
      <c r="D187" s="494" t="s">
        <v>547</v>
      </c>
      <c r="E187" s="656">
        <v>15633</v>
      </c>
      <c r="F187" s="656">
        <v>2635051800</v>
      </c>
      <c r="G187" s="648">
        <v>2913445023</v>
      </c>
      <c r="H187" s="648">
        <v>186365</v>
      </c>
      <c r="I187" s="654">
        <v>87.6</v>
      </c>
      <c r="J187" s="653">
        <v>3824844818</v>
      </c>
      <c r="K187" s="653">
        <v>911399795</v>
      </c>
      <c r="L187" s="652">
        <v>19.41</v>
      </c>
      <c r="M187" s="652">
        <v>17.34</v>
      </c>
      <c r="N187" s="653">
        <v>11316</v>
      </c>
      <c r="O187" s="547">
        <f t="shared" si="6"/>
        <v>195</v>
      </c>
      <c r="P187" s="547" t="str">
        <f t="shared" si="7"/>
        <v>Vara</v>
      </c>
      <c r="Q187" s="578">
        <f t="shared" si="8"/>
        <v>11316</v>
      </c>
    </row>
    <row r="188" spans="1:17" x14ac:dyDescent="0.2">
      <c r="A188" s="574" t="s">
        <v>1156</v>
      </c>
      <c r="B188" s="575" t="s">
        <v>1099</v>
      </c>
      <c r="C188" s="438" t="s">
        <v>548</v>
      </c>
      <c r="D188" s="494" t="s">
        <v>548</v>
      </c>
      <c r="E188" s="656">
        <v>11158</v>
      </c>
      <c r="F188" s="656">
        <v>1932905500</v>
      </c>
      <c r="G188" s="648">
        <v>2137116966</v>
      </c>
      <c r="H188" s="648">
        <v>191532</v>
      </c>
      <c r="I188" s="654">
        <v>90</v>
      </c>
      <c r="J188" s="653">
        <v>2729969838</v>
      </c>
      <c r="K188" s="653">
        <v>592852872</v>
      </c>
      <c r="L188" s="652">
        <v>19.41</v>
      </c>
      <c r="M188" s="652">
        <v>17.34</v>
      </c>
      <c r="N188" s="653">
        <v>10313</v>
      </c>
      <c r="O188" s="547">
        <f t="shared" si="6"/>
        <v>159</v>
      </c>
      <c r="P188" s="547" t="str">
        <f t="shared" si="7"/>
        <v>Vårgårda</v>
      </c>
      <c r="Q188" s="578">
        <f t="shared" si="8"/>
        <v>10313</v>
      </c>
    </row>
    <row r="189" spans="1:17" x14ac:dyDescent="0.2">
      <c r="A189" s="574" t="s">
        <v>1156</v>
      </c>
      <c r="B189" s="575" t="s">
        <v>1100</v>
      </c>
      <c r="C189" s="438" t="s">
        <v>549</v>
      </c>
      <c r="D189" s="494" t="s">
        <v>549</v>
      </c>
      <c r="E189" s="656">
        <v>38258</v>
      </c>
      <c r="F189" s="656">
        <v>6662263000</v>
      </c>
      <c r="G189" s="648">
        <v>7366131086</v>
      </c>
      <c r="H189" s="648">
        <v>192538</v>
      </c>
      <c r="I189" s="654">
        <v>90.5</v>
      </c>
      <c r="J189" s="653">
        <v>9360385918</v>
      </c>
      <c r="K189" s="653">
        <v>1994254832</v>
      </c>
      <c r="L189" s="652">
        <v>19.41</v>
      </c>
      <c r="M189" s="652">
        <v>17.34</v>
      </c>
      <c r="N189" s="653">
        <v>10118</v>
      </c>
      <c r="O189" s="547">
        <f t="shared" si="6"/>
        <v>152</v>
      </c>
      <c r="P189" s="547" t="str">
        <f t="shared" si="7"/>
        <v>Vänersborg</v>
      </c>
      <c r="Q189" s="578">
        <f t="shared" si="8"/>
        <v>10118</v>
      </c>
    </row>
    <row r="190" spans="1:17" x14ac:dyDescent="0.2">
      <c r="A190" s="574" t="s">
        <v>1156</v>
      </c>
      <c r="B190" s="575" t="s">
        <v>1109</v>
      </c>
      <c r="C190" s="438" t="s">
        <v>550</v>
      </c>
      <c r="D190" s="494" t="s">
        <v>550</v>
      </c>
      <c r="E190" s="656">
        <v>12563</v>
      </c>
      <c r="F190" s="656">
        <v>1991633600</v>
      </c>
      <c r="G190" s="648">
        <v>2202049690</v>
      </c>
      <c r="H190" s="648">
        <v>175281</v>
      </c>
      <c r="I190" s="654">
        <v>82.4</v>
      </c>
      <c r="J190" s="653">
        <v>3073723882</v>
      </c>
      <c r="K190" s="653">
        <v>871674192</v>
      </c>
      <c r="L190" s="652">
        <v>19.41</v>
      </c>
      <c r="M190" s="652">
        <v>17.34</v>
      </c>
      <c r="N190" s="653">
        <v>13467</v>
      </c>
      <c r="O190" s="547">
        <f t="shared" si="6"/>
        <v>266</v>
      </c>
      <c r="P190" s="547" t="str">
        <f t="shared" si="7"/>
        <v>Åmål</v>
      </c>
      <c r="Q190" s="578">
        <f t="shared" si="8"/>
        <v>13467</v>
      </c>
    </row>
    <row r="191" spans="1:17" x14ac:dyDescent="0.2">
      <c r="A191" s="574" t="s">
        <v>1156</v>
      </c>
      <c r="B191" s="575" t="s">
        <v>1121</v>
      </c>
      <c r="C191" s="438" t="s">
        <v>551</v>
      </c>
      <c r="D191" s="494" t="s">
        <v>551</v>
      </c>
      <c r="E191" s="656">
        <v>12681</v>
      </c>
      <c r="F191" s="656">
        <v>2645102400</v>
      </c>
      <c r="G191" s="648">
        <v>2924557469</v>
      </c>
      <c r="H191" s="648">
        <v>230625</v>
      </c>
      <c r="I191" s="654">
        <v>108.4</v>
      </c>
      <c r="J191" s="653">
        <v>3102594329</v>
      </c>
      <c r="K191" s="653">
        <v>178036860</v>
      </c>
      <c r="L191" s="652">
        <v>19.41</v>
      </c>
      <c r="M191" s="652">
        <v>17.34</v>
      </c>
      <c r="N191" s="653">
        <v>2725</v>
      </c>
      <c r="O191" s="547">
        <f t="shared" si="6"/>
        <v>26</v>
      </c>
      <c r="P191" s="547" t="str">
        <f t="shared" si="7"/>
        <v>Öckerö</v>
      </c>
      <c r="Q191" s="578">
        <f t="shared" si="8"/>
        <v>2725</v>
      </c>
    </row>
    <row r="192" spans="1:17" ht="25.5" x14ac:dyDescent="0.2">
      <c r="A192" s="574" t="s">
        <v>1157</v>
      </c>
      <c r="B192" s="575" t="s">
        <v>849</v>
      </c>
      <c r="C192" s="576" t="s">
        <v>553</v>
      </c>
      <c r="D192" s="577" t="s">
        <v>710</v>
      </c>
      <c r="E192" s="656">
        <v>25814</v>
      </c>
      <c r="F192" s="656">
        <v>4352298500</v>
      </c>
      <c r="G192" s="648">
        <v>4812118837</v>
      </c>
      <c r="H192" s="648">
        <v>186415</v>
      </c>
      <c r="I192" s="654">
        <v>87.6</v>
      </c>
      <c r="J192" s="653">
        <v>6315777147</v>
      </c>
      <c r="K192" s="653">
        <v>1503658310</v>
      </c>
      <c r="L192" s="652">
        <v>20.45</v>
      </c>
      <c r="M192" s="652">
        <v>18.38</v>
      </c>
      <c r="N192" s="653">
        <v>11912</v>
      </c>
      <c r="O192" s="547">
        <f t="shared" si="6"/>
        <v>217</v>
      </c>
      <c r="P192" s="547" t="str">
        <f t="shared" si="7"/>
        <v>Arvika</v>
      </c>
      <c r="Q192" s="578">
        <f t="shared" si="8"/>
        <v>11912</v>
      </c>
    </row>
    <row r="193" spans="1:17" x14ac:dyDescent="0.2">
      <c r="A193" s="574" t="s">
        <v>1157</v>
      </c>
      <c r="B193" s="575" t="s">
        <v>872</v>
      </c>
      <c r="C193" s="438" t="s">
        <v>554</v>
      </c>
      <c r="D193" s="494" t="s">
        <v>554</v>
      </c>
      <c r="E193" s="656">
        <v>8517</v>
      </c>
      <c r="F193" s="656">
        <v>1230537200</v>
      </c>
      <c r="G193" s="648">
        <v>1360543455</v>
      </c>
      <c r="H193" s="648">
        <v>159744</v>
      </c>
      <c r="I193" s="654">
        <v>75.099999999999994</v>
      </c>
      <c r="J193" s="653">
        <v>2083810102</v>
      </c>
      <c r="K193" s="653">
        <v>723266647</v>
      </c>
      <c r="L193" s="652">
        <v>20.45</v>
      </c>
      <c r="M193" s="652">
        <v>18.38</v>
      </c>
      <c r="N193" s="653">
        <v>17366</v>
      </c>
      <c r="O193" s="547">
        <f t="shared" si="6"/>
        <v>289</v>
      </c>
      <c r="P193" s="547" t="str">
        <f t="shared" si="7"/>
        <v>Eda</v>
      </c>
      <c r="Q193" s="578">
        <f t="shared" si="8"/>
        <v>17366</v>
      </c>
    </row>
    <row r="194" spans="1:17" x14ac:dyDescent="0.2">
      <c r="A194" s="574" t="s">
        <v>1157</v>
      </c>
      <c r="B194" s="575" t="s">
        <v>884</v>
      </c>
      <c r="C194" s="438" t="s">
        <v>555</v>
      </c>
      <c r="D194" s="494" t="s">
        <v>555</v>
      </c>
      <c r="E194" s="656">
        <v>10584</v>
      </c>
      <c r="F194" s="656">
        <v>1656111700</v>
      </c>
      <c r="G194" s="648">
        <v>1831079901</v>
      </c>
      <c r="H194" s="648">
        <v>173005</v>
      </c>
      <c r="I194" s="654">
        <v>81.3</v>
      </c>
      <c r="J194" s="653">
        <v>2589532243</v>
      </c>
      <c r="K194" s="653">
        <v>758452342</v>
      </c>
      <c r="L194" s="652">
        <v>20.45</v>
      </c>
      <c r="M194" s="652">
        <v>18.38</v>
      </c>
      <c r="N194" s="653">
        <v>14655</v>
      </c>
      <c r="O194" s="547">
        <f t="shared" si="6"/>
        <v>282</v>
      </c>
      <c r="P194" s="547" t="str">
        <f t="shared" si="7"/>
        <v>Filipstad</v>
      </c>
      <c r="Q194" s="578">
        <f t="shared" si="8"/>
        <v>14655</v>
      </c>
    </row>
    <row r="195" spans="1:17" x14ac:dyDescent="0.2">
      <c r="A195" s="574" t="s">
        <v>1157</v>
      </c>
      <c r="B195" s="575" t="s">
        <v>887</v>
      </c>
      <c r="C195" s="438" t="s">
        <v>556</v>
      </c>
      <c r="D195" s="494" t="s">
        <v>556</v>
      </c>
      <c r="E195" s="656">
        <v>11378</v>
      </c>
      <c r="F195" s="656">
        <v>1890017800</v>
      </c>
      <c r="G195" s="648">
        <v>2089698181</v>
      </c>
      <c r="H195" s="648">
        <v>183661</v>
      </c>
      <c r="I195" s="654">
        <v>86.3</v>
      </c>
      <c r="J195" s="653">
        <v>2783796094</v>
      </c>
      <c r="K195" s="653">
        <v>694097913</v>
      </c>
      <c r="L195" s="652">
        <v>20.45</v>
      </c>
      <c r="M195" s="652">
        <v>18.38</v>
      </c>
      <c r="N195" s="653">
        <v>12475</v>
      </c>
      <c r="O195" s="547">
        <f t="shared" si="6"/>
        <v>233</v>
      </c>
      <c r="P195" s="547" t="str">
        <f t="shared" si="7"/>
        <v>Forshaga</v>
      </c>
      <c r="Q195" s="578">
        <f t="shared" si="8"/>
        <v>12475</v>
      </c>
    </row>
    <row r="196" spans="1:17" x14ac:dyDescent="0.2">
      <c r="A196" s="574" t="s">
        <v>1157</v>
      </c>
      <c r="B196" s="575" t="s">
        <v>894</v>
      </c>
      <c r="C196" s="438" t="s">
        <v>557</v>
      </c>
      <c r="D196" s="494" t="s">
        <v>557</v>
      </c>
      <c r="E196" s="656">
        <v>8951</v>
      </c>
      <c r="F196" s="656">
        <v>1525721800</v>
      </c>
      <c r="G196" s="648">
        <v>1686914308</v>
      </c>
      <c r="H196" s="648">
        <v>188461</v>
      </c>
      <c r="I196" s="654">
        <v>88.6</v>
      </c>
      <c r="J196" s="653">
        <v>2189994625</v>
      </c>
      <c r="K196" s="653">
        <v>503080317</v>
      </c>
      <c r="L196" s="652">
        <v>20.45</v>
      </c>
      <c r="M196" s="652">
        <v>18.38</v>
      </c>
      <c r="N196" s="653">
        <v>11494</v>
      </c>
      <c r="O196" s="547">
        <f t="shared" si="6"/>
        <v>205</v>
      </c>
      <c r="P196" s="547" t="str">
        <f t="shared" si="7"/>
        <v>Grums</v>
      </c>
      <c r="Q196" s="578">
        <f t="shared" si="8"/>
        <v>11494</v>
      </c>
    </row>
    <row r="197" spans="1:17" x14ac:dyDescent="0.2">
      <c r="A197" s="574" t="s">
        <v>1157</v>
      </c>
      <c r="B197" s="575" t="s">
        <v>902</v>
      </c>
      <c r="C197" s="438" t="s">
        <v>558</v>
      </c>
      <c r="D197" s="494" t="s">
        <v>558</v>
      </c>
      <c r="E197" s="656">
        <v>11817</v>
      </c>
      <c r="F197" s="656">
        <v>1998703700</v>
      </c>
      <c r="G197" s="648">
        <v>2209866746</v>
      </c>
      <c r="H197" s="648">
        <v>187007</v>
      </c>
      <c r="I197" s="654">
        <v>87.9</v>
      </c>
      <c r="J197" s="653">
        <v>2891203942</v>
      </c>
      <c r="K197" s="653">
        <v>681337196</v>
      </c>
      <c r="L197" s="652">
        <v>20.45</v>
      </c>
      <c r="M197" s="652">
        <v>18.38</v>
      </c>
      <c r="N197" s="653">
        <v>11791</v>
      </c>
      <c r="O197" s="547">
        <f t="shared" si="6"/>
        <v>215</v>
      </c>
      <c r="P197" s="547" t="str">
        <f t="shared" si="7"/>
        <v>Hagfors</v>
      </c>
      <c r="Q197" s="578">
        <f t="shared" si="8"/>
        <v>11791</v>
      </c>
    </row>
    <row r="198" spans="1:17" x14ac:dyDescent="0.2">
      <c r="A198" s="574" t="s">
        <v>1157</v>
      </c>
      <c r="B198" s="575" t="s">
        <v>906</v>
      </c>
      <c r="C198" s="438" t="s">
        <v>559</v>
      </c>
      <c r="D198" s="494" t="s">
        <v>559</v>
      </c>
      <c r="E198" s="656">
        <v>15344</v>
      </c>
      <c r="F198" s="656">
        <v>3136580900</v>
      </c>
      <c r="G198" s="648">
        <v>3467960672</v>
      </c>
      <c r="H198" s="648">
        <v>226014</v>
      </c>
      <c r="I198" s="654">
        <v>106.2</v>
      </c>
      <c r="J198" s="653">
        <v>3754136691</v>
      </c>
      <c r="K198" s="653">
        <v>286176019</v>
      </c>
      <c r="L198" s="652">
        <v>20.45</v>
      </c>
      <c r="M198" s="652">
        <v>18.38</v>
      </c>
      <c r="N198" s="653">
        <v>3814</v>
      </c>
      <c r="O198" s="547">
        <f t="shared" si="6"/>
        <v>35</v>
      </c>
      <c r="P198" s="547" t="str">
        <f t="shared" si="7"/>
        <v>Hammarö</v>
      </c>
      <c r="Q198" s="578">
        <f t="shared" si="8"/>
        <v>3814</v>
      </c>
    </row>
    <row r="199" spans="1:17" x14ac:dyDescent="0.2">
      <c r="A199" s="574" t="s">
        <v>1157</v>
      </c>
      <c r="B199" s="575" t="s">
        <v>938</v>
      </c>
      <c r="C199" s="438" t="s">
        <v>560</v>
      </c>
      <c r="D199" s="494" t="s">
        <v>560</v>
      </c>
      <c r="E199" s="656">
        <v>89204</v>
      </c>
      <c r="F199" s="656">
        <v>16660718000</v>
      </c>
      <c r="G199" s="648">
        <v>18420922857</v>
      </c>
      <c r="H199" s="648">
        <v>206503</v>
      </c>
      <c r="I199" s="654">
        <v>97.1</v>
      </c>
      <c r="J199" s="653">
        <v>21825078819</v>
      </c>
      <c r="K199" s="653">
        <v>3404155962</v>
      </c>
      <c r="L199" s="652">
        <v>20.45</v>
      </c>
      <c r="M199" s="652">
        <v>18.38</v>
      </c>
      <c r="N199" s="653">
        <v>7804</v>
      </c>
      <c r="O199" s="547">
        <f t="shared" si="6"/>
        <v>79</v>
      </c>
      <c r="P199" s="547" t="str">
        <f t="shared" si="7"/>
        <v>Karlstad</v>
      </c>
      <c r="Q199" s="578">
        <f t="shared" si="8"/>
        <v>7804</v>
      </c>
    </row>
    <row r="200" spans="1:17" x14ac:dyDescent="0.2">
      <c r="A200" s="574" t="s">
        <v>1157</v>
      </c>
      <c r="B200" s="575" t="s">
        <v>940</v>
      </c>
      <c r="C200" s="438" t="s">
        <v>561</v>
      </c>
      <c r="D200" s="494" t="s">
        <v>561</v>
      </c>
      <c r="E200" s="656">
        <v>11808</v>
      </c>
      <c r="F200" s="656">
        <v>2029240500</v>
      </c>
      <c r="G200" s="648">
        <v>2243629759</v>
      </c>
      <c r="H200" s="648">
        <v>190009</v>
      </c>
      <c r="I200" s="654">
        <v>89.3</v>
      </c>
      <c r="J200" s="653">
        <v>2889001958</v>
      </c>
      <c r="K200" s="653">
        <v>645372199</v>
      </c>
      <c r="L200" s="652">
        <v>20.45</v>
      </c>
      <c r="M200" s="652">
        <v>18.38</v>
      </c>
      <c r="N200" s="653">
        <v>11177</v>
      </c>
      <c r="O200" s="547">
        <f t="shared" si="6"/>
        <v>189</v>
      </c>
      <c r="P200" s="547" t="str">
        <f t="shared" si="7"/>
        <v>Kil</v>
      </c>
      <c r="Q200" s="578">
        <f t="shared" si="8"/>
        <v>11177</v>
      </c>
    </row>
    <row r="201" spans="1:17" x14ac:dyDescent="0.2">
      <c r="A201" s="574" t="s">
        <v>1157</v>
      </c>
      <c r="B201" s="575" t="s">
        <v>947</v>
      </c>
      <c r="C201" s="438" t="s">
        <v>562</v>
      </c>
      <c r="D201" s="494" t="s">
        <v>562</v>
      </c>
      <c r="E201" s="656">
        <v>24232</v>
      </c>
      <c r="F201" s="656">
        <v>4048022600</v>
      </c>
      <c r="G201" s="648">
        <v>4475696188</v>
      </c>
      <c r="H201" s="648">
        <v>184702</v>
      </c>
      <c r="I201" s="654">
        <v>86.8</v>
      </c>
      <c r="J201" s="653">
        <v>5928717434</v>
      </c>
      <c r="K201" s="653">
        <v>1453021246</v>
      </c>
      <c r="L201" s="652">
        <v>20.45</v>
      </c>
      <c r="M201" s="652">
        <v>18.38</v>
      </c>
      <c r="N201" s="653">
        <v>12262</v>
      </c>
      <c r="O201" s="547">
        <f t="shared" si="6"/>
        <v>225</v>
      </c>
      <c r="P201" s="547" t="str">
        <f t="shared" si="7"/>
        <v>Kristinehamn</v>
      </c>
      <c r="Q201" s="578">
        <f t="shared" si="8"/>
        <v>12262</v>
      </c>
    </row>
    <row r="202" spans="1:17" x14ac:dyDescent="0.2">
      <c r="A202" s="574" t="s">
        <v>1157</v>
      </c>
      <c r="B202" s="575" t="s">
        <v>988</v>
      </c>
      <c r="C202" s="438" t="s">
        <v>563</v>
      </c>
      <c r="D202" s="494" t="s">
        <v>563</v>
      </c>
      <c r="E202" s="656">
        <v>3659</v>
      </c>
      <c r="F202" s="656">
        <v>577054200</v>
      </c>
      <c r="G202" s="648">
        <v>638019976</v>
      </c>
      <c r="H202" s="648">
        <v>174370</v>
      </c>
      <c r="I202" s="654">
        <v>82</v>
      </c>
      <c r="J202" s="653">
        <v>895228503</v>
      </c>
      <c r="K202" s="653">
        <v>257208527</v>
      </c>
      <c r="L202" s="652">
        <v>20.45</v>
      </c>
      <c r="M202" s="652">
        <v>18.38</v>
      </c>
      <c r="N202" s="653">
        <v>14375</v>
      </c>
      <c r="O202" s="547">
        <f t="shared" ref="O202:O265" si="9">RANK(N202,$N$9:$N$298,1)</f>
        <v>279</v>
      </c>
      <c r="P202" s="547" t="str">
        <f t="shared" ref="P202:P265" si="10">C202</f>
        <v>Munkfors</v>
      </c>
      <c r="Q202" s="578">
        <f t="shared" ref="Q202:Q265" si="11">N202</f>
        <v>14375</v>
      </c>
    </row>
    <row r="203" spans="1:17" x14ac:dyDescent="0.2">
      <c r="A203" s="574" t="s">
        <v>1157</v>
      </c>
      <c r="B203" s="575" t="s">
        <v>1041</v>
      </c>
      <c r="C203" s="438" t="s">
        <v>564</v>
      </c>
      <c r="D203" s="494" t="s">
        <v>564</v>
      </c>
      <c r="E203" s="656">
        <v>4031</v>
      </c>
      <c r="F203" s="656">
        <v>685491000</v>
      </c>
      <c r="G203" s="648">
        <v>757913124</v>
      </c>
      <c r="H203" s="648">
        <v>188021</v>
      </c>
      <c r="I203" s="654">
        <v>88.4</v>
      </c>
      <c r="J203" s="653">
        <v>986243809</v>
      </c>
      <c r="K203" s="653">
        <v>228330685</v>
      </c>
      <c r="L203" s="652">
        <v>20.45</v>
      </c>
      <c r="M203" s="652">
        <v>18.38</v>
      </c>
      <c r="N203" s="653">
        <v>11584</v>
      </c>
      <c r="O203" s="547">
        <f t="shared" si="9"/>
        <v>209</v>
      </c>
      <c r="P203" s="547" t="str">
        <f t="shared" si="10"/>
        <v>Storfors</v>
      </c>
      <c r="Q203" s="578">
        <f t="shared" si="11"/>
        <v>11584</v>
      </c>
    </row>
    <row r="204" spans="1:17" x14ac:dyDescent="0.2">
      <c r="A204" s="574" t="s">
        <v>1157</v>
      </c>
      <c r="B204" s="575" t="s">
        <v>1048</v>
      </c>
      <c r="C204" s="438" t="s">
        <v>565</v>
      </c>
      <c r="D204" s="494" t="s">
        <v>565</v>
      </c>
      <c r="E204" s="656">
        <v>13221</v>
      </c>
      <c r="F204" s="656">
        <v>2154235700</v>
      </c>
      <c r="G204" s="648">
        <v>2381830702</v>
      </c>
      <c r="H204" s="648">
        <v>180155</v>
      </c>
      <c r="I204" s="654">
        <v>84.7</v>
      </c>
      <c r="J204" s="653">
        <v>3234713321</v>
      </c>
      <c r="K204" s="653">
        <v>852882619</v>
      </c>
      <c r="L204" s="652">
        <v>20.45</v>
      </c>
      <c r="M204" s="652">
        <v>18.38</v>
      </c>
      <c r="N204" s="653">
        <v>13192</v>
      </c>
      <c r="O204" s="547">
        <f t="shared" si="9"/>
        <v>256</v>
      </c>
      <c r="P204" s="547" t="str">
        <f t="shared" si="10"/>
        <v>Sunne</v>
      </c>
      <c r="Q204" s="578">
        <f t="shared" si="11"/>
        <v>13192</v>
      </c>
    </row>
    <row r="205" spans="1:17" x14ac:dyDescent="0.2">
      <c r="A205" s="574" t="s">
        <v>1157</v>
      </c>
      <c r="B205" s="575" t="s">
        <v>1053</v>
      </c>
      <c r="C205" s="438" t="s">
        <v>566</v>
      </c>
      <c r="D205" s="494" t="s">
        <v>566</v>
      </c>
      <c r="E205" s="656">
        <v>15343</v>
      </c>
      <c r="F205" s="656">
        <v>2457153300</v>
      </c>
      <c r="G205" s="648">
        <v>2716751546</v>
      </c>
      <c r="H205" s="648">
        <v>177068</v>
      </c>
      <c r="I205" s="654">
        <v>83.2</v>
      </c>
      <c r="J205" s="653">
        <v>3753892026</v>
      </c>
      <c r="K205" s="653">
        <v>1037140480</v>
      </c>
      <c r="L205" s="652">
        <v>20.45</v>
      </c>
      <c r="M205" s="652">
        <v>18.38</v>
      </c>
      <c r="N205" s="653">
        <v>13824</v>
      </c>
      <c r="O205" s="547">
        <f t="shared" si="9"/>
        <v>273</v>
      </c>
      <c r="P205" s="547" t="str">
        <f t="shared" si="10"/>
        <v>Säffle</v>
      </c>
      <c r="Q205" s="578">
        <f t="shared" si="11"/>
        <v>13824</v>
      </c>
    </row>
    <row r="206" spans="1:17" x14ac:dyDescent="0.2">
      <c r="A206" s="574" t="s">
        <v>1157</v>
      </c>
      <c r="B206" s="575" t="s">
        <v>1068</v>
      </c>
      <c r="C206" s="438" t="s">
        <v>567</v>
      </c>
      <c r="D206" s="494" t="s">
        <v>567</v>
      </c>
      <c r="E206" s="656">
        <v>11915</v>
      </c>
      <c r="F206" s="656">
        <v>1950681500</v>
      </c>
      <c r="G206" s="648">
        <v>2156771000</v>
      </c>
      <c r="H206" s="648">
        <v>181013</v>
      </c>
      <c r="I206" s="654">
        <v>85.1</v>
      </c>
      <c r="J206" s="653">
        <v>2915181092</v>
      </c>
      <c r="K206" s="653">
        <v>758410092</v>
      </c>
      <c r="L206" s="652">
        <v>20.45</v>
      </c>
      <c r="M206" s="652">
        <v>18.38</v>
      </c>
      <c r="N206" s="653">
        <v>13017</v>
      </c>
      <c r="O206" s="547">
        <f t="shared" si="9"/>
        <v>250</v>
      </c>
      <c r="P206" s="547" t="str">
        <f t="shared" si="10"/>
        <v>Torsby</v>
      </c>
      <c r="Q206" s="578">
        <f t="shared" si="11"/>
        <v>13017</v>
      </c>
    </row>
    <row r="207" spans="1:17" x14ac:dyDescent="0.2">
      <c r="A207" s="574" t="s">
        <v>1157</v>
      </c>
      <c r="B207" s="575" t="s">
        <v>1112</v>
      </c>
      <c r="C207" s="438" t="s">
        <v>568</v>
      </c>
      <c r="D207" s="494" t="s">
        <v>568</v>
      </c>
      <c r="E207" s="656">
        <v>9850</v>
      </c>
      <c r="F207" s="656">
        <v>1395787500</v>
      </c>
      <c r="G207" s="648">
        <v>1543252449</v>
      </c>
      <c r="H207" s="648">
        <v>156675</v>
      </c>
      <c r="I207" s="654">
        <v>73.599999999999994</v>
      </c>
      <c r="J207" s="653">
        <v>2409948280</v>
      </c>
      <c r="K207" s="653">
        <v>866695831</v>
      </c>
      <c r="L207" s="652">
        <v>20.45</v>
      </c>
      <c r="M207" s="652">
        <v>18.38</v>
      </c>
      <c r="N207" s="653">
        <v>17994</v>
      </c>
      <c r="O207" s="547">
        <f t="shared" si="9"/>
        <v>290</v>
      </c>
      <c r="P207" s="547" t="str">
        <f t="shared" si="10"/>
        <v>Årjäng</v>
      </c>
      <c r="Q207" s="578">
        <f t="shared" si="11"/>
        <v>17994</v>
      </c>
    </row>
    <row r="208" spans="1:17" ht="25.5" x14ac:dyDescent="0.2">
      <c r="A208" s="574" t="s">
        <v>1158</v>
      </c>
      <c r="B208" s="575" t="s">
        <v>850</v>
      </c>
      <c r="C208" s="576" t="s">
        <v>570</v>
      </c>
      <c r="D208" s="577" t="s">
        <v>711</v>
      </c>
      <c r="E208" s="656">
        <v>11142</v>
      </c>
      <c r="F208" s="656">
        <v>2034517300</v>
      </c>
      <c r="G208" s="648">
        <v>2249464053</v>
      </c>
      <c r="H208" s="648">
        <v>201891</v>
      </c>
      <c r="I208" s="654">
        <v>94.9</v>
      </c>
      <c r="J208" s="653">
        <v>2726055202</v>
      </c>
      <c r="K208" s="653">
        <v>476591149</v>
      </c>
      <c r="L208" s="652">
        <v>19</v>
      </c>
      <c r="M208" s="652">
        <v>16.93</v>
      </c>
      <c r="N208" s="653">
        <v>8127</v>
      </c>
      <c r="O208" s="547">
        <f t="shared" si="9"/>
        <v>85</v>
      </c>
      <c r="P208" s="547" t="str">
        <f t="shared" si="10"/>
        <v>Askersund</v>
      </c>
      <c r="Q208" s="578">
        <f t="shared" si="11"/>
        <v>8127</v>
      </c>
    </row>
    <row r="209" spans="1:17" x14ac:dyDescent="0.2">
      <c r="A209" s="574" t="s">
        <v>1158</v>
      </c>
      <c r="B209" s="575" t="s">
        <v>870</v>
      </c>
      <c r="C209" s="438" t="s">
        <v>571</v>
      </c>
      <c r="D209" s="494" t="s">
        <v>571</v>
      </c>
      <c r="E209" s="656">
        <v>9574</v>
      </c>
      <c r="F209" s="656">
        <v>1651195800</v>
      </c>
      <c r="G209" s="648">
        <v>1825644636</v>
      </c>
      <c r="H209" s="648">
        <v>190688</v>
      </c>
      <c r="I209" s="654">
        <v>89.6</v>
      </c>
      <c r="J209" s="653">
        <v>2342420795</v>
      </c>
      <c r="K209" s="653">
        <v>516776159</v>
      </c>
      <c r="L209" s="652">
        <v>19</v>
      </c>
      <c r="M209" s="652">
        <v>16.93</v>
      </c>
      <c r="N209" s="653">
        <v>10256</v>
      </c>
      <c r="O209" s="547">
        <f t="shared" si="9"/>
        <v>156</v>
      </c>
      <c r="P209" s="547" t="str">
        <f t="shared" si="10"/>
        <v>Degerfors</v>
      </c>
      <c r="Q209" s="578">
        <f t="shared" si="11"/>
        <v>10256</v>
      </c>
    </row>
    <row r="210" spans="1:17" x14ac:dyDescent="0.2">
      <c r="A210" s="574" t="s">
        <v>1158</v>
      </c>
      <c r="B210" s="575" t="s">
        <v>903</v>
      </c>
      <c r="C210" s="438" t="s">
        <v>572</v>
      </c>
      <c r="D210" s="494" t="s">
        <v>572</v>
      </c>
      <c r="E210" s="656">
        <v>15489</v>
      </c>
      <c r="F210" s="656">
        <v>2684599100</v>
      </c>
      <c r="G210" s="648">
        <v>2968226995</v>
      </c>
      <c r="H210" s="648">
        <v>191635</v>
      </c>
      <c r="I210" s="654">
        <v>90.1</v>
      </c>
      <c r="J210" s="653">
        <v>3789613087</v>
      </c>
      <c r="K210" s="653">
        <v>821386092</v>
      </c>
      <c r="L210" s="652">
        <v>19</v>
      </c>
      <c r="M210" s="652">
        <v>16.93</v>
      </c>
      <c r="N210" s="653">
        <v>10076</v>
      </c>
      <c r="O210" s="547">
        <f t="shared" si="9"/>
        <v>147</v>
      </c>
      <c r="P210" s="547" t="str">
        <f t="shared" si="10"/>
        <v>Hallsberg</v>
      </c>
      <c r="Q210" s="578">
        <f t="shared" si="11"/>
        <v>10076</v>
      </c>
    </row>
    <row r="211" spans="1:17" x14ac:dyDescent="0.2">
      <c r="A211" s="574" t="s">
        <v>1158</v>
      </c>
      <c r="B211" s="575" t="s">
        <v>920</v>
      </c>
      <c r="C211" s="438" t="s">
        <v>573</v>
      </c>
      <c r="D211" s="494" t="s">
        <v>573</v>
      </c>
      <c r="E211" s="656">
        <v>7061</v>
      </c>
      <c r="F211" s="656">
        <v>1136563700</v>
      </c>
      <c r="G211" s="648">
        <v>1256641655</v>
      </c>
      <c r="H211" s="648">
        <v>177969</v>
      </c>
      <c r="I211" s="654">
        <v>83.7</v>
      </c>
      <c r="J211" s="653">
        <v>1727578153</v>
      </c>
      <c r="K211" s="653">
        <v>470936498</v>
      </c>
      <c r="L211" s="652">
        <v>19</v>
      </c>
      <c r="M211" s="652">
        <v>16.93</v>
      </c>
      <c r="N211" s="653">
        <v>12672</v>
      </c>
      <c r="O211" s="547">
        <f t="shared" si="9"/>
        <v>243</v>
      </c>
      <c r="P211" s="547" t="str">
        <f t="shared" si="10"/>
        <v>Hällefors</v>
      </c>
      <c r="Q211" s="578">
        <f t="shared" si="11"/>
        <v>12672</v>
      </c>
    </row>
    <row r="212" spans="1:17" x14ac:dyDescent="0.2">
      <c r="A212" s="574" t="s">
        <v>1158</v>
      </c>
      <c r="B212" s="575" t="s">
        <v>936</v>
      </c>
      <c r="C212" s="438" t="s">
        <v>574</v>
      </c>
      <c r="D212" s="494" t="s">
        <v>574</v>
      </c>
      <c r="E212" s="656">
        <v>30235</v>
      </c>
      <c r="F212" s="656">
        <v>5504649100</v>
      </c>
      <c r="G212" s="648">
        <v>6086215277</v>
      </c>
      <c r="H212" s="648">
        <v>201297</v>
      </c>
      <c r="I212" s="654">
        <v>94.6</v>
      </c>
      <c r="J212" s="653">
        <v>7397440228</v>
      </c>
      <c r="K212" s="653">
        <v>1311224951</v>
      </c>
      <c r="L212" s="652">
        <v>19</v>
      </c>
      <c r="M212" s="652">
        <v>16.93</v>
      </c>
      <c r="N212" s="653">
        <v>8240</v>
      </c>
      <c r="O212" s="547">
        <f t="shared" si="9"/>
        <v>87</v>
      </c>
      <c r="P212" s="547" t="str">
        <f t="shared" si="10"/>
        <v>Karlskoga</v>
      </c>
      <c r="Q212" s="578">
        <f t="shared" si="11"/>
        <v>8240</v>
      </c>
    </row>
    <row r="213" spans="1:17" x14ac:dyDescent="0.2">
      <c r="A213" s="574" t="s">
        <v>1158</v>
      </c>
      <c r="B213" s="575" t="s">
        <v>949</v>
      </c>
      <c r="C213" s="438" t="s">
        <v>575</v>
      </c>
      <c r="D213" s="494" t="s">
        <v>575</v>
      </c>
      <c r="E213" s="656">
        <v>21095</v>
      </c>
      <c r="F213" s="656">
        <v>3718412300</v>
      </c>
      <c r="G213" s="648">
        <v>4111262559</v>
      </c>
      <c r="H213" s="648">
        <v>194893</v>
      </c>
      <c r="I213" s="654">
        <v>91.6</v>
      </c>
      <c r="J213" s="653">
        <v>5161203956</v>
      </c>
      <c r="K213" s="653">
        <v>1049941397</v>
      </c>
      <c r="L213" s="652">
        <v>19</v>
      </c>
      <c r="M213" s="652">
        <v>16.93</v>
      </c>
      <c r="N213" s="653">
        <v>9457</v>
      </c>
      <c r="O213" s="547">
        <f t="shared" si="9"/>
        <v>120</v>
      </c>
      <c r="P213" s="547" t="str">
        <f t="shared" si="10"/>
        <v>Kumla</v>
      </c>
      <c r="Q213" s="578">
        <f t="shared" si="11"/>
        <v>9457</v>
      </c>
    </row>
    <row r="214" spans="1:17" x14ac:dyDescent="0.2">
      <c r="A214" s="574" t="s">
        <v>1158</v>
      </c>
      <c r="B214" s="575" t="s">
        <v>957</v>
      </c>
      <c r="C214" s="438" t="s">
        <v>576</v>
      </c>
      <c r="D214" s="494" t="s">
        <v>576</v>
      </c>
      <c r="E214" s="656">
        <v>5676</v>
      </c>
      <c r="F214" s="656">
        <v>968483200</v>
      </c>
      <c r="G214" s="648">
        <v>1070803450</v>
      </c>
      <c r="H214" s="648">
        <v>188655</v>
      </c>
      <c r="I214" s="654">
        <v>88.7</v>
      </c>
      <c r="J214" s="653">
        <v>1388717405</v>
      </c>
      <c r="K214" s="653">
        <v>317913955</v>
      </c>
      <c r="L214" s="652">
        <v>19</v>
      </c>
      <c r="M214" s="652">
        <v>16.93</v>
      </c>
      <c r="N214" s="653">
        <v>10642</v>
      </c>
      <c r="O214" s="547">
        <f t="shared" si="9"/>
        <v>172</v>
      </c>
      <c r="P214" s="547" t="str">
        <f t="shared" si="10"/>
        <v>Laxå</v>
      </c>
      <c r="Q214" s="578">
        <f t="shared" si="11"/>
        <v>10642</v>
      </c>
    </row>
    <row r="215" spans="1:17" x14ac:dyDescent="0.2">
      <c r="A215" s="574" t="s">
        <v>1158</v>
      </c>
      <c r="B215" s="575" t="s">
        <v>958</v>
      </c>
      <c r="C215" s="438" t="s">
        <v>577</v>
      </c>
      <c r="D215" s="494" t="s">
        <v>577</v>
      </c>
      <c r="E215" s="656">
        <v>7506</v>
      </c>
      <c r="F215" s="656">
        <v>1297330100</v>
      </c>
      <c r="G215" s="648">
        <v>1434393025</v>
      </c>
      <c r="H215" s="648">
        <v>191100</v>
      </c>
      <c r="I215" s="654">
        <v>89.8</v>
      </c>
      <c r="J215" s="653">
        <v>1836453989</v>
      </c>
      <c r="K215" s="653">
        <v>402060964</v>
      </c>
      <c r="L215" s="652">
        <v>19</v>
      </c>
      <c r="M215" s="652">
        <v>16.93</v>
      </c>
      <c r="N215" s="653">
        <v>10177</v>
      </c>
      <c r="O215" s="547">
        <f t="shared" si="9"/>
        <v>153</v>
      </c>
      <c r="P215" s="547" t="str">
        <f t="shared" si="10"/>
        <v>Lekeberg</v>
      </c>
      <c r="Q215" s="578">
        <f t="shared" si="11"/>
        <v>10177</v>
      </c>
    </row>
    <row r="216" spans="1:17" x14ac:dyDescent="0.2">
      <c r="A216" s="574" t="s">
        <v>1158</v>
      </c>
      <c r="B216" s="575" t="s">
        <v>965</v>
      </c>
      <c r="C216" s="438" t="s">
        <v>578</v>
      </c>
      <c r="D216" s="494" t="s">
        <v>578</v>
      </c>
      <c r="E216" s="656">
        <v>23518</v>
      </c>
      <c r="F216" s="656">
        <v>4082385100</v>
      </c>
      <c r="G216" s="648">
        <v>4513689086</v>
      </c>
      <c r="H216" s="648">
        <v>191925</v>
      </c>
      <c r="I216" s="654">
        <v>90.2</v>
      </c>
      <c r="J216" s="653">
        <v>5754026766</v>
      </c>
      <c r="K216" s="653">
        <v>1240337680</v>
      </c>
      <c r="L216" s="652">
        <v>19</v>
      </c>
      <c r="M216" s="652">
        <v>16.93</v>
      </c>
      <c r="N216" s="653">
        <v>10021</v>
      </c>
      <c r="O216" s="547">
        <f t="shared" si="9"/>
        <v>141</v>
      </c>
      <c r="P216" s="547" t="str">
        <f t="shared" si="10"/>
        <v>Lindesberg</v>
      </c>
      <c r="Q216" s="578">
        <f t="shared" si="11"/>
        <v>10021</v>
      </c>
    </row>
    <row r="217" spans="1:17" x14ac:dyDescent="0.2">
      <c r="A217" s="574" t="s">
        <v>1158</v>
      </c>
      <c r="B217" s="575" t="s">
        <v>969</v>
      </c>
      <c r="C217" s="438" t="s">
        <v>579</v>
      </c>
      <c r="D217" s="494" t="s">
        <v>579</v>
      </c>
      <c r="E217" s="656">
        <v>4933</v>
      </c>
      <c r="F217" s="656">
        <v>777669500</v>
      </c>
      <c r="G217" s="648">
        <v>859830283</v>
      </c>
      <c r="H217" s="648">
        <v>174302</v>
      </c>
      <c r="I217" s="654">
        <v>81.900000000000006</v>
      </c>
      <c r="J217" s="653">
        <v>1206931458</v>
      </c>
      <c r="K217" s="653">
        <v>347101175</v>
      </c>
      <c r="L217" s="652">
        <v>19</v>
      </c>
      <c r="M217" s="652">
        <v>16.93</v>
      </c>
      <c r="N217" s="653">
        <v>13369</v>
      </c>
      <c r="O217" s="547">
        <f t="shared" si="9"/>
        <v>260</v>
      </c>
      <c r="P217" s="547" t="str">
        <f t="shared" si="10"/>
        <v>Ljusnarsberg</v>
      </c>
      <c r="Q217" s="578">
        <f t="shared" si="11"/>
        <v>13369</v>
      </c>
    </row>
    <row r="218" spans="1:17" x14ac:dyDescent="0.2">
      <c r="A218" s="574" t="s">
        <v>1158</v>
      </c>
      <c r="B218" s="575" t="s">
        <v>993</v>
      </c>
      <c r="C218" s="438" t="s">
        <v>580</v>
      </c>
      <c r="D218" s="494" t="s">
        <v>580</v>
      </c>
      <c r="E218" s="656">
        <v>10449</v>
      </c>
      <c r="F218" s="656">
        <v>1870955400</v>
      </c>
      <c r="G218" s="648">
        <v>2068621838</v>
      </c>
      <c r="H218" s="648">
        <v>197973</v>
      </c>
      <c r="I218" s="654">
        <v>93.1</v>
      </c>
      <c r="J218" s="653">
        <v>2556502495</v>
      </c>
      <c r="K218" s="653">
        <v>487880657</v>
      </c>
      <c r="L218" s="652">
        <v>19</v>
      </c>
      <c r="M218" s="652">
        <v>16.93</v>
      </c>
      <c r="N218" s="653">
        <v>8871</v>
      </c>
      <c r="O218" s="547">
        <f t="shared" si="9"/>
        <v>111</v>
      </c>
      <c r="P218" s="547" t="str">
        <f t="shared" si="10"/>
        <v>Nora</v>
      </c>
      <c r="Q218" s="578">
        <f t="shared" si="11"/>
        <v>8871</v>
      </c>
    </row>
    <row r="219" spans="1:17" x14ac:dyDescent="0.2">
      <c r="A219" s="574" t="s">
        <v>1158</v>
      </c>
      <c r="B219" s="575" t="s">
        <v>1123</v>
      </c>
      <c r="C219" s="438" t="s">
        <v>569</v>
      </c>
      <c r="D219" s="494" t="s">
        <v>569</v>
      </c>
      <c r="E219" s="656">
        <v>144212</v>
      </c>
      <c r="F219" s="656">
        <v>26037303400</v>
      </c>
      <c r="G219" s="648">
        <v>28788144504</v>
      </c>
      <c r="H219" s="648">
        <v>199624</v>
      </c>
      <c r="I219" s="654">
        <v>93.8</v>
      </c>
      <c r="J219" s="653">
        <v>35283600138</v>
      </c>
      <c r="K219" s="653">
        <v>6495455634</v>
      </c>
      <c r="L219" s="652">
        <v>19</v>
      </c>
      <c r="M219" s="652">
        <v>16.93</v>
      </c>
      <c r="N219" s="653">
        <v>8558</v>
      </c>
      <c r="O219" s="547">
        <f t="shared" si="9"/>
        <v>102</v>
      </c>
      <c r="P219" s="547" t="str">
        <f t="shared" si="10"/>
        <v>Örebro</v>
      </c>
      <c r="Q219" s="578">
        <f t="shared" si="11"/>
        <v>8558</v>
      </c>
    </row>
    <row r="220" spans="1:17" ht="25.5" x14ac:dyDescent="0.2">
      <c r="A220" s="574" t="s">
        <v>1159</v>
      </c>
      <c r="B220" s="575" t="s">
        <v>846</v>
      </c>
      <c r="C220" s="576" t="s">
        <v>582</v>
      </c>
      <c r="D220" s="577" t="s">
        <v>712</v>
      </c>
      <c r="E220" s="656">
        <v>13819</v>
      </c>
      <c r="F220" s="656">
        <v>2361801100</v>
      </c>
      <c r="G220" s="648">
        <v>2611325386</v>
      </c>
      <c r="H220" s="648">
        <v>188966</v>
      </c>
      <c r="I220" s="654">
        <v>88.8</v>
      </c>
      <c r="J220" s="653">
        <v>3381022871</v>
      </c>
      <c r="K220" s="653">
        <v>769697485</v>
      </c>
      <c r="L220" s="652">
        <v>20.190000000000001</v>
      </c>
      <c r="M220" s="652">
        <v>18.12</v>
      </c>
      <c r="N220" s="653">
        <v>11246</v>
      </c>
      <c r="O220" s="547">
        <f t="shared" si="9"/>
        <v>192</v>
      </c>
      <c r="P220" s="547" t="str">
        <f t="shared" si="10"/>
        <v>Arboga</v>
      </c>
      <c r="Q220" s="578">
        <f t="shared" si="11"/>
        <v>11246</v>
      </c>
    </row>
    <row r="221" spans="1:17" x14ac:dyDescent="0.2">
      <c r="A221" s="574" t="s">
        <v>1159</v>
      </c>
      <c r="B221" s="575" t="s">
        <v>880</v>
      </c>
      <c r="C221" s="438" t="s">
        <v>583</v>
      </c>
      <c r="D221" s="494" t="s">
        <v>583</v>
      </c>
      <c r="E221" s="656">
        <v>13255</v>
      </c>
      <c r="F221" s="656">
        <v>2335908100</v>
      </c>
      <c r="G221" s="648">
        <v>2582696791</v>
      </c>
      <c r="H221" s="648">
        <v>194847</v>
      </c>
      <c r="I221" s="654">
        <v>91.6</v>
      </c>
      <c r="J221" s="653">
        <v>3243031924</v>
      </c>
      <c r="K221" s="653">
        <v>660335133</v>
      </c>
      <c r="L221" s="652">
        <v>20.190000000000001</v>
      </c>
      <c r="M221" s="652">
        <v>18.12</v>
      </c>
      <c r="N221" s="653">
        <v>10058</v>
      </c>
      <c r="O221" s="547">
        <f t="shared" si="9"/>
        <v>144</v>
      </c>
      <c r="P221" s="547" t="str">
        <f t="shared" si="10"/>
        <v>Fagersta</v>
      </c>
      <c r="Q221" s="578">
        <f t="shared" si="11"/>
        <v>10058</v>
      </c>
    </row>
    <row r="222" spans="1:17" x14ac:dyDescent="0.2">
      <c r="A222" s="574" t="s">
        <v>1159</v>
      </c>
      <c r="B222" s="575" t="s">
        <v>904</v>
      </c>
      <c r="C222" s="438" t="s">
        <v>584</v>
      </c>
      <c r="D222" s="494" t="s">
        <v>584</v>
      </c>
      <c r="E222" s="656">
        <v>15665</v>
      </c>
      <c r="F222" s="656">
        <v>2705908200</v>
      </c>
      <c r="G222" s="648">
        <v>2991787401</v>
      </c>
      <c r="H222" s="648">
        <v>190985</v>
      </c>
      <c r="I222" s="654">
        <v>89.8</v>
      </c>
      <c r="J222" s="653">
        <v>3832674092</v>
      </c>
      <c r="K222" s="653">
        <v>840886691</v>
      </c>
      <c r="L222" s="652">
        <v>20.190000000000001</v>
      </c>
      <c r="M222" s="652">
        <v>18.12</v>
      </c>
      <c r="N222" s="653">
        <v>10838</v>
      </c>
      <c r="O222" s="547">
        <f t="shared" si="9"/>
        <v>177</v>
      </c>
      <c r="P222" s="547" t="str">
        <f t="shared" si="10"/>
        <v>Hallstahammar</v>
      </c>
      <c r="Q222" s="578">
        <f t="shared" si="11"/>
        <v>10838</v>
      </c>
    </row>
    <row r="223" spans="1:17" x14ac:dyDescent="0.2">
      <c r="A223" s="574" t="s">
        <v>1159</v>
      </c>
      <c r="B223" s="575" t="s">
        <v>951</v>
      </c>
      <c r="C223" s="438" t="s">
        <v>585</v>
      </c>
      <c r="D223" s="494" t="s">
        <v>585</v>
      </c>
      <c r="E223" s="656">
        <v>8340</v>
      </c>
      <c r="F223" s="656">
        <v>1432706100</v>
      </c>
      <c r="G223" s="648">
        <v>1584071499</v>
      </c>
      <c r="H223" s="648">
        <v>189937</v>
      </c>
      <c r="I223" s="654">
        <v>89.3</v>
      </c>
      <c r="J223" s="653">
        <v>2040504432</v>
      </c>
      <c r="K223" s="653">
        <v>456432933</v>
      </c>
      <c r="L223" s="652">
        <v>20.190000000000001</v>
      </c>
      <c r="M223" s="652">
        <v>18.12</v>
      </c>
      <c r="N223" s="653">
        <v>11050</v>
      </c>
      <c r="O223" s="547">
        <f t="shared" si="9"/>
        <v>184</v>
      </c>
      <c r="P223" s="547" t="str">
        <f t="shared" si="10"/>
        <v>Kungsör</v>
      </c>
      <c r="Q223" s="578">
        <f t="shared" si="11"/>
        <v>11050</v>
      </c>
    </row>
    <row r="224" spans="1:17" x14ac:dyDescent="0.2">
      <c r="A224" s="574" t="s">
        <v>1159</v>
      </c>
      <c r="B224" s="575" t="s">
        <v>954</v>
      </c>
      <c r="C224" s="438" t="s">
        <v>586</v>
      </c>
      <c r="D224" s="494" t="s">
        <v>586</v>
      </c>
      <c r="E224" s="656">
        <v>25506</v>
      </c>
      <c r="F224" s="656">
        <v>4507305600</v>
      </c>
      <c r="G224" s="648">
        <v>4983502437</v>
      </c>
      <c r="H224" s="648">
        <v>195385</v>
      </c>
      <c r="I224" s="654">
        <v>91.8</v>
      </c>
      <c r="J224" s="653">
        <v>6240420389</v>
      </c>
      <c r="K224" s="653">
        <v>1256917952</v>
      </c>
      <c r="L224" s="652">
        <v>20.190000000000001</v>
      </c>
      <c r="M224" s="652">
        <v>18.12</v>
      </c>
      <c r="N224" s="653">
        <v>9949</v>
      </c>
      <c r="O224" s="547">
        <f t="shared" si="9"/>
        <v>138</v>
      </c>
      <c r="P224" s="547" t="str">
        <f t="shared" si="10"/>
        <v>Köping</v>
      </c>
      <c r="Q224" s="578">
        <f t="shared" si="11"/>
        <v>9949</v>
      </c>
    </row>
    <row r="225" spans="1:17" x14ac:dyDescent="0.2">
      <c r="A225" s="574" t="s">
        <v>1159</v>
      </c>
      <c r="B225" s="575" t="s">
        <v>994</v>
      </c>
      <c r="C225" s="438" t="s">
        <v>587</v>
      </c>
      <c r="D225" s="494" t="s">
        <v>587</v>
      </c>
      <c r="E225" s="656">
        <v>5792</v>
      </c>
      <c r="F225" s="656">
        <v>994383900</v>
      </c>
      <c r="G225" s="648">
        <v>1099440559</v>
      </c>
      <c r="H225" s="648">
        <v>189821</v>
      </c>
      <c r="I225" s="654">
        <v>89.2</v>
      </c>
      <c r="J225" s="653">
        <v>1417098522</v>
      </c>
      <c r="K225" s="653">
        <v>317657963</v>
      </c>
      <c r="L225" s="652">
        <v>20.190000000000001</v>
      </c>
      <c r="M225" s="652">
        <v>18.12</v>
      </c>
      <c r="N225" s="653">
        <v>11073</v>
      </c>
      <c r="O225" s="547">
        <f t="shared" si="9"/>
        <v>186</v>
      </c>
      <c r="P225" s="547" t="str">
        <f t="shared" si="10"/>
        <v>Norberg</v>
      </c>
      <c r="Q225" s="578">
        <f t="shared" si="11"/>
        <v>11073</v>
      </c>
    </row>
    <row r="226" spans="1:17" x14ac:dyDescent="0.2">
      <c r="A226" s="574" t="s">
        <v>1159</v>
      </c>
      <c r="B226" s="575" t="s">
        <v>1021</v>
      </c>
      <c r="C226" s="438" t="s">
        <v>588</v>
      </c>
      <c r="D226" s="494" t="s">
        <v>588</v>
      </c>
      <c r="E226" s="656">
        <v>22036</v>
      </c>
      <c r="F226" s="656">
        <v>3797227300</v>
      </c>
      <c r="G226" s="648">
        <v>4198404364</v>
      </c>
      <c r="H226" s="648">
        <v>190525</v>
      </c>
      <c r="I226" s="654">
        <v>89.6</v>
      </c>
      <c r="J226" s="653">
        <v>5391433533</v>
      </c>
      <c r="K226" s="653">
        <v>1193029169</v>
      </c>
      <c r="L226" s="652">
        <v>20.190000000000001</v>
      </c>
      <c r="M226" s="652">
        <v>18.12</v>
      </c>
      <c r="N226" s="653">
        <v>10931</v>
      </c>
      <c r="O226" s="547">
        <f t="shared" si="9"/>
        <v>180</v>
      </c>
      <c r="P226" s="547" t="str">
        <f t="shared" si="10"/>
        <v>Sala</v>
      </c>
      <c r="Q226" s="578">
        <f t="shared" si="11"/>
        <v>10931</v>
      </c>
    </row>
    <row r="227" spans="1:17" x14ac:dyDescent="0.2">
      <c r="A227" s="574" t="s">
        <v>1159</v>
      </c>
      <c r="B227" s="575" t="s">
        <v>1029</v>
      </c>
      <c r="C227" s="438" t="s">
        <v>589</v>
      </c>
      <c r="D227" s="494" t="s">
        <v>589</v>
      </c>
      <c r="E227" s="656">
        <v>4478</v>
      </c>
      <c r="F227" s="656">
        <v>760358600</v>
      </c>
      <c r="G227" s="648">
        <v>840690486</v>
      </c>
      <c r="H227" s="648">
        <v>187738</v>
      </c>
      <c r="I227" s="654">
        <v>88.2</v>
      </c>
      <c r="J227" s="653">
        <v>1095608974</v>
      </c>
      <c r="K227" s="653">
        <v>254918488</v>
      </c>
      <c r="L227" s="652">
        <v>20.190000000000001</v>
      </c>
      <c r="M227" s="652">
        <v>18.12</v>
      </c>
      <c r="N227" s="653">
        <v>11494</v>
      </c>
      <c r="O227" s="547">
        <f t="shared" si="9"/>
        <v>205</v>
      </c>
      <c r="P227" s="547" t="str">
        <f t="shared" si="10"/>
        <v>Skinnskatteberg</v>
      </c>
      <c r="Q227" s="578">
        <f t="shared" si="11"/>
        <v>11494</v>
      </c>
    </row>
    <row r="228" spans="1:17" x14ac:dyDescent="0.2">
      <c r="A228" s="574" t="s">
        <v>1159</v>
      </c>
      <c r="B228" s="575" t="s">
        <v>1049</v>
      </c>
      <c r="C228" s="438" t="s">
        <v>590</v>
      </c>
      <c r="D228" s="494" t="s">
        <v>590</v>
      </c>
      <c r="E228" s="656">
        <v>9990</v>
      </c>
      <c r="F228" s="656">
        <v>1751726900</v>
      </c>
      <c r="G228" s="648">
        <v>1936796847</v>
      </c>
      <c r="H228" s="648">
        <v>193874</v>
      </c>
      <c r="I228" s="654">
        <v>91.1</v>
      </c>
      <c r="J228" s="653">
        <v>2444201352</v>
      </c>
      <c r="K228" s="653">
        <v>507404505</v>
      </c>
      <c r="L228" s="652">
        <v>20.190000000000001</v>
      </c>
      <c r="M228" s="652">
        <v>18.12</v>
      </c>
      <c r="N228" s="653">
        <v>10255</v>
      </c>
      <c r="O228" s="547">
        <f t="shared" si="9"/>
        <v>155</v>
      </c>
      <c r="P228" s="547" t="str">
        <f t="shared" si="10"/>
        <v>Surahammar</v>
      </c>
      <c r="Q228" s="578">
        <f t="shared" si="11"/>
        <v>10255</v>
      </c>
    </row>
    <row r="229" spans="1:17" x14ac:dyDescent="0.2">
      <c r="A229" s="574" t="s">
        <v>1159</v>
      </c>
      <c r="B229" s="575" t="s">
        <v>1105</v>
      </c>
      <c r="C229" s="438" t="s">
        <v>591</v>
      </c>
      <c r="D229" s="494" t="s">
        <v>591</v>
      </c>
      <c r="E229" s="656">
        <v>145275</v>
      </c>
      <c r="F229" s="656">
        <v>28501027600</v>
      </c>
      <c r="G229" s="648">
        <v>31512161166</v>
      </c>
      <c r="H229" s="648">
        <v>216914</v>
      </c>
      <c r="I229" s="654">
        <v>102</v>
      </c>
      <c r="J229" s="653">
        <v>35543678820</v>
      </c>
      <c r="K229" s="653">
        <v>4031517654</v>
      </c>
      <c r="L229" s="652">
        <v>20.190000000000001</v>
      </c>
      <c r="M229" s="652">
        <v>18.12</v>
      </c>
      <c r="N229" s="653">
        <v>5603</v>
      </c>
      <c r="O229" s="547">
        <f t="shared" si="9"/>
        <v>47</v>
      </c>
      <c r="P229" s="547" t="str">
        <f t="shared" si="10"/>
        <v>Västerås</v>
      </c>
      <c r="Q229" s="578">
        <f t="shared" si="11"/>
        <v>5603</v>
      </c>
    </row>
    <row r="230" spans="1:17" ht="25.5" x14ac:dyDescent="0.2">
      <c r="A230" s="574" t="s">
        <v>1160</v>
      </c>
      <c r="B230" s="575" t="s">
        <v>851</v>
      </c>
      <c r="C230" s="576" t="s">
        <v>593</v>
      </c>
      <c r="D230" s="577" t="s">
        <v>713</v>
      </c>
      <c r="E230" s="656">
        <v>22639</v>
      </c>
      <c r="F230" s="656">
        <v>4007172200</v>
      </c>
      <c r="G230" s="648">
        <v>4430529943</v>
      </c>
      <c r="H230" s="648">
        <v>195703</v>
      </c>
      <c r="I230" s="654">
        <v>92</v>
      </c>
      <c r="J230" s="653">
        <v>5538966407</v>
      </c>
      <c r="K230" s="653">
        <v>1108436464</v>
      </c>
      <c r="L230" s="652">
        <v>19.989999999999998</v>
      </c>
      <c r="M230" s="652">
        <v>17.920000000000002</v>
      </c>
      <c r="N230" s="653">
        <v>9787</v>
      </c>
      <c r="O230" s="547">
        <f t="shared" si="9"/>
        <v>134</v>
      </c>
      <c r="P230" s="547" t="str">
        <f t="shared" si="10"/>
        <v>Avesta</v>
      </c>
      <c r="Q230" s="578">
        <f t="shared" si="11"/>
        <v>9787</v>
      </c>
    </row>
    <row r="231" spans="1:17" x14ac:dyDescent="0.2">
      <c r="A231" s="574" t="s">
        <v>1160</v>
      </c>
      <c r="B231" s="575" t="s">
        <v>860</v>
      </c>
      <c r="C231" s="438" t="s">
        <v>594</v>
      </c>
      <c r="D231" s="494" t="s">
        <v>594</v>
      </c>
      <c r="E231" s="656">
        <v>51015</v>
      </c>
      <c r="F231" s="656">
        <v>8883818000</v>
      </c>
      <c r="G231" s="648">
        <v>9822393372</v>
      </c>
      <c r="H231" s="648">
        <v>192539</v>
      </c>
      <c r="I231" s="654">
        <v>90.5</v>
      </c>
      <c r="J231" s="653">
        <v>12481574772</v>
      </c>
      <c r="K231" s="653">
        <v>2659181400</v>
      </c>
      <c r="L231" s="652">
        <v>19.989999999999998</v>
      </c>
      <c r="M231" s="652">
        <v>17.920000000000002</v>
      </c>
      <c r="N231" s="653">
        <v>10420</v>
      </c>
      <c r="O231" s="547">
        <f t="shared" si="9"/>
        <v>161</v>
      </c>
      <c r="P231" s="547" t="str">
        <f t="shared" si="10"/>
        <v>Borlänge</v>
      </c>
      <c r="Q231" s="578">
        <f t="shared" si="11"/>
        <v>10420</v>
      </c>
    </row>
    <row r="232" spans="1:17" x14ac:dyDescent="0.2">
      <c r="A232" s="574" t="s">
        <v>1160</v>
      </c>
      <c r="B232" s="575" t="s">
        <v>883</v>
      </c>
      <c r="C232" s="438" t="s">
        <v>595</v>
      </c>
      <c r="D232" s="494" t="s">
        <v>595</v>
      </c>
      <c r="E232" s="656">
        <v>57060</v>
      </c>
      <c r="F232" s="656">
        <v>11017320800</v>
      </c>
      <c r="G232" s="648">
        <v>12181300743</v>
      </c>
      <c r="H232" s="648">
        <v>213482</v>
      </c>
      <c r="I232" s="654">
        <v>100.3</v>
      </c>
      <c r="J232" s="653">
        <v>13960573488</v>
      </c>
      <c r="K232" s="653">
        <v>1779272745</v>
      </c>
      <c r="L232" s="652">
        <v>19.989999999999998</v>
      </c>
      <c r="M232" s="652">
        <v>17.920000000000002</v>
      </c>
      <c r="N232" s="653">
        <v>6233</v>
      </c>
      <c r="O232" s="547">
        <f t="shared" si="9"/>
        <v>53</v>
      </c>
      <c r="P232" s="547" t="str">
        <f t="shared" si="10"/>
        <v>Falun</v>
      </c>
      <c r="Q232" s="578">
        <f t="shared" si="11"/>
        <v>6233</v>
      </c>
    </row>
    <row r="233" spans="1:17" x14ac:dyDescent="0.2">
      <c r="A233" s="574" t="s">
        <v>1160</v>
      </c>
      <c r="B233" s="575" t="s">
        <v>889</v>
      </c>
      <c r="C233" s="438" t="s">
        <v>596</v>
      </c>
      <c r="D233" s="494" t="s">
        <v>596</v>
      </c>
      <c r="E233" s="656">
        <v>10060</v>
      </c>
      <c r="F233" s="656">
        <v>1778744800</v>
      </c>
      <c r="G233" s="648">
        <v>1966669188</v>
      </c>
      <c r="H233" s="648">
        <v>195494</v>
      </c>
      <c r="I233" s="654">
        <v>91.9</v>
      </c>
      <c r="J233" s="653">
        <v>2461327888</v>
      </c>
      <c r="K233" s="653">
        <v>494658700</v>
      </c>
      <c r="L233" s="652">
        <v>19.989999999999998</v>
      </c>
      <c r="M233" s="652">
        <v>17.920000000000002</v>
      </c>
      <c r="N233" s="653">
        <v>9829</v>
      </c>
      <c r="O233" s="547">
        <f t="shared" si="9"/>
        <v>136</v>
      </c>
      <c r="P233" s="547" t="str">
        <f t="shared" si="10"/>
        <v>Gagnef</v>
      </c>
      <c r="Q233" s="578">
        <f t="shared" si="11"/>
        <v>9829</v>
      </c>
    </row>
    <row r="234" spans="1:17" x14ac:dyDescent="0.2">
      <c r="A234" s="574" t="s">
        <v>1160</v>
      </c>
      <c r="B234" s="575" t="s">
        <v>910</v>
      </c>
      <c r="C234" s="438" t="s">
        <v>597</v>
      </c>
      <c r="D234" s="494" t="s">
        <v>597</v>
      </c>
      <c r="E234" s="656">
        <v>15199</v>
      </c>
      <c r="F234" s="656">
        <v>2636005500</v>
      </c>
      <c r="G234" s="648">
        <v>2914499481</v>
      </c>
      <c r="H234" s="648">
        <v>191756</v>
      </c>
      <c r="I234" s="654">
        <v>90.1</v>
      </c>
      <c r="J234" s="653">
        <v>3718660295</v>
      </c>
      <c r="K234" s="653">
        <v>804160814</v>
      </c>
      <c r="L234" s="652">
        <v>19.989999999999998</v>
      </c>
      <c r="M234" s="652">
        <v>17.920000000000002</v>
      </c>
      <c r="N234" s="653">
        <v>10576</v>
      </c>
      <c r="O234" s="547">
        <f t="shared" si="9"/>
        <v>166</v>
      </c>
      <c r="P234" s="547" t="str">
        <f t="shared" si="10"/>
        <v>Hedemora</v>
      </c>
      <c r="Q234" s="578">
        <f t="shared" si="11"/>
        <v>10576</v>
      </c>
    </row>
    <row r="235" spans="1:17" x14ac:dyDescent="0.2">
      <c r="A235" s="574" t="s">
        <v>1160</v>
      </c>
      <c r="B235" s="575" t="s">
        <v>959</v>
      </c>
      <c r="C235" s="438" t="s">
        <v>598</v>
      </c>
      <c r="D235" s="494" t="s">
        <v>598</v>
      </c>
      <c r="E235" s="656">
        <v>15299</v>
      </c>
      <c r="F235" s="656">
        <v>2793679600</v>
      </c>
      <c r="G235" s="648">
        <v>3088831850</v>
      </c>
      <c r="H235" s="648">
        <v>201898</v>
      </c>
      <c r="I235" s="654">
        <v>94.9</v>
      </c>
      <c r="J235" s="653">
        <v>3743126775</v>
      </c>
      <c r="K235" s="653">
        <v>654294925</v>
      </c>
      <c r="L235" s="652">
        <v>19.989999999999998</v>
      </c>
      <c r="M235" s="652">
        <v>17.920000000000002</v>
      </c>
      <c r="N235" s="653">
        <v>8549</v>
      </c>
      <c r="O235" s="547">
        <f t="shared" si="9"/>
        <v>100</v>
      </c>
      <c r="P235" s="547" t="str">
        <f t="shared" si="10"/>
        <v>Leksand</v>
      </c>
      <c r="Q235" s="578">
        <f t="shared" si="11"/>
        <v>8549</v>
      </c>
    </row>
    <row r="236" spans="1:17" x14ac:dyDescent="0.2">
      <c r="A236" s="574" t="s">
        <v>1160</v>
      </c>
      <c r="B236" s="575" t="s">
        <v>971</v>
      </c>
      <c r="C236" s="438" t="s">
        <v>599</v>
      </c>
      <c r="D236" s="494" t="s">
        <v>599</v>
      </c>
      <c r="E236" s="656">
        <v>26322</v>
      </c>
      <c r="F236" s="656">
        <v>4779339000</v>
      </c>
      <c r="G236" s="648">
        <v>5284276165</v>
      </c>
      <c r="H236" s="648">
        <v>200755</v>
      </c>
      <c r="I236" s="654">
        <v>94.4</v>
      </c>
      <c r="J236" s="653">
        <v>6440066866</v>
      </c>
      <c r="K236" s="653">
        <v>1155790701</v>
      </c>
      <c r="L236" s="652">
        <v>19.989999999999998</v>
      </c>
      <c r="M236" s="652">
        <v>17.920000000000002</v>
      </c>
      <c r="N236" s="653">
        <v>8778</v>
      </c>
      <c r="O236" s="547">
        <f t="shared" si="9"/>
        <v>106</v>
      </c>
      <c r="P236" s="547" t="str">
        <f t="shared" si="10"/>
        <v>Ludvika</v>
      </c>
      <c r="Q236" s="578">
        <f t="shared" si="11"/>
        <v>8778</v>
      </c>
    </row>
    <row r="237" spans="1:17" x14ac:dyDescent="0.2">
      <c r="A237" s="574" t="s">
        <v>1160</v>
      </c>
      <c r="B237" s="575" t="s">
        <v>977</v>
      </c>
      <c r="C237" s="438" t="s">
        <v>600</v>
      </c>
      <c r="D237" s="494" t="s">
        <v>600</v>
      </c>
      <c r="E237" s="656">
        <v>9972</v>
      </c>
      <c r="F237" s="656">
        <v>1695095700</v>
      </c>
      <c r="G237" s="648">
        <v>1874182561</v>
      </c>
      <c r="H237" s="648">
        <v>187945</v>
      </c>
      <c r="I237" s="654">
        <v>88.3</v>
      </c>
      <c r="J237" s="653">
        <v>2439797386</v>
      </c>
      <c r="K237" s="653">
        <v>565614825</v>
      </c>
      <c r="L237" s="652">
        <v>19.989999999999998</v>
      </c>
      <c r="M237" s="652">
        <v>17.920000000000002</v>
      </c>
      <c r="N237" s="653">
        <v>11338</v>
      </c>
      <c r="O237" s="547">
        <f t="shared" si="9"/>
        <v>197</v>
      </c>
      <c r="P237" s="547" t="str">
        <f t="shared" si="10"/>
        <v>Malung-Sälen</v>
      </c>
      <c r="Q237" s="578">
        <f t="shared" si="11"/>
        <v>11338</v>
      </c>
    </row>
    <row r="238" spans="1:17" x14ac:dyDescent="0.2">
      <c r="A238" s="574" t="s">
        <v>1160</v>
      </c>
      <c r="B238" s="575" t="s">
        <v>984</v>
      </c>
      <c r="C238" s="438" t="s">
        <v>601</v>
      </c>
      <c r="D238" s="494" t="s">
        <v>601</v>
      </c>
      <c r="E238" s="656">
        <v>20057</v>
      </c>
      <c r="F238" s="656">
        <v>3608578300</v>
      </c>
      <c r="G238" s="648">
        <v>3989824597</v>
      </c>
      <c r="H238" s="648">
        <v>198924</v>
      </c>
      <c r="I238" s="654">
        <v>93.5</v>
      </c>
      <c r="J238" s="653">
        <v>4907241894</v>
      </c>
      <c r="K238" s="653">
        <v>917417297</v>
      </c>
      <c r="L238" s="652">
        <v>19.989999999999998</v>
      </c>
      <c r="M238" s="652">
        <v>17.920000000000002</v>
      </c>
      <c r="N238" s="653">
        <v>9144</v>
      </c>
      <c r="O238" s="547">
        <f t="shared" si="9"/>
        <v>113</v>
      </c>
      <c r="P238" s="547" t="str">
        <f t="shared" si="10"/>
        <v>Mora</v>
      </c>
      <c r="Q238" s="578">
        <f t="shared" si="11"/>
        <v>9144</v>
      </c>
    </row>
    <row r="239" spans="1:17" x14ac:dyDescent="0.2">
      <c r="A239" s="574" t="s">
        <v>1160</v>
      </c>
      <c r="B239" s="575" t="s">
        <v>1007</v>
      </c>
      <c r="C239" s="438" t="s">
        <v>602</v>
      </c>
      <c r="D239" s="494" t="s">
        <v>602</v>
      </c>
      <c r="E239" s="656">
        <v>6746</v>
      </c>
      <c r="F239" s="656">
        <v>1084739900</v>
      </c>
      <c r="G239" s="648">
        <v>1199342670</v>
      </c>
      <c r="H239" s="648">
        <v>177786</v>
      </c>
      <c r="I239" s="654">
        <v>83.6</v>
      </c>
      <c r="J239" s="653">
        <v>1650508741</v>
      </c>
      <c r="K239" s="653">
        <v>451166071</v>
      </c>
      <c r="L239" s="652">
        <v>19.989999999999998</v>
      </c>
      <c r="M239" s="652">
        <v>17.920000000000002</v>
      </c>
      <c r="N239" s="653">
        <v>13369</v>
      </c>
      <c r="O239" s="547">
        <f t="shared" si="9"/>
        <v>260</v>
      </c>
      <c r="P239" s="547" t="str">
        <f t="shared" si="10"/>
        <v>Orsa</v>
      </c>
      <c r="Q239" s="578">
        <f t="shared" si="11"/>
        <v>13369</v>
      </c>
    </row>
    <row r="240" spans="1:17" x14ac:dyDescent="0.2">
      <c r="A240" s="574" t="s">
        <v>1160</v>
      </c>
      <c r="B240" s="575" t="s">
        <v>1020</v>
      </c>
      <c r="C240" s="438" t="s">
        <v>603</v>
      </c>
      <c r="D240" s="494" t="s">
        <v>603</v>
      </c>
      <c r="E240" s="656">
        <v>10777</v>
      </c>
      <c r="F240" s="656">
        <v>1845670600</v>
      </c>
      <c r="G240" s="648">
        <v>2040665699</v>
      </c>
      <c r="H240" s="648">
        <v>189354</v>
      </c>
      <c r="I240" s="654">
        <v>89</v>
      </c>
      <c r="J240" s="653">
        <v>2636752550</v>
      </c>
      <c r="K240" s="653">
        <v>596086851</v>
      </c>
      <c r="L240" s="652">
        <v>19.989999999999998</v>
      </c>
      <c r="M240" s="652">
        <v>17.920000000000002</v>
      </c>
      <c r="N240" s="653">
        <v>11057</v>
      </c>
      <c r="O240" s="547">
        <f t="shared" si="9"/>
        <v>185</v>
      </c>
      <c r="P240" s="547" t="str">
        <f t="shared" si="10"/>
        <v>Rättvik</v>
      </c>
      <c r="Q240" s="578">
        <f t="shared" si="11"/>
        <v>11057</v>
      </c>
    </row>
    <row r="241" spans="1:17" x14ac:dyDescent="0.2">
      <c r="A241" s="574" t="s">
        <v>1160</v>
      </c>
      <c r="B241" s="575" t="s">
        <v>1032</v>
      </c>
      <c r="C241" s="438" t="s">
        <v>604</v>
      </c>
      <c r="D241" s="494" t="s">
        <v>604</v>
      </c>
      <c r="E241" s="656">
        <v>10763</v>
      </c>
      <c r="F241" s="656">
        <v>1976969600</v>
      </c>
      <c r="G241" s="648">
        <v>2185836438</v>
      </c>
      <c r="H241" s="648">
        <v>203088</v>
      </c>
      <c r="I241" s="654">
        <v>95.5</v>
      </c>
      <c r="J241" s="653">
        <v>2633327242</v>
      </c>
      <c r="K241" s="653">
        <v>447490804</v>
      </c>
      <c r="L241" s="652">
        <v>19.989999999999998</v>
      </c>
      <c r="M241" s="652">
        <v>17.920000000000002</v>
      </c>
      <c r="N241" s="653">
        <v>8311</v>
      </c>
      <c r="O241" s="547">
        <f t="shared" si="9"/>
        <v>93</v>
      </c>
      <c r="P241" s="547" t="str">
        <f t="shared" si="10"/>
        <v>Smedjebacken</v>
      </c>
      <c r="Q241" s="578">
        <f t="shared" si="11"/>
        <v>8311</v>
      </c>
    </row>
    <row r="242" spans="1:17" x14ac:dyDescent="0.2">
      <c r="A242" s="574" t="s">
        <v>1160</v>
      </c>
      <c r="B242" s="575" t="s">
        <v>1054</v>
      </c>
      <c r="C242" s="438" t="s">
        <v>605</v>
      </c>
      <c r="D242" s="494" t="s">
        <v>605</v>
      </c>
      <c r="E242" s="656">
        <v>11009</v>
      </c>
      <c r="F242" s="656">
        <v>1989069900</v>
      </c>
      <c r="G242" s="648">
        <v>2199215135</v>
      </c>
      <c r="H242" s="648">
        <v>199765</v>
      </c>
      <c r="I242" s="654">
        <v>93.9</v>
      </c>
      <c r="J242" s="653">
        <v>2693514783</v>
      </c>
      <c r="K242" s="653">
        <v>494299648</v>
      </c>
      <c r="L242" s="652">
        <v>19.989999999999998</v>
      </c>
      <c r="M242" s="652">
        <v>17.920000000000002</v>
      </c>
      <c r="N242" s="653">
        <v>8975</v>
      </c>
      <c r="O242" s="547">
        <f t="shared" si="9"/>
        <v>112</v>
      </c>
      <c r="P242" s="547" t="str">
        <f t="shared" si="10"/>
        <v>Säter</v>
      </c>
      <c r="Q242" s="578">
        <f t="shared" si="11"/>
        <v>8975</v>
      </c>
    </row>
    <row r="243" spans="1:17" x14ac:dyDescent="0.2">
      <c r="A243" s="574" t="s">
        <v>1160</v>
      </c>
      <c r="B243" s="575" t="s">
        <v>1089</v>
      </c>
      <c r="C243" s="438" t="s">
        <v>606</v>
      </c>
      <c r="D243" s="494" t="s">
        <v>606</v>
      </c>
      <c r="E243" s="656">
        <v>6704</v>
      </c>
      <c r="F243" s="656">
        <v>1068100600</v>
      </c>
      <c r="G243" s="648">
        <v>1180945428</v>
      </c>
      <c r="H243" s="648">
        <v>176155</v>
      </c>
      <c r="I243" s="654">
        <v>82.8</v>
      </c>
      <c r="J243" s="653">
        <v>1640232819</v>
      </c>
      <c r="K243" s="653">
        <v>459287391</v>
      </c>
      <c r="L243" s="652">
        <v>19.989999999999998</v>
      </c>
      <c r="M243" s="652">
        <v>17.920000000000002</v>
      </c>
      <c r="N243" s="653">
        <v>13695</v>
      </c>
      <c r="O243" s="547">
        <f t="shared" si="9"/>
        <v>271</v>
      </c>
      <c r="P243" s="547" t="str">
        <f t="shared" si="10"/>
        <v>Vansbro</v>
      </c>
      <c r="Q243" s="578">
        <f t="shared" si="11"/>
        <v>13695</v>
      </c>
    </row>
    <row r="244" spans="1:17" x14ac:dyDescent="0.2">
      <c r="A244" s="574" t="s">
        <v>1160</v>
      </c>
      <c r="B244" s="575" t="s">
        <v>1117</v>
      </c>
      <c r="C244" s="438" t="s">
        <v>607</v>
      </c>
      <c r="D244" s="494" t="s">
        <v>607</v>
      </c>
      <c r="E244" s="656">
        <v>7048</v>
      </c>
      <c r="F244" s="656">
        <v>1134198400</v>
      </c>
      <c r="G244" s="648">
        <v>1254026461</v>
      </c>
      <c r="H244" s="648">
        <v>177927</v>
      </c>
      <c r="I244" s="654">
        <v>83.6</v>
      </c>
      <c r="J244" s="653">
        <v>1724397510</v>
      </c>
      <c r="K244" s="653">
        <v>470371049</v>
      </c>
      <c r="L244" s="652">
        <v>19.989999999999998</v>
      </c>
      <c r="M244" s="652">
        <v>17.920000000000002</v>
      </c>
      <c r="N244" s="653">
        <v>13341</v>
      </c>
      <c r="O244" s="547">
        <f t="shared" si="9"/>
        <v>258</v>
      </c>
      <c r="P244" s="547" t="str">
        <f t="shared" si="10"/>
        <v>Älvdalen</v>
      </c>
      <c r="Q244" s="578">
        <f t="shared" si="11"/>
        <v>13341</v>
      </c>
    </row>
    <row r="245" spans="1:17" ht="25.5" x14ac:dyDescent="0.2">
      <c r="A245" s="574" t="s">
        <v>1161</v>
      </c>
      <c r="B245" s="575" t="s">
        <v>858</v>
      </c>
      <c r="C245" s="576" t="s">
        <v>609</v>
      </c>
      <c r="D245" s="577" t="s">
        <v>714</v>
      </c>
      <c r="E245" s="656">
        <v>26530</v>
      </c>
      <c r="F245" s="656">
        <v>4395374200</v>
      </c>
      <c r="G245" s="648">
        <v>4859745484</v>
      </c>
      <c r="H245" s="648">
        <v>183179</v>
      </c>
      <c r="I245" s="654">
        <v>86.1</v>
      </c>
      <c r="J245" s="653">
        <v>6490957144</v>
      </c>
      <c r="K245" s="653">
        <v>1631211660</v>
      </c>
      <c r="L245" s="652">
        <v>19.309999999999999</v>
      </c>
      <c r="M245" s="652">
        <v>17.239999999999998</v>
      </c>
      <c r="N245" s="653">
        <v>11873</v>
      </c>
      <c r="O245" s="547">
        <f t="shared" si="9"/>
        <v>216</v>
      </c>
      <c r="P245" s="547" t="str">
        <f t="shared" si="10"/>
        <v>Bollnäs</v>
      </c>
      <c r="Q245" s="578">
        <f t="shared" si="11"/>
        <v>11873</v>
      </c>
    </row>
    <row r="246" spans="1:17" x14ac:dyDescent="0.2">
      <c r="A246" s="574" t="s">
        <v>1161</v>
      </c>
      <c r="B246" s="575" t="s">
        <v>898</v>
      </c>
      <c r="C246" s="438" t="s">
        <v>610</v>
      </c>
      <c r="D246" s="494" t="s">
        <v>610</v>
      </c>
      <c r="E246" s="656">
        <v>99038</v>
      </c>
      <c r="F246" s="656">
        <v>18502056300</v>
      </c>
      <c r="G246" s="648">
        <v>20456798548</v>
      </c>
      <c r="H246" s="648">
        <v>206555</v>
      </c>
      <c r="I246" s="654">
        <v>97.1</v>
      </c>
      <c r="J246" s="653">
        <v>24231112462</v>
      </c>
      <c r="K246" s="653">
        <v>3774313914</v>
      </c>
      <c r="L246" s="652">
        <v>19.309999999999999</v>
      </c>
      <c r="M246" s="652">
        <v>17.239999999999998</v>
      </c>
      <c r="N246" s="653">
        <v>7359</v>
      </c>
      <c r="O246" s="547">
        <f t="shared" si="9"/>
        <v>72</v>
      </c>
      <c r="P246" s="547" t="str">
        <f t="shared" si="10"/>
        <v>Gävle</v>
      </c>
      <c r="Q246" s="578">
        <f t="shared" si="11"/>
        <v>7359</v>
      </c>
    </row>
    <row r="247" spans="1:17" x14ac:dyDescent="0.2">
      <c r="A247" s="574" t="s">
        <v>1161</v>
      </c>
      <c r="B247" s="575" t="s">
        <v>914</v>
      </c>
      <c r="C247" s="438" t="s">
        <v>611</v>
      </c>
      <c r="D247" s="494" t="s">
        <v>611</v>
      </c>
      <c r="E247" s="656">
        <v>9426</v>
      </c>
      <c r="F247" s="656">
        <v>1736802700</v>
      </c>
      <c r="G247" s="648">
        <v>1920295905</v>
      </c>
      <c r="H247" s="648">
        <v>203723</v>
      </c>
      <c r="I247" s="654">
        <v>95.8</v>
      </c>
      <c r="J247" s="653">
        <v>2306210405</v>
      </c>
      <c r="K247" s="653">
        <v>385914500</v>
      </c>
      <c r="L247" s="652">
        <v>19.309999999999999</v>
      </c>
      <c r="M247" s="652">
        <v>17.239999999999998</v>
      </c>
      <c r="N247" s="653">
        <v>7906</v>
      </c>
      <c r="O247" s="547">
        <f t="shared" si="9"/>
        <v>81</v>
      </c>
      <c r="P247" s="547" t="str">
        <f t="shared" si="10"/>
        <v>Hofors</v>
      </c>
      <c r="Q247" s="578">
        <f t="shared" si="11"/>
        <v>7906</v>
      </c>
    </row>
    <row r="248" spans="1:17" x14ac:dyDescent="0.2">
      <c r="A248" s="574" t="s">
        <v>1161</v>
      </c>
      <c r="B248" s="575" t="s">
        <v>916</v>
      </c>
      <c r="C248" s="438" t="s">
        <v>612</v>
      </c>
      <c r="D248" s="494" t="s">
        <v>612</v>
      </c>
      <c r="E248" s="656">
        <v>36925</v>
      </c>
      <c r="F248" s="656">
        <v>6647041100</v>
      </c>
      <c r="G248" s="648">
        <v>7349300992</v>
      </c>
      <c r="H248" s="648">
        <v>199033</v>
      </c>
      <c r="I248" s="654">
        <v>93.6</v>
      </c>
      <c r="J248" s="653">
        <v>9034247740</v>
      </c>
      <c r="K248" s="653">
        <v>1684946748</v>
      </c>
      <c r="L248" s="652">
        <v>19.309999999999999</v>
      </c>
      <c r="M248" s="652">
        <v>17.239999999999998</v>
      </c>
      <c r="N248" s="653">
        <v>8811</v>
      </c>
      <c r="O248" s="547">
        <f t="shared" si="9"/>
        <v>107</v>
      </c>
      <c r="P248" s="547" t="str">
        <f t="shared" si="10"/>
        <v>Hudiksvall</v>
      </c>
      <c r="Q248" s="578">
        <f t="shared" si="11"/>
        <v>8811</v>
      </c>
    </row>
    <row r="249" spans="1:17" x14ac:dyDescent="0.2">
      <c r="A249" s="574" t="s">
        <v>1161</v>
      </c>
      <c r="B249" s="575" t="s">
        <v>968</v>
      </c>
      <c r="C249" s="438" t="s">
        <v>613</v>
      </c>
      <c r="D249" s="494" t="s">
        <v>613</v>
      </c>
      <c r="E249" s="656">
        <v>18995</v>
      </c>
      <c r="F249" s="656">
        <v>3117904800</v>
      </c>
      <c r="G249" s="648">
        <v>3447311442</v>
      </c>
      <c r="H249" s="648">
        <v>181485</v>
      </c>
      <c r="I249" s="654">
        <v>85.3</v>
      </c>
      <c r="J249" s="653">
        <v>4647407876</v>
      </c>
      <c r="K249" s="653">
        <v>1200096434</v>
      </c>
      <c r="L249" s="652">
        <v>19.309999999999999</v>
      </c>
      <c r="M249" s="652">
        <v>17.239999999999998</v>
      </c>
      <c r="N249" s="653">
        <v>12200</v>
      </c>
      <c r="O249" s="547">
        <f t="shared" si="9"/>
        <v>223</v>
      </c>
      <c r="P249" s="547" t="str">
        <f t="shared" si="10"/>
        <v>Ljusdal</v>
      </c>
      <c r="Q249" s="578">
        <f t="shared" si="11"/>
        <v>12200</v>
      </c>
    </row>
    <row r="250" spans="1:17" x14ac:dyDescent="0.2">
      <c r="A250" s="574" t="s">
        <v>1161</v>
      </c>
      <c r="B250" s="575" t="s">
        <v>995</v>
      </c>
      <c r="C250" s="438" t="s">
        <v>614</v>
      </c>
      <c r="D250" s="494" t="s">
        <v>614</v>
      </c>
      <c r="E250" s="656">
        <v>9491</v>
      </c>
      <c r="F250" s="656">
        <v>1545788400</v>
      </c>
      <c r="G250" s="648">
        <v>1709100944</v>
      </c>
      <c r="H250" s="648">
        <v>180076</v>
      </c>
      <c r="I250" s="654">
        <v>84.6</v>
      </c>
      <c r="J250" s="653">
        <v>2322113617</v>
      </c>
      <c r="K250" s="653">
        <v>613012673</v>
      </c>
      <c r="L250" s="652">
        <v>19.309999999999999</v>
      </c>
      <c r="M250" s="652">
        <v>17.239999999999998</v>
      </c>
      <c r="N250" s="653">
        <v>12472</v>
      </c>
      <c r="O250" s="547">
        <f t="shared" si="9"/>
        <v>232</v>
      </c>
      <c r="P250" s="547" t="str">
        <f t="shared" si="10"/>
        <v>Nordanstig</v>
      </c>
      <c r="Q250" s="578">
        <f t="shared" si="11"/>
        <v>12472</v>
      </c>
    </row>
    <row r="251" spans="1:17" x14ac:dyDescent="0.2">
      <c r="A251" s="574" t="s">
        <v>1161</v>
      </c>
      <c r="B251" s="575" t="s">
        <v>1005</v>
      </c>
      <c r="C251" s="438" t="s">
        <v>615</v>
      </c>
      <c r="D251" s="494" t="s">
        <v>615</v>
      </c>
      <c r="E251" s="656">
        <v>5864</v>
      </c>
      <c r="F251" s="656">
        <v>997219000</v>
      </c>
      <c r="G251" s="648">
        <v>1102575187</v>
      </c>
      <c r="H251" s="648">
        <v>188024</v>
      </c>
      <c r="I251" s="654">
        <v>88.4</v>
      </c>
      <c r="J251" s="653">
        <v>1434714387</v>
      </c>
      <c r="K251" s="653">
        <v>332139200</v>
      </c>
      <c r="L251" s="652">
        <v>19.309999999999999</v>
      </c>
      <c r="M251" s="652">
        <v>17.239999999999998</v>
      </c>
      <c r="N251" s="653">
        <v>10937</v>
      </c>
      <c r="O251" s="547">
        <f t="shared" si="9"/>
        <v>181</v>
      </c>
      <c r="P251" s="547" t="str">
        <f t="shared" si="10"/>
        <v>Ockelbo</v>
      </c>
      <c r="Q251" s="578">
        <f t="shared" si="11"/>
        <v>10937</v>
      </c>
    </row>
    <row r="252" spans="1:17" x14ac:dyDescent="0.2">
      <c r="A252" s="574" t="s">
        <v>1161</v>
      </c>
      <c r="B252" s="575" t="s">
        <v>1011</v>
      </c>
      <c r="C252" s="438" t="s">
        <v>616</v>
      </c>
      <c r="D252" s="494" t="s">
        <v>616</v>
      </c>
      <c r="E252" s="656">
        <v>11477</v>
      </c>
      <c r="F252" s="656">
        <v>1874147100</v>
      </c>
      <c r="G252" s="648">
        <v>2072150741</v>
      </c>
      <c r="H252" s="648">
        <v>180548</v>
      </c>
      <c r="I252" s="654">
        <v>84.9</v>
      </c>
      <c r="J252" s="653">
        <v>2808017910</v>
      </c>
      <c r="K252" s="653">
        <v>735867169</v>
      </c>
      <c r="L252" s="652">
        <v>19.309999999999999</v>
      </c>
      <c r="M252" s="652">
        <v>17.239999999999998</v>
      </c>
      <c r="N252" s="653">
        <v>12381</v>
      </c>
      <c r="O252" s="547">
        <f t="shared" si="9"/>
        <v>228</v>
      </c>
      <c r="P252" s="547" t="str">
        <f t="shared" si="10"/>
        <v>Ovanåker</v>
      </c>
      <c r="Q252" s="578">
        <f t="shared" si="11"/>
        <v>12381</v>
      </c>
    </row>
    <row r="253" spans="1:17" x14ac:dyDescent="0.2">
      <c r="A253" s="574" t="s">
        <v>1161</v>
      </c>
      <c r="B253" s="575" t="s">
        <v>1023</v>
      </c>
      <c r="C253" s="438" t="s">
        <v>617</v>
      </c>
      <c r="D253" s="494" t="s">
        <v>617</v>
      </c>
      <c r="E253" s="656">
        <v>38202</v>
      </c>
      <c r="F253" s="656">
        <v>6986400600</v>
      </c>
      <c r="G253" s="648">
        <v>7724513823</v>
      </c>
      <c r="H253" s="648">
        <v>202202</v>
      </c>
      <c r="I253" s="654">
        <v>95</v>
      </c>
      <c r="J253" s="653">
        <v>9346684690</v>
      </c>
      <c r="K253" s="653">
        <v>1622170867</v>
      </c>
      <c r="L253" s="652">
        <v>19.309999999999999</v>
      </c>
      <c r="M253" s="652">
        <v>17.239999999999998</v>
      </c>
      <c r="N253" s="653">
        <v>8200</v>
      </c>
      <c r="O253" s="547">
        <f t="shared" si="9"/>
        <v>86</v>
      </c>
      <c r="P253" s="547" t="str">
        <f t="shared" si="10"/>
        <v>Sandviken</v>
      </c>
      <c r="Q253" s="578">
        <f t="shared" si="11"/>
        <v>8200</v>
      </c>
    </row>
    <row r="254" spans="1:17" x14ac:dyDescent="0.2">
      <c r="A254" s="574" t="s">
        <v>1161</v>
      </c>
      <c r="B254" s="575" t="s">
        <v>1056</v>
      </c>
      <c r="C254" s="438" t="s">
        <v>618</v>
      </c>
      <c r="D254" s="494" t="s">
        <v>618</v>
      </c>
      <c r="E254" s="656">
        <v>25730</v>
      </c>
      <c r="F254" s="656">
        <v>4387752200</v>
      </c>
      <c r="G254" s="648">
        <v>4851318220</v>
      </c>
      <c r="H254" s="648">
        <v>188547</v>
      </c>
      <c r="I254" s="654">
        <v>88.6</v>
      </c>
      <c r="J254" s="653">
        <v>6295225304</v>
      </c>
      <c r="K254" s="653">
        <v>1443907084</v>
      </c>
      <c r="L254" s="652">
        <v>19.309999999999999</v>
      </c>
      <c r="M254" s="652">
        <v>17.239999999999998</v>
      </c>
      <c r="N254" s="653">
        <v>10836</v>
      </c>
      <c r="O254" s="547">
        <f t="shared" si="9"/>
        <v>176</v>
      </c>
      <c r="P254" s="547" t="str">
        <f t="shared" si="10"/>
        <v>Söderhamn</v>
      </c>
      <c r="Q254" s="578">
        <f t="shared" si="11"/>
        <v>10836</v>
      </c>
    </row>
    <row r="255" spans="1:17" ht="25.5" x14ac:dyDescent="0.2">
      <c r="A255" s="574" t="s">
        <v>1162</v>
      </c>
      <c r="B255" s="575" t="s">
        <v>922</v>
      </c>
      <c r="C255" s="576" t="s">
        <v>620</v>
      </c>
      <c r="D255" s="577" t="s">
        <v>715</v>
      </c>
      <c r="E255" s="656">
        <v>25008</v>
      </c>
      <c r="F255" s="656">
        <v>4328476400</v>
      </c>
      <c r="G255" s="648">
        <v>4785779932</v>
      </c>
      <c r="H255" s="648">
        <v>191370</v>
      </c>
      <c r="I255" s="654">
        <v>89.9</v>
      </c>
      <c r="J255" s="653">
        <v>6118577318</v>
      </c>
      <c r="K255" s="653">
        <v>1332797386</v>
      </c>
      <c r="L255" s="652">
        <v>21.04</v>
      </c>
      <c r="M255" s="652">
        <v>18.97</v>
      </c>
      <c r="N255" s="653">
        <v>11213</v>
      </c>
      <c r="O255" s="547">
        <f t="shared" si="9"/>
        <v>190</v>
      </c>
      <c r="P255" s="547" t="str">
        <f t="shared" si="10"/>
        <v>Härnösand</v>
      </c>
      <c r="Q255" s="578">
        <f t="shared" si="11"/>
        <v>11213</v>
      </c>
    </row>
    <row r="256" spans="1:17" x14ac:dyDescent="0.2">
      <c r="A256" s="574" t="s">
        <v>1162</v>
      </c>
      <c r="B256" s="575" t="s">
        <v>945</v>
      </c>
      <c r="C256" s="438" t="s">
        <v>621</v>
      </c>
      <c r="D256" s="494" t="s">
        <v>621</v>
      </c>
      <c r="E256" s="656">
        <v>18363</v>
      </c>
      <c r="F256" s="656">
        <v>3177517900</v>
      </c>
      <c r="G256" s="648">
        <v>3513222666</v>
      </c>
      <c r="H256" s="648">
        <v>191321</v>
      </c>
      <c r="I256" s="654">
        <v>89.9</v>
      </c>
      <c r="J256" s="653">
        <v>4492779722</v>
      </c>
      <c r="K256" s="653">
        <v>979557056</v>
      </c>
      <c r="L256" s="652">
        <v>21.04</v>
      </c>
      <c r="M256" s="652">
        <v>18.97</v>
      </c>
      <c r="N256" s="653">
        <v>11224</v>
      </c>
      <c r="O256" s="547">
        <f t="shared" si="9"/>
        <v>191</v>
      </c>
      <c r="P256" s="547" t="str">
        <f t="shared" si="10"/>
        <v>Kramfors</v>
      </c>
      <c r="Q256" s="578">
        <f t="shared" si="11"/>
        <v>11224</v>
      </c>
    </row>
    <row r="257" spans="1:17" x14ac:dyDescent="0.2">
      <c r="A257" s="574" t="s">
        <v>1162</v>
      </c>
      <c r="B257" s="575" t="s">
        <v>1033</v>
      </c>
      <c r="C257" s="438" t="s">
        <v>622</v>
      </c>
      <c r="D257" s="494" t="s">
        <v>622</v>
      </c>
      <c r="E257" s="656">
        <v>19786</v>
      </c>
      <c r="F257" s="656">
        <v>3321584000</v>
      </c>
      <c r="G257" s="648">
        <v>3672509350</v>
      </c>
      <c r="H257" s="648">
        <v>185612</v>
      </c>
      <c r="I257" s="654">
        <v>87.2</v>
      </c>
      <c r="J257" s="653">
        <v>4840937733</v>
      </c>
      <c r="K257" s="653">
        <v>1168428383</v>
      </c>
      <c r="L257" s="652">
        <v>21.04</v>
      </c>
      <c r="M257" s="652">
        <v>18.97</v>
      </c>
      <c r="N257" s="653">
        <v>12425</v>
      </c>
      <c r="O257" s="547">
        <f t="shared" si="9"/>
        <v>230</v>
      </c>
      <c r="P257" s="547" t="str">
        <f t="shared" si="10"/>
        <v>Sollefteå</v>
      </c>
      <c r="Q257" s="578">
        <f t="shared" si="11"/>
        <v>12425</v>
      </c>
    </row>
    <row r="258" spans="1:17" x14ac:dyDescent="0.2">
      <c r="A258" s="574" t="s">
        <v>1162</v>
      </c>
      <c r="B258" s="575" t="s">
        <v>1047</v>
      </c>
      <c r="C258" s="438" t="s">
        <v>623</v>
      </c>
      <c r="D258" s="494" t="s">
        <v>623</v>
      </c>
      <c r="E258" s="656">
        <v>97776</v>
      </c>
      <c r="F258" s="656">
        <v>19207816000</v>
      </c>
      <c r="G258" s="648">
        <v>21237121760</v>
      </c>
      <c r="H258" s="648">
        <v>217202</v>
      </c>
      <c r="I258" s="654">
        <v>102.1</v>
      </c>
      <c r="J258" s="653">
        <v>23922345485</v>
      </c>
      <c r="K258" s="653">
        <v>2685223725</v>
      </c>
      <c r="L258" s="652">
        <v>21.04</v>
      </c>
      <c r="M258" s="652">
        <v>18.97</v>
      </c>
      <c r="N258" s="653">
        <v>5778</v>
      </c>
      <c r="O258" s="547">
        <f t="shared" si="9"/>
        <v>50</v>
      </c>
      <c r="P258" s="547" t="str">
        <f t="shared" si="10"/>
        <v>Sundsvall</v>
      </c>
      <c r="Q258" s="578">
        <f t="shared" si="11"/>
        <v>5778</v>
      </c>
    </row>
    <row r="259" spans="1:17" x14ac:dyDescent="0.2">
      <c r="A259" s="574" t="s">
        <v>1162</v>
      </c>
      <c r="B259" s="575" t="s">
        <v>1064</v>
      </c>
      <c r="C259" s="438" t="s">
        <v>624</v>
      </c>
      <c r="D259" s="494" t="s">
        <v>624</v>
      </c>
      <c r="E259" s="656">
        <v>18019</v>
      </c>
      <c r="F259" s="656">
        <v>3254371500</v>
      </c>
      <c r="G259" s="648">
        <v>3598195849</v>
      </c>
      <c r="H259" s="648">
        <v>199689</v>
      </c>
      <c r="I259" s="654">
        <v>93.9</v>
      </c>
      <c r="J259" s="653">
        <v>4408615031</v>
      </c>
      <c r="K259" s="653">
        <v>810419182</v>
      </c>
      <c r="L259" s="652">
        <v>21.04</v>
      </c>
      <c r="M259" s="652">
        <v>18.97</v>
      </c>
      <c r="N259" s="653">
        <v>9463</v>
      </c>
      <c r="O259" s="547">
        <f t="shared" si="9"/>
        <v>121</v>
      </c>
      <c r="P259" s="547" t="str">
        <f t="shared" si="10"/>
        <v>Timrå</v>
      </c>
      <c r="Q259" s="578">
        <f t="shared" si="11"/>
        <v>9463</v>
      </c>
    </row>
    <row r="260" spans="1:17" x14ac:dyDescent="0.2">
      <c r="A260" s="574" t="s">
        <v>1162</v>
      </c>
      <c r="B260" s="575" t="s">
        <v>1110</v>
      </c>
      <c r="C260" s="438" t="s">
        <v>625</v>
      </c>
      <c r="D260" s="494" t="s">
        <v>625</v>
      </c>
      <c r="E260" s="656">
        <v>9495</v>
      </c>
      <c r="F260" s="656">
        <v>1646322700</v>
      </c>
      <c r="G260" s="648">
        <v>1820256693</v>
      </c>
      <c r="H260" s="648">
        <v>191707</v>
      </c>
      <c r="I260" s="654">
        <v>90.1</v>
      </c>
      <c r="J260" s="653">
        <v>2323092276</v>
      </c>
      <c r="K260" s="653">
        <v>502835583</v>
      </c>
      <c r="L260" s="652">
        <v>21.04</v>
      </c>
      <c r="M260" s="652">
        <v>18.97</v>
      </c>
      <c r="N260" s="653">
        <v>11142</v>
      </c>
      <c r="O260" s="547">
        <f t="shared" si="9"/>
        <v>187</v>
      </c>
      <c r="P260" s="547" t="str">
        <f t="shared" si="10"/>
        <v>Ånge</v>
      </c>
      <c r="Q260" s="578">
        <f t="shared" si="11"/>
        <v>11142</v>
      </c>
    </row>
    <row r="261" spans="1:17" x14ac:dyDescent="0.2">
      <c r="A261" s="574" t="s">
        <v>1162</v>
      </c>
      <c r="B261" s="575" t="s">
        <v>1125</v>
      </c>
      <c r="C261" s="438" t="s">
        <v>626</v>
      </c>
      <c r="D261" s="494" t="s">
        <v>626</v>
      </c>
      <c r="E261" s="656">
        <v>55599</v>
      </c>
      <c r="F261" s="656">
        <v>10478786800</v>
      </c>
      <c r="G261" s="648">
        <v>11585870625</v>
      </c>
      <c r="H261" s="648">
        <v>208383</v>
      </c>
      <c r="I261" s="654">
        <v>97.9</v>
      </c>
      <c r="J261" s="653">
        <v>13603118215</v>
      </c>
      <c r="K261" s="653">
        <v>2017247590</v>
      </c>
      <c r="L261" s="652">
        <v>21.04</v>
      </c>
      <c r="M261" s="652">
        <v>18.97</v>
      </c>
      <c r="N261" s="653">
        <v>7634</v>
      </c>
      <c r="O261" s="547">
        <f t="shared" si="9"/>
        <v>77</v>
      </c>
      <c r="P261" s="547" t="str">
        <f t="shared" si="10"/>
        <v>Örnsköldsvik</v>
      </c>
      <c r="Q261" s="578">
        <f t="shared" si="11"/>
        <v>7634</v>
      </c>
    </row>
    <row r="262" spans="1:17" ht="25.5" x14ac:dyDescent="0.2">
      <c r="A262" s="574" t="s">
        <v>1163</v>
      </c>
      <c r="B262" s="575" t="s">
        <v>853</v>
      </c>
      <c r="C262" s="576" t="s">
        <v>628</v>
      </c>
      <c r="D262" s="577" t="s">
        <v>716</v>
      </c>
      <c r="E262" s="656">
        <v>7041</v>
      </c>
      <c r="F262" s="656">
        <v>1133672500</v>
      </c>
      <c r="G262" s="648">
        <v>1253445000</v>
      </c>
      <c r="H262" s="648">
        <v>178021</v>
      </c>
      <c r="I262" s="654">
        <v>83.7</v>
      </c>
      <c r="J262" s="653">
        <v>1722684857</v>
      </c>
      <c r="K262" s="653">
        <v>469239857</v>
      </c>
      <c r="L262" s="652">
        <v>20.170000000000002</v>
      </c>
      <c r="M262" s="652">
        <v>18.100000000000001</v>
      </c>
      <c r="N262" s="653">
        <v>13442</v>
      </c>
      <c r="O262" s="547">
        <f t="shared" si="9"/>
        <v>264</v>
      </c>
      <c r="P262" s="547" t="str">
        <f t="shared" si="10"/>
        <v>Berg</v>
      </c>
      <c r="Q262" s="578">
        <f t="shared" si="11"/>
        <v>13442</v>
      </c>
    </row>
    <row r="263" spans="1:17" x14ac:dyDescent="0.2">
      <c r="A263" s="574" t="s">
        <v>1163</v>
      </c>
      <c r="B263" s="575" t="s">
        <v>865</v>
      </c>
      <c r="C263" s="438" t="s">
        <v>629</v>
      </c>
      <c r="D263" s="494" t="s">
        <v>629</v>
      </c>
      <c r="E263" s="656">
        <v>6463</v>
      </c>
      <c r="F263" s="656">
        <v>1060255000</v>
      </c>
      <c r="G263" s="648">
        <v>1172270941</v>
      </c>
      <c r="H263" s="648">
        <v>181382</v>
      </c>
      <c r="I263" s="654">
        <v>85.3</v>
      </c>
      <c r="J263" s="653">
        <v>1581268602</v>
      </c>
      <c r="K263" s="653">
        <v>408997661</v>
      </c>
      <c r="L263" s="652">
        <v>20.170000000000002</v>
      </c>
      <c r="M263" s="652">
        <v>18.100000000000001</v>
      </c>
      <c r="N263" s="653">
        <v>12764</v>
      </c>
      <c r="O263" s="547">
        <f t="shared" si="9"/>
        <v>244</v>
      </c>
      <c r="P263" s="547" t="str">
        <f t="shared" si="10"/>
        <v>Bräcke</v>
      </c>
      <c r="Q263" s="578">
        <f t="shared" si="11"/>
        <v>12764</v>
      </c>
    </row>
    <row r="264" spans="1:17" x14ac:dyDescent="0.2">
      <c r="A264" s="574" t="s">
        <v>1163</v>
      </c>
      <c r="B264" s="575" t="s">
        <v>921</v>
      </c>
      <c r="C264" s="438" t="s">
        <v>630</v>
      </c>
      <c r="D264" s="494" t="s">
        <v>630</v>
      </c>
      <c r="E264" s="656">
        <v>10237</v>
      </c>
      <c r="F264" s="656">
        <v>1692980300</v>
      </c>
      <c r="G264" s="648">
        <v>1871843669</v>
      </c>
      <c r="H264" s="648">
        <v>182851</v>
      </c>
      <c r="I264" s="654">
        <v>85.9</v>
      </c>
      <c r="J264" s="653">
        <v>2504633558</v>
      </c>
      <c r="K264" s="653">
        <v>632789889</v>
      </c>
      <c r="L264" s="652">
        <v>20.170000000000002</v>
      </c>
      <c r="M264" s="652">
        <v>18.100000000000001</v>
      </c>
      <c r="N264" s="653">
        <v>12468</v>
      </c>
      <c r="O264" s="547">
        <f t="shared" si="9"/>
        <v>231</v>
      </c>
      <c r="P264" s="547" t="str">
        <f t="shared" si="10"/>
        <v>Härjedalen</v>
      </c>
      <c r="Q264" s="578">
        <f t="shared" si="11"/>
        <v>12468</v>
      </c>
    </row>
    <row r="265" spans="1:17" x14ac:dyDescent="0.2">
      <c r="A265" s="574" t="s">
        <v>1163</v>
      </c>
      <c r="B265" s="575" t="s">
        <v>948</v>
      </c>
      <c r="C265" s="438" t="s">
        <v>631</v>
      </c>
      <c r="D265" s="494" t="s">
        <v>631</v>
      </c>
      <c r="E265" s="656">
        <v>14776</v>
      </c>
      <c r="F265" s="656">
        <v>2515806600</v>
      </c>
      <c r="G265" s="648">
        <v>2781601567</v>
      </c>
      <c r="H265" s="648">
        <v>188251</v>
      </c>
      <c r="I265" s="654">
        <v>88.5</v>
      </c>
      <c r="J265" s="653">
        <v>3615167085</v>
      </c>
      <c r="K265" s="653">
        <v>833565518</v>
      </c>
      <c r="L265" s="652">
        <v>20.170000000000002</v>
      </c>
      <c r="M265" s="652">
        <v>18.100000000000001</v>
      </c>
      <c r="N265" s="653">
        <v>11379</v>
      </c>
      <c r="O265" s="547">
        <f t="shared" si="9"/>
        <v>201</v>
      </c>
      <c r="P265" s="547" t="str">
        <f t="shared" si="10"/>
        <v>Krokom</v>
      </c>
      <c r="Q265" s="578">
        <f t="shared" si="11"/>
        <v>11379</v>
      </c>
    </row>
    <row r="266" spans="1:17" x14ac:dyDescent="0.2">
      <c r="A266" s="574" t="s">
        <v>1163</v>
      </c>
      <c r="B266" s="575" t="s">
        <v>1017</v>
      </c>
      <c r="C266" s="438" t="s">
        <v>632</v>
      </c>
      <c r="D266" s="494" t="s">
        <v>632</v>
      </c>
      <c r="E266" s="656">
        <v>5405</v>
      </c>
      <c r="F266" s="656">
        <v>890586400</v>
      </c>
      <c r="G266" s="648">
        <v>984676853</v>
      </c>
      <c r="H266" s="648">
        <v>182179</v>
      </c>
      <c r="I266" s="654">
        <v>85.6</v>
      </c>
      <c r="J266" s="653">
        <v>1322413244</v>
      </c>
      <c r="K266" s="653">
        <v>337736391</v>
      </c>
      <c r="L266" s="652">
        <v>20.170000000000002</v>
      </c>
      <c r="M266" s="652">
        <v>18.100000000000001</v>
      </c>
      <c r="N266" s="653">
        <v>12603</v>
      </c>
      <c r="O266" s="547">
        <f t="shared" ref="O266:O298" si="12">RANK(N266,$N$9:$N$298,1)</f>
        <v>240</v>
      </c>
      <c r="P266" s="547" t="str">
        <f t="shared" ref="P266:P298" si="13">C266</f>
        <v>Ragunda</v>
      </c>
      <c r="Q266" s="578">
        <f t="shared" ref="Q266:Q298" si="14">N266</f>
        <v>12603</v>
      </c>
    </row>
    <row r="267" spans="1:17" x14ac:dyDescent="0.2">
      <c r="A267" s="574" t="s">
        <v>1163</v>
      </c>
      <c r="B267" s="575" t="s">
        <v>1045</v>
      </c>
      <c r="C267" s="438" t="s">
        <v>633</v>
      </c>
      <c r="D267" s="494" t="s">
        <v>633</v>
      </c>
      <c r="E267" s="656">
        <v>11708</v>
      </c>
      <c r="F267" s="656">
        <v>1915907300</v>
      </c>
      <c r="G267" s="648">
        <v>2118322906</v>
      </c>
      <c r="H267" s="648">
        <v>180930</v>
      </c>
      <c r="I267" s="654">
        <v>85</v>
      </c>
      <c r="J267" s="653">
        <v>2864535478</v>
      </c>
      <c r="K267" s="653">
        <v>746212572</v>
      </c>
      <c r="L267" s="652">
        <v>20.170000000000002</v>
      </c>
      <c r="M267" s="652">
        <v>18.100000000000001</v>
      </c>
      <c r="N267" s="653">
        <v>12855</v>
      </c>
      <c r="O267" s="547">
        <f t="shared" si="12"/>
        <v>247</v>
      </c>
      <c r="P267" s="547" t="str">
        <f t="shared" si="13"/>
        <v>Strömsund</v>
      </c>
      <c r="Q267" s="578">
        <f t="shared" si="14"/>
        <v>12855</v>
      </c>
    </row>
    <row r="268" spans="1:17" x14ac:dyDescent="0.2">
      <c r="A268" s="574" t="s">
        <v>1163</v>
      </c>
      <c r="B268" s="575" t="s">
        <v>1111</v>
      </c>
      <c r="C268" s="438" t="s">
        <v>634</v>
      </c>
      <c r="D268" s="494" t="s">
        <v>634</v>
      </c>
      <c r="E268" s="656">
        <v>10578</v>
      </c>
      <c r="F268" s="656">
        <v>1740569100</v>
      </c>
      <c r="G268" s="648">
        <v>1924460225</v>
      </c>
      <c r="H268" s="648">
        <v>181930</v>
      </c>
      <c r="I268" s="654">
        <v>85.5</v>
      </c>
      <c r="J268" s="653">
        <v>2588064254</v>
      </c>
      <c r="K268" s="653">
        <v>663604029</v>
      </c>
      <c r="L268" s="652">
        <v>20.170000000000002</v>
      </c>
      <c r="M268" s="652">
        <v>18.100000000000001</v>
      </c>
      <c r="N268" s="653">
        <v>12654</v>
      </c>
      <c r="O268" s="547">
        <f t="shared" si="12"/>
        <v>242</v>
      </c>
      <c r="P268" s="547" t="str">
        <f t="shared" si="13"/>
        <v>Åre</v>
      </c>
      <c r="Q268" s="578">
        <f t="shared" si="14"/>
        <v>12654</v>
      </c>
    </row>
    <row r="269" spans="1:17" x14ac:dyDescent="0.2">
      <c r="A269" s="574" t="s">
        <v>1163</v>
      </c>
      <c r="B269" s="575" t="s">
        <v>1126</v>
      </c>
      <c r="C269" s="438" t="s">
        <v>635</v>
      </c>
      <c r="D269" s="494" t="s">
        <v>635</v>
      </c>
      <c r="E269" s="656">
        <v>60961</v>
      </c>
      <c r="F269" s="656">
        <v>11121186000</v>
      </c>
      <c r="G269" s="648">
        <v>12296139301</v>
      </c>
      <c r="H269" s="648">
        <v>201705</v>
      </c>
      <c r="I269" s="654">
        <v>94.8</v>
      </c>
      <c r="J269" s="653">
        <v>14915010873</v>
      </c>
      <c r="K269" s="653">
        <v>2618871572</v>
      </c>
      <c r="L269" s="652">
        <v>20.170000000000002</v>
      </c>
      <c r="M269" s="652">
        <v>18.100000000000001</v>
      </c>
      <c r="N269" s="653">
        <v>8665</v>
      </c>
      <c r="O269" s="547">
        <f t="shared" si="12"/>
        <v>104</v>
      </c>
      <c r="P269" s="547" t="str">
        <f t="shared" si="13"/>
        <v>Östersund</v>
      </c>
      <c r="Q269" s="578">
        <f t="shared" si="14"/>
        <v>8665</v>
      </c>
    </row>
    <row r="270" spans="1:17" ht="25.5" x14ac:dyDescent="0.2">
      <c r="A270" s="574" t="s">
        <v>1164</v>
      </c>
      <c r="B270" s="575" t="s">
        <v>854</v>
      </c>
      <c r="C270" s="576" t="s">
        <v>637</v>
      </c>
      <c r="D270" s="577" t="s">
        <v>717</v>
      </c>
      <c r="E270" s="656">
        <v>2455</v>
      </c>
      <c r="F270" s="656">
        <v>367768500</v>
      </c>
      <c r="G270" s="648">
        <v>406623242</v>
      </c>
      <c r="H270" s="648">
        <v>165631</v>
      </c>
      <c r="I270" s="654">
        <v>77.900000000000006</v>
      </c>
      <c r="J270" s="653">
        <v>600652084</v>
      </c>
      <c r="K270" s="653">
        <v>194028842</v>
      </c>
      <c r="L270" s="652">
        <v>20.6</v>
      </c>
      <c r="M270" s="652">
        <v>18.53</v>
      </c>
      <c r="N270" s="653">
        <v>16281</v>
      </c>
      <c r="O270" s="547">
        <f t="shared" si="12"/>
        <v>288</v>
      </c>
      <c r="P270" s="547" t="str">
        <f t="shared" si="13"/>
        <v>Bjurholm</v>
      </c>
      <c r="Q270" s="578">
        <f t="shared" si="14"/>
        <v>16281</v>
      </c>
    </row>
    <row r="271" spans="1:17" x14ac:dyDescent="0.2">
      <c r="A271" s="574" t="s">
        <v>1164</v>
      </c>
      <c r="B271" s="575" t="s">
        <v>871</v>
      </c>
      <c r="C271" s="438" t="s">
        <v>638</v>
      </c>
      <c r="D271" s="494" t="s">
        <v>638</v>
      </c>
      <c r="E271" s="656">
        <v>2745</v>
      </c>
      <c r="F271" s="656">
        <v>440660600</v>
      </c>
      <c r="G271" s="648">
        <v>487216392</v>
      </c>
      <c r="H271" s="648">
        <v>177492</v>
      </c>
      <c r="I271" s="654">
        <v>83.4</v>
      </c>
      <c r="J271" s="653">
        <v>671604876</v>
      </c>
      <c r="K271" s="653">
        <v>184388484</v>
      </c>
      <c r="L271" s="652">
        <v>20.6</v>
      </c>
      <c r="M271" s="652">
        <v>18.53</v>
      </c>
      <c r="N271" s="653">
        <v>13838</v>
      </c>
      <c r="O271" s="547">
        <f t="shared" si="12"/>
        <v>274</v>
      </c>
      <c r="P271" s="547" t="str">
        <f t="shared" si="13"/>
        <v>Dorotea</v>
      </c>
      <c r="Q271" s="578">
        <f t="shared" si="14"/>
        <v>13838</v>
      </c>
    </row>
    <row r="272" spans="1:17" x14ac:dyDescent="0.2">
      <c r="A272" s="574" t="s">
        <v>1164</v>
      </c>
      <c r="B272" s="575" t="s">
        <v>974</v>
      </c>
      <c r="C272" s="438" t="s">
        <v>639</v>
      </c>
      <c r="D272" s="494" t="s">
        <v>639</v>
      </c>
      <c r="E272" s="656">
        <v>12177</v>
      </c>
      <c r="F272" s="656">
        <v>2180707100</v>
      </c>
      <c r="G272" s="648">
        <v>2411098805</v>
      </c>
      <c r="H272" s="648">
        <v>198004</v>
      </c>
      <c r="I272" s="654">
        <v>93.1</v>
      </c>
      <c r="J272" s="653">
        <v>2979283270</v>
      </c>
      <c r="K272" s="653">
        <v>568184465</v>
      </c>
      <c r="L272" s="652">
        <v>20.6</v>
      </c>
      <c r="M272" s="652">
        <v>18.53</v>
      </c>
      <c r="N272" s="653">
        <v>9612</v>
      </c>
      <c r="O272" s="547">
        <f t="shared" si="12"/>
        <v>128</v>
      </c>
      <c r="P272" s="547" t="str">
        <f t="shared" si="13"/>
        <v>Lycksele</v>
      </c>
      <c r="Q272" s="578">
        <f t="shared" si="14"/>
        <v>9612</v>
      </c>
    </row>
    <row r="273" spans="1:17" x14ac:dyDescent="0.2">
      <c r="A273" s="574" t="s">
        <v>1164</v>
      </c>
      <c r="B273" s="575" t="s">
        <v>978</v>
      </c>
      <c r="C273" s="438" t="s">
        <v>640</v>
      </c>
      <c r="D273" s="494" t="s">
        <v>640</v>
      </c>
      <c r="E273" s="656">
        <v>3118</v>
      </c>
      <c r="F273" s="656">
        <v>569211400</v>
      </c>
      <c r="G273" s="648">
        <v>629348584</v>
      </c>
      <c r="H273" s="648">
        <v>201844</v>
      </c>
      <c r="I273" s="654">
        <v>94.9</v>
      </c>
      <c r="J273" s="653">
        <v>762864846</v>
      </c>
      <c r="K273" s="653">
        <v>133516262</v>
      </c>
      <c r="L273" s="652">
        <v>20.6</v>
      </c>
      <c r="M273" s="652">
        <v>18.53</v>
      </c>
      <c r="N273" s="653">
        <v>8821</v>
      </c>
      <c r="O273" s="547">
        <f t="shared" si="12"/>
        <v>109</v>
      </c>
      <c r="P273" s="547" t="str">
        <f t="shared" si="13"/>
        <v>Malå</v>
      </c>
      <c r="Q273" s="578">
        <f t="shared" si="14"/>
        <v>8821</v>
      </c>
    </row>
    <row r="274" spans="1:17" x14ac:dyDescent="0.2">
      <c r="A274" s="574" t="s">
        <v>1164</v>
      </c>
      <c r="B274" s="575" t="s">
        <v>996</v>
      </c>
      <c r="C274" s="438" t="s">
        <v>641</v>
      </c>
      <c r="D274" s="494" t="s">
        <v>641</v>
      </c>
      <c r="E274" s="656">
        <v>7071</v>
      </c>
      <c r="F274" s="656">
        <v>1182471500</v>
      </c>
      <c r="G274" s="648">
        <v>1307399614</v>
      </c>
      <c r="H274" s="648">
        <v>184896</v>
      </c>
      <c r="I274" s="654">
        <v>86.9</v>
      </c>
      <c r="J274" s="653">
        <v>1730024801</v>
      </c>
      <c r="K274" s="653">
        <v>422625187</v>
      </c>
      <c r="L274" s="652">
        <v>20.6</v>
      </c>
      <c r="M274" s="652">
        <v>18.53</v>
      </c>
      <c r="N274" s="653">
        <v>12312</v>
      </c>
      <c r="O274" s="547">
        <f t="shared" si="12"/>
        <v>227</v>
      </c>
      <c r="P274" s="547" t="str">
        <f t="shared" si="13"/>
        <v>Nordmaling</v>
      </c>
      <c r="Q274" s="578">
        <f t="shared" si="14"/>
        <v>12312</v>
      </c>
    </row>
    <row r="275" spans="1:17" x14ac:dyDescent="0.2">
      <c r="A275" s="574" t="s">
        <v>1164</v>
      </c>
      <c r="B275" s="575" t="s">
        <v>999</v>
      </c>
      <c r="C275" s="438" t="s">
        <v>642</v>
      </c>
      <c r="D275" s="494" t="s">
        <v>642</v>
      </c>
      <c r="E275" s="656">
        <v>4174</v>
      </c>
      <c r="F275" s="656">
        <v>698849800</v>
      </c>
      <c r="G275" s="648">
        <v>772683281</v>
      </c>
      <c r="H275" s="648">
        <v>185118</v>
      </c>
      <c r="I275" s="654">
        <v>87</v>
      </c>
      <c r="J275" s="653">
        <v>1021230875</v>
      </c>
      <c r="K275" s="653">
        <v>248547594</v>
      </c>
      <c r="L275" s="652">
        <v>20.6</v>
      </c>
      <c r="M275" s="652">
        <v>18.53</v>
      </c>
      <c r="N275" s="653">
        <v>12267</v>
      </c>
      <c r="O275" s="547">
        <f t="shared" si="12"/>
        <v>226</v>
      </c>
      <c r="P275" s="547" t="str">
        <f t="shared" si="13"/>
        <v>Norsjö</v>
      </c>
      <c r="Q275" s="578">
        <f t="shared" si="14"/>
        <v>12267</v>
      </c>
    </row>
    <row r="276" spans="1:17" x14ac:dyDescent="0.2">
      <c r="A276" s="574" t="s">
        <v>1164</v>
      </c>
      <c r="B276" s="575" t="s">
        <v>1018</v>
      </c>
      <c r="C276" s="438" t="s">
        <v>643</v>
      </c>
      <c r="D276" s="494" t="s">
        <v>643</v>
      </c>
      <c r="E276" s="656">
        <v>6779</v>
      </c>
      <c r="F276" s="656">
        <v>1153182800</v>
      </c>
      <c r="G276" s="648">
        <v>1275016563</v>
      </c>
      <c r="H276" s="648">
        <v>188083</v>
      </c>
      <c r="I276" s="654">
        <v>88.4</v>
      </c>
      <c r="J276" s="653">
        <v>1658582679</v>
      </c>
      <c r="K276" s="653">
        <v>383566116</v>
      </c>
      <c r="L276" s="652">
        <v>20.6</v>
      </c>
      <c r="M276" s="652">
        <v>18.53</v>
      </c>
      <c r="N276" s="653">
        <v>11656</v>
      </c>
      <c r="O276" s="547">
        <f t="shared" si="12"/>
        <v>211</v>
      </c>
      <c r="P276" s="547" t="str">
        <f t="shared" si="13"/>
        <v>Robertsfors</v>
      </c>
      <c r="Q276" s="578">
        <f t="shared" si="14"/>
        <v>11656</v>
      </c>
    </row>
    <row r="277" spans="1:17" x14ac:dyDescent="0.2">
      <c r="A277" s="574" t="s">
        <v>1164</v>
      </c>
      <c r="B277" s="575" t="s">
        <v>1028</v>
      </c>
      <c r="C277" s="438" t="s">
        <v>644</v>
      </c>
      <c r="D277" s="494" t="s">
        <v>644</v>
      </c>
      <c r="E277" s="656">
        <v>72042</v>
      </c>
      <c r="F277" s="656">
        <v>13334581400</v>
      </c>
      <c r="G277" s="648">
        <v>14743379925</v>
      </c>
      <c r="H277" s="648">
        <v>204650</v>
      </c>
      <c r="I277" s="654">
        <v>96.2</v>
      </c>
      <c r="J277" s="653">
        <v>17626141522</v>
      </c>
      <c r="K277" s="653">
        <v>2882761597</v>
      </c>
      <c r="L277" s="652">
        <v>20.6</v>
      </c>
      <c r="M277" s="652">
        <v>18.53</v>
      </c>
      <c r="N277" s="653">
        <v>8243</v>
      </c>
      <c r="O277" s="547">
        <f t="shared" si="12"/>
        <v>88</v>
      </c>
      <c r="P277" s="547" t="str">
        <f t="shared" si="13"/>
        <v>Skellefteå</v>
      </c>
      <c r="Q277" s="578">
        <f t="shared" si="14"/>
        <v>8243</v>
      </c>
    </row>
    <row r="278" spans="1:17" x14ac:dyDescent="0.2">
      <c r="A278" s="574" t="s">
        <v>1164</v>
      </c>
      <c r="B278" s="575" t="s">
        <v>1036</v>
      </c>
      <c r="C278" s="438" t="s">
        <v>645</v>
      </c>
      <c r="D278" s="494" t="s">
        <v>645</v>
      </c>
      <c r="E278" s="656">
        <v>2503</v>
      </c>
      <c r="F278" s="656">
        <v>415117900</v>
      </c>
      <c r="G278" s="648">
        <v>458975106</v>
      </c>
      <c r="H278" s="648">
        <v>183370</v>
      </c>
      <c r="I278" s="654">
        <v>86.2</v>
      </c>
      <c r="J278" s="653">
        <v>612395994</v>
      </c>
      <c r="K278" s="653">
        <v>153420888</v>
      </c>
      <c r="L278" s="652">
        <v>20.6</v>
      </c>
      <c r="M278" s="652">
        <v>18.53</v>
      </c>
      <c r="N278" s="653">
        <v>12627</v>
      </c>
      <c r="O278" s="547">
        <f t="shared" si="12"/>
        <v>241</v>
      </c>
      <c r="P278" s="547" t="str">
        <f t="shared" si="13"/>
        <v>Sorsele</v>
      </c>
      <c r="Q278" s="578">
        <f t="shared" si="14"/>
        <v>12627</v>
      </c>
    </row>
    <row r="279" spans="1:17" x14ac:dyDescent="0.2">
      <c r="A279" s="574" t="s">
        <v>1164</v>
      </c>
      <c r="B279" s="575" t="s">
        <v>1042</v>
      </c>
      <c r="C279" s="438" t="s">
        <v>646</v>
      </c>
      <c r="D279" s="494" t="s">
        <v>646</v>
      </c>
      <c r="E279" s="656">
        <v>5933</v>
      </c>
      <c r="F279" s="656">
        <v>987347100</v>
      </c>
      <c r="G279" s="648">
        <v>1091660321</v>
      </c>
      <c r="H279" s="648">
        <v>183998</v>
      </c>
      <c r="I279" s="654">
        <v>86.5</v>
      </c>
      <c r="J279" s="653">
        <v>1451596258</v>
      </c>
      <c r="K279" s="653">
        <v>359935937</v>
      </c>
      <c r="L279" s="652">
        <v>20.6</v>
      </c>
      <c r="M279" s="652">
        <v>18.53</v>
      </c>
      <c r="N279" s="653">
        <v>12497</v>
      </c>
      <c r="O279" s="547">
        <f t="shared" si="12"/>
        <v>236</v>
      </c>
      <c r="P279" s="547" t="str">
        <f t="shared" si="13"/>
        <v>Storuman</v>
      </c>
      <c r="Q279" s="578">
        <f t="shared" si="14"/>
        <v>12497</v>
      </c>
    </row>
    <row r="280" spans="1:17" x14ac:dyDescent="0.2">
      <c r="A280" s="574" t="s">
        <v>1164</v>
      </c>
      <c r="B280" s="575" t="s">
        <v>1080</v>
      </c>
      <c r="C280" s="438" t="s">
        <v>647</v>
      </c>
      <c r="D280" s="494" t="s">
        <v>647</v>
      </c>
      <c r="E280" s="656">
        <v>120943</v>
      </c>
      <c r="F280" s="656">
        <v>22947133700</v>
      </c>
      <c r="G280" s="648">
        <v>25371498375</v>
      </c>
      <c r="H280" s="648">
        <v>209781</v>
      </c>
      <c r="I280" s="654">
        <v>98.6</v>
      </c>
      <c r="J280" s="653">
        <v>29590494906</v>
      </c>
      <c r="K280" s="653">
        <v>4218996531</v>
      </c>
      <c r="L280" s="652">
        <v>20.6</v>
      </c>
      <c r="M280" s="652">
        <v>18.53</v>
      </c>
      <c r="N280" s="653">
        <v>7186</v>
      </c>
      <c r="O280" s="547">
        <f t="shared" si="12"/>
        <v>66</v>
      </c>
      <c r="P280" s="547" t="str">
        <f t="shared" si="13"/>
        <v>Umeå</v>
      </c>
      <c r="Q280" s="578">
        <f t="shared" si="14"/>
        <v>7186</v>
      </c>
    </row>
    <row r="281" spans="1:17" x14ac:dyDescent="0.2">
      <c r="A281" s="574" t="s">
        <v>1164</v>
      </c>
      <c r="B281" s="575" t="s">
        <v>1095</v>
      </c>
      <c r="C281" s="438" t="s">
        <v>648</v>
      </c>
      <c r="D281" s="494" t="s">
        <v>648</v>
      </c>
      <c r="E281" s="656">
        <v>6848</v>
      </c>
      <c r="F281" s="656">
        <v>1066973000</v>
      </c>
      <c r="G281" s="648">
        <v>1179698697</v>
      </c>
      <c r="H281" s="648">
        <v>172269</v>
      </c>
      <c r="I281" s="654">
        <v>81</v>
      </c>
      <c r="J281" s="653">
        <v>1675464550</v>
      </c>
      <c r="K281" s="653">
        <v>495765853</v>
      </c>
      <c r="L281" s="652">
        <v>20.6</v>
      </c>
      <c r="M281" s="652">
        <v>18.53</v>
      </c>
      <c r="N281" s="653">
        <v>14914</v>
      </c>
      <c r="O281" s="547">
        <f t="shared" si="12"/>
        <v>284</v>
      </c>
      <c r="P281" s="547" t="str">
        <f t="shared" si="13"/>
        <v>Vilhelmina</v>
      </c>
      <c r="Q281" s="578">
        <f t="shared" si="14"/>
        <v>14914</v>
      </c>
    </row>
    <row r="282" spans="1:17" x14ac:dyDescent="0.2">
      <c r="A282" s="574" t="s">
        <v>1164</v>
      </c>
      <c r="B282" s="575" t="s">
        <v>1097</v>
      </c>
      <c r="C282" s="438" t="s">
        <v>649</v>
      </c>
      <c r="D282" s="494" t="s">
        <v>649</v>
      </c>
      <c r="E282" s="656">
        <v>5385</v>
      </c>
      <c r="F282" s="656">
        <v>896289300</v>
      </c>
      <c r="G282" s="648">
        <v>990982265</v>
      </c>
      <c r="H282" s="648">
        <v>184026</v>
      </c>
      <c r="I282" s="654">
        <v>86.5</v>
      </c>
      <c r="J282" s="653">
        <v>1317519948</v>
      </c>
      <c r="K282" s="653">
        <v>326537683</v>
      </c>
      <c r="L282" s="652">
        <v>20.6</v>
      </c>
      <c r="M282" s="652">
        <v>18.53</v>
      </c>
      <c r="N282" s="653">
        <v>12492</v>
      </c>
      <c r="O282" s="547">
        <f t="shared" si="12"/>
        <v>234</v>
      </c>
      <c r="P282" s="547" t="str">
        <f t="shared" si="13"/>
        <v>Vindeln</v>
      </c>
      <c r="Q282" s="578">
        <f t="shared" si="14"/>
        <v>12492</v>
      </c>
    </row>
    <row r="283" spans="1:17" x14ac:dyDescent="0.2">
      <c r="A283" s="574" t="s">
        <v>1164</v>
      </c>
      <c r="B283" s="575" t="s">
        <v>1101</v>
      </c>
      <c r="C283" s="438" t="s">
        <v>650</v>
      </c>
      <c r="D283" s="494" t="s">
        <v>650</v>
      </c>
      <c r="E283" s="656">
        <v>8580</v>
      </c>
      <c r="F283" s="656">
        <v>1524960900</v>
      </c>
      <c r="G283" s="648">
        <v>1686073019</v>
      </c>
      <c r="H283" s="648">
        <v>196512</v>
      </c>
      <c r="I283" s="654">
        <v>92.4</v>
      </c>
      <c r="J283" s="653">
        <v>2099223984</v>
      </c>
      <c r="K283" s="653">
        <v>413150965</v>
      </c>
      <c r="L283" s="652">
        <v>20.6</v>
      </c>
      <c r="M283" s="652">
        <v>18.53</v>
      </c>
      <c r="N283" s="653">
        <v>9919</v>
      </c>
      <c r="O283" s="547">
        <f t="shared" si="12"/>
        <v>137</v>
      </c>
      <c r="P283" s="547" t="str">
        <f t="shared" si="13"/>
        <v>Vännäs</v>
      </c>
      <c r="Q283" s="578">
        <f t="shared" si="14"/>
        <v>9919</v>
      </c>
    </row>
    <row r="284" spans="1:17" x14ac:dyDescent="0.2">
      <c r="A284" s="574" t="s">
        <v>1164</v>
      </c>
      <c r="B284" s="575" t="s">
        <v>1113</v>
      </c>
      <c r="C284" s="438" t="s">
        <v>651</v>
      </c>
      <c r="D284" s="494" t="s">
        <v>651</v>
      </c>
      <c r="E284" s="656">
        <v>2831</v>
      </c>
      <c r="F284" s="656">
        <v>453656400</v>
      </c>
      <c r="G284" s="648">
        <v>501585199</v>
      </c>
      <c r="H284" s="648">
        <v>177176</v>
      </c>
      <c r="I284" s="654">
        <v>83.3</v>
      </c>
      <c r="J284" s="653">
        <v>692646049</v>
      </c>
      <c r="K284" s="653">
        <v>191060850</v>
      </c>
      <c r="L284" s="652">
        <v>20.6</v>
      </c>
      <c r="M284" s="652">
        <v>18.53</v>
      </c>
      <c r="N284" s="653">
        <v>13903</v>
      </c>
      <c r="O284" s="547">
        <f t="shared" si="12"/>
        <v>276</v>
      </c>
      <c r="P284" s="547" t="str">
        <f t="shared" si="13"/>
        <v>Åsele</v>
      </c>
      <c r="Q284" s="578">
        <f t="shared" si="14"/>
        <v>13903</v>
      </c>
    </row>
    <row r="285" spans="1:17" ht="25.5" x14ac:dyDescent="0.2">
      <c r="A285" s="574" t="s">
        <v>1165</v>
      </c>
      <c r="B285" s="575" t="s">
        <v>847</v>
      </c>
      <c r="C285" s="576" t="s">
        <v>653</v>
      </c>
      <c r="D285" s="577" t="s">
        <v>718</v>
      </c>
      <c r="E285" s="656">
        <v>2887</v>
      </c>
      <c r="F285" s="656">
        <v>532746500</v>
      </c>
      <c r="G285" s="648">
        <v>589031168</v>
      </c>
      <c r="H285" s="648">
        <v>204029</v>
      </c>
      <c r="I285" s="654">
        <v>95.9</v>
      </c>
      <c r="J285" s="653">
        <v>706347278</v>
      </c>
      <c r="K285" s="653">
        <v>117316110</v>
      </c>
      <c r="L285" s="652">
        <v>20.45</v>
      </c>
      <c r="M285" s="652">
        <v>18.38</v>
      </c>
      <c r="N285" s="653">
        <v>8310</v>
      </c>
      <c r="O285" s="547">
        <f t="shared" si="12"/>
        <v>92</v>
      </c>
      <c r="P285" s="547" t="str">
        <f t="shared" si="13"/>
        <v>Arjeplog</v>
      </c>
      <c r="Q285" s="578">
        <f t="shared" si="14"/>
        <v>8310</v>
      </c>
    </row>
    <row r="286" spans="1:17" x14ac:dyDescent="0.2">
      <c r="A286" s="574" t="s">
        <v>1165</v>
      </c>
      <c r="B286" s="575" t="s">
        <v>848</v>
      </c>
      <c r="C286" s="438" t="s">
        <v>654</v>
      </c>
      <c r="D286" s="494" t="s">
        <v>654</v>
      </c>
      <c r="E286" s="656">
        <v>6447</v>
      </c>
      <c r="F286" s="656">
        <v>1147301900</v>
      </c>
      <c r="G286" s="648">
        <v>1268514346</v>
      </c>
      <c r="H286" s="648">
        <v>196760</v>
      </c>
      <c r="I286" s="654">
        <v>92.5</v>
      </c>
      <c r="J286" s="653">
        <v>1577353966</v>
      </c>
      <c r="K286" s="653">
        <v>308839620</v>
      </c>
      <c r="L286" s="652">
        <v>20.45</v>
      </c>
      <c r="M286" s="652">
        <v>18.38</v>
      </c>
      <c r="N286" s="653">
        <v>9796</v>
      </c>
      <c r="O286" s="547">
        <f t="shared" si="12"/>
        <v>135</v>
      </c>
      <c r="P286" s="547" t="str">
        <f t="shared" si="13"/>
        <v>Arvidsjaur</v>
      </c>
      <c r="Q286" s="578">
        <f t="shared" si="14"/>
        <v>9796</v>
      </c>
    </row>
    <row r="287" spans="1:17" x14ac:dyDescent="0.2">
      <c r="A287" s="574" t="s">
        <v>1165</v>
      </c>
      <c r="B287" s="575" t="s">
        <v>856</v>
      </c>
      <c r="C287" s="438" t="s">
        <v>655</v>
      </c>
      <c r="D287" s="494" t="s">
        <v>655</v>
      </c>
      <c r="E287" s="656">
        <v>27926</v>
      </c>
      <c r="F287" s="656">
        <v>5223067100</v>
      </c>
      <c r="G287" s="648">
        <v>5774884139</v>
      </c>
      <c r="H287" s="648">
        <v>206792</v>
      </c>
      <c r="I287" s="654">
        <v>97.2</v>
      </c>
      <c r="J287" s="653">
        <v>6832509205</v>
      </c>
      <c r="K287" s="653">
        <v>1057625066</v>
      </c>
      <c r="L287" s="652">
        <v>20.45</v>
      </c>
      <c r="M287" s="652">
        <v>18.38</v>
      </c>
      <c r="N287" s="653">
        <v>7745</v>
      </c>
      <c r="O287" s="547">
        <f t="shared" si="12"/>
        <v>78</v>
      </c>
      <c r="P287" s="547" t="str">
        <f t="shared" si="13"/>
        <v>Boden</v>
      </c>
      <c r="Q287" s="578">
        <f t="shared" si="14"/>
        <v>7745</v>
      </c>
    </row>
    <row r="288" spans="1:17" x14ac:dyDescent="0.2">
      <c r="A288" s="574" t="s">
        <v>1165</v>
      </c>
      <c r="B288" s="575" t="s">
        <v>897</v>
      </c>
      <c r="C288" s="438" t="s">
        <v>656</v>
      </c>
      <c r="D288" s="494" t="s">
        <v>656</v>
      </c>
      <c r="E288" s="656">
        <v>18127</v>
      </c>
      <c r="F288" s="656">
        <v>4089861000</v>
      </c>
      <c r="G288" s="648">
        <v>4521954815</v>
      </c>
      <c r="H288" s="648">
        <v>249460</v>
      </c>
      <c r="I288" s="654">
        <v>117.3</v>
      </c>
      <c r="J288" s="653">
        <v>4435038830</v>
      </c>
      <c r="K288" s="653">
        <v>-86915985</v>
      </c>
      <c r="L288" s="652">
        <v>20.45</v>
      </c>
      <c r="M288" s="652">
        <v>18.38</v>
      </c>
      <c r="N288" s="653">
        <v>-881</v>
      </c>
      <c r="O288" s="547">
        <f t="shared" si="12"/>
        <v>13</v>
      </c>
      <c r="P288" s="547" t="str">
        <f t="shared" si="13"/>
        <v>Gällivare</v>
      </c>
      <c r="Q288" s="578">
        <f t="shared" si="14"/>
        <v>-881</v>
      </c>
    </row>
    <row r="289" spans="1:17" x14ac:dyDescent="0.2">
      <c r="A289" s="574" t="s">
        <v>1165</v>
      </c>
      <c r="B289" s="575" t="s">
        <v>908</v>
      </c>
      <c r="C289" s="438" t="s">
        <v>657</v>
      </c>
      <c r="D289" s="494" t="s">
        <v>657</v>
      </c>
      <c r="E289" s="656">
        <v>9793</v>
      </c>
      <c r="F289" s="656">
        <v>1540337600</v>
      </c>
      <c r="G289" s="648">
        <v>1703074267</v>
      </c>
      <c r="H289" s="648">
        <v>173907</v>
      </c>
      <c r="I289" s="654">
        <v>81.7</v>
      </c>
      <c r="J289" s="653">
        <v>2396002386</v>
      </c>
      <c r="K289" s="653">
        <v>692928119</v>
      </c>
      <c r="L289" s="652">
        <v>20.45</v>
      </c>
      <c r="M289" s="652">
        <v>18.38</v>
      </c>
      <c r="N289" s="653">
        <v>14470</v>
      </c>
      <c r="O289" s="547">
        <f t="shared" si="12"/>
        <v>281</v>
      </c>
      <c r="P289" s="547" t="str">
        <f t="shared" si="13"/>
        <v>Haparanda</v>
      </c>
      <c r="Q289" s="578">
        <f t="shared" si="14"/>
        <v>14470</v>
      </c>
    </row>
    <row r="290" spans="1:17" x14ac:dyDescent="0.2">
      <c r="A290" s="574" t="s">
        <v>1165</v>
      </c>
      <c r="B290" s="575" t="s">
        <v>929</v>
      </c>
      <c r="C290" s="438" t="s">
        <v>658</v>
      </c>
      <c r="D290" s="494" t="s">
        <v>658</v>
      </c>
      <c r="E290" s="656">
        <v>5070</v>
      </c>
      <c r="F290" s="656">
        <v>935142200</v>
      </c>
      <c r="G290" s="648">
        <v>1033939973</v>
      </c>
      <c r="H290" s="648">
        <v>203933</v>
      </c>
      <c r="I290" s="654">
        <v>95.9</v>
      </c>
      <c r="J290" s="653">
        <v>1240450536</v>
      </c>
      <c r="K290" s="653">
        <v>206510563</v>
      </c>
      <c r="L290" s="652">
        <v>20.45</v>
      </c>
      <c r="M290" s="652">
        <v>18.38</v>
      </c>
      <c r="N290" s="653">
        <v>8330</v>
      </c>
      <c r="O290" s="547">
        <f t="shared" si="12"/>
        <v>94</v>
      </c>
      <c r="P290" s="547" t="str">
        <f t="shared" si="13"/>
        <v>Jokkmokk</v>
      </c>
      <c r="Q290" s="578">
        <f t="shared" si="14"/>
        <v>8330</v>
      </c>
    </row>
    <row r="291" spans="1:17" x14ac:dyDescent="0.2">
      <c r="A291" s="574" t="s">
        <v>1165</v>
      </c>
      <c r="B291" s="575" t="s">
        <v>932</v>
      </c>
      <c r="C291" s="438" t="s">
        <v>659</v>
      </c>
      <c r="D291" s="494" t="s">
        <v>659</v>
      </c>
      <c r="E291" s="656">
        <v>16260</v>
      </c>
      <c r="F291" s="656">
        <v>2989683000</v>
      </c>
      <c r="G291" s="648">
        <v>3305543009</v>
      </c>
      <c r="H291" s="648">
        <v>203293</v>
      </c>
      <c r="I291" s="654">
        <v>95.6</v>
      </c>
      <c r="J291" s="653">
        <v>3978249648</v>
      </c>
      <c r="K291" s="653">
        <v>672706639</v>
      </c>
      <c r="L291" s="652">
        <v>20.45</v>
      </c>
      <c r="M291" s="652">
        <v>18.38</v>
      </c>
      <c r="N291" s="653">
        <v>8461</v>
      </c>
      <c r="O291" s="547">
        <f t="shared" si="12"/>
        <v>99</v>
      </c>
      <c r="P291" s="547" t="str">
        <f t="shared" si="13"/>
        <v>Kalix</v>
      </c>
      <c r="Q291" s="578">
        <f t="shared" si="14"/>
        <v>8461</v>
      </c>
    </row>
    <row r="292" spans="1:17" x14ac:dyDescent="0.2">
      <c r="A292" s="574" t="s">
        <v>1165</v>
      </c>
      <c r="B292" s="575" t="s">
        <v>942</v>
      </c>
      <c r="C292" s="438" t="s">
        <v>660</v>
      </c>
      <c r="D292" s="494" t="s">
        <v>660</v>
      </c>
      <c r="E292" s="656">
        <v>23198</v>
      </c>
      <c r="F292" s="656">
        <v>5237551800</v>
      </c>
      <c r="G292" s="648">
        <v>5790899148</v>
      </c>
      <c r="H292" s="648">
        <v>249629</v>
      </c>
      <c r="I292" s="654">
        <v>117.3</v>
      </c>
      <c r="J292" s="653">
        <v>5675734030</v>
      </c>
      <c r="K292" s="653">
        <v>-115165118</v>
      </c>
      <c r="L292" s="652">
        <v>20.45</v>
      </c>
      <c r="M292" s="652">
        <v>18.38</v>
      </c>
      <c r="N292" s="653">
        <v>-912</v>
      </c>
      <c r="O292" s="547">
        <f t="shared" si="12"/>
        <v>12</v>
      </c>
      <c r="P292" s="547" t="str">
        <f t="shared" si="13"/>
        <v>Kiruna</v>
      </c>
      <c r="Q292" s="578">
        <f t="shared" si="14"/>
        <v>-912</v>
      </c>
    </row>
    <row r="293" spans="1:17" x14ac:dyDescent="0.2">
      <c r="A293" s="574" t="s">
        <v>1165</v>
      </c>
      <c r="B293" s="575" t="s">
        <v>972</v>
      </c>
      <c r="C293" s="438" t="s">
        <v>661</v>
      </c>
      <c r="D293" s="494" t="s">
        <v>661</v>
      </c>
      <c r="E293" s="656">
        <v>76199</v>
      </c>
      <c r="F293" s="656">
        <v>15216030300</v>
      </c>
      <c r="G293" s="648">
        <v>16823603901</v>
      </c>
      <c r="H293" s="648">
        <v>220785</v>
      </c>
      <c r="I293" s="654">
        <v>103.8</v>
      </c>
      <c r="J293" s="653">
        <v>18643213095</v>
      </c>
      <c r="K293" s="653">
        <v>1819609194</v>
      </c>
      <c r="L293" s="652">
        <v>20.45</v>
      </c>
      <c r="M293" s="652">
        <v>18.38</v>
      </c>
      <c r="N293" s="653">
        <v>4883</v>
      </c>
      <c r="O293" s="547">
        <f t="shared" si="12"/>
        <v>39</v>
      </c>
      <c r="P293" s="547" t="str">
        <f t="shared" si="13"/>
        <v>Luleå</v>
      </c>
      <c r="Q293" s="578">
        <f t="shared" si="14"/>
        <v>4883</v>
      </c>
    </row>
    <row r="294" spans="1:17" x14ac:dyDescent="0.2">
      <c r="A294" s="574" t="s">
        <v>1165</v>
      </c>
      <c r="B294" s="575" t="s">
        <v>1013</v>
      </c>
      <c r="C294" s="438" t="s">
        <v>662</v>
      </c>
      <c r="D294" s="494" t="s">
        <v>662</v>
      </c>
      <c r="E294" s="656">
        <v>6208</v>
      </c>
      <c r="F294" s="656">
        <v>1116331200</v>
      </c>
      <c r="G294" s="648">
        <v>1234271591</v>
      </c>
      <c r="H294" s="648">
        <v>198820</v>
      </c>
      <c r="I294" s="654">
        <v>93.5</v>
      </c>
      <c r="J294" s="653">
        <v>1518879078</v>
      </c>
      <c r="K294" s="653">
        <v>284607487</v>
      </c>
      <c r="L294" s="652">
        <v>20.45</v>
      </c>
      <c r="M294" s="652">
        <v>18.38</v>
      </c>
      <c r="N294" s="653">
        <v>9375</v>
      </c>
      <c r="O294" s="547">
        <f t="shared" si="12"/>
        <v>118</v>
      </c>
      <c r="P294" s="547" t="str">
        <f t="shared" si="13"/>
        <v>Pajala</v>
      </c>
      <c r="Q294" s="578">
        <f t="shared" si="14"/>
        <v>9375</v>
      </c>
    </row>
    <row r="295" spans="1:17" x14ac:dyDescent="0.2">
      <c r="A295" s="574" t="s">
        <v>1165</v>
      </c>
      <c r="B295" s="575" t="s">
        <v>1016</v>
      </c>
      <c r="C295" s="438" t="s">
        <v>663</v>
      </c>
      <c r="D295" s="494" t="s">
        <v>663</v>
      </c>
      <c r="E295" s="656">
        <v>41585</v>
      </c>
      <c r="F295" s="656">
        <v>7959092100</v>
      </c>
      <c r="G295" s="648">
        <v>8799970180</v>
      </c>
      <c r="H295" s="648">
        <v>211614</v>
      </c>
      <c r="I295" s="654">
        <v>99.5</v>
      </c>
      <c r="J295" s="653">
        <v>10174385708</v>
      </c>
      <c r="K295" s="653">
        <v>1374415528</v>
      </c>
      <c r="L295" s="652">
        <v>20.45</v>
      </c>
      <c r="M295" s="652">
        <v>18.38</v>
      </c>
      <c r="N295" s="653">
        <v>6759</v>
      </c>
      <c r="O295" s="547">
        <f t="shared" si="12"/>
        <v>61</v>
      </c>
      <c r="P295" s="547" t="str">
        <f t="shared" si="13"/>
        <v>Piteå</v>
      </c>
      <c r="Q295" s="578">
        <f t="shared" si="14"/>
        <v>6759</v>
      </c>
    </row>
    <row r="296" spans="1:17" x14ac:dyDescent="0.2">
      <c r="A296" s="574" t="s">
        <v>1165</v>
      </c>
      <c r="B296" s="575" t="s">
        <v>1119</v>
      </c>
      <c r="C296" s="438" t="s">
        <v>664</v>
      </c>
      <c r="D296" s="494" t="s">
        <v>664</v>
      </c>
      <c r="E296" s="656">
        <v>8189</v>
      </c>
      <c r="F296" s="656">
        <v>1414837700</v>
      </c>
      <c r="G296" s="648">
        <v>1564315303</v>
      </c>
      <c r="H296" s="648">
        <v>191026</v>
      </c>
      <c r="I296" s="654">
        <v>89.8</v>
      </c>
      <c r="J296" s="653">
        <v>2003560047</v>
      </c>
      <c r="K296" s="653">
        <v>439244744</v>
      </c>
      <c r="L296" s="652">
        <v>20.45</v>
      </c>
      <c r="M296" s="652">
        <v>18.38</v>
      </c>
      <c r="N296" s="653">
        <v>10969</v>
      </c>
      <c r="O296" s="547">
        <f t="shared" si="12"/>
        <v>182</v>
      </c>
      <c r="P296" s="547" t="str">
        <f t="shared" si="13"/>
        <v>Älvsbyn</v>
      </c>
      <c r="Q296" s="578">
        <f t="shared" si="14"/>
        <v>10969</v>
      </c>
    </row>
    <row r="297" spans="1:17" x14ac:dyDescent="0.2">
      <c r="A297" s="574" t="s">
        <v>1165</v>
      </c>
      <c r="B297" s="575" t="s">
        <v>1130</v>
      </c>
      <c r="C297" s="438" t="s">
        <v>665</v>
      </c>
      <c r="D297" s="494" t="s">
        <v>665</v>
      </c>
      <c r="E297" s="656">
        <v>3405</v>
      </c>
      <c r="F297" s="656">
        <v>593600100</v>
      </c>
      <c r="G297" s="648">
        <v>656313951</v>
      </c>
      <c r="H297" s="648">
        <v>192750</v>
      </c>
      <c r="I297" s="654">
        <v>90.6</v>
      </c>
      <c r="J297" s="653">
        <v>833083644</v>
      </c>
      <c r="K297" s="653">
        <v>176769693</v>
      </c>
      <c r="L297" s="652">
        <v>20.45</v>
      </c>
      <c r="M297" s="652">
        <v>18.38</v>
      </c>
      <c r="N297" s="653">
        <v>10617</v>
      </c>
      <c r="O297" s="547">
        <f t="shared" si="12"/>
        <v>171</v>
      </c>
      <c r="P297" s="547" t="str">
        <f t="shared" si="13"/>
        <v>Överkalix</v>
      </c>
      <c r="Q297" s="578">
        <f t="shared" si="14"/>
        <v>10617</v>
      </c>
    </row>
    <row r="298" spans="1:17" x14ac:dyDescent="0.2">
      <c r="A298" s="580" t="s">
        <v>1165</v>
      </c>
      <c r="B298" s="581" t="s">
        <v>1131</v>
      </c>
      <c r="C298" s="565" t="s">
        <v>666</v>
      </c>
      <c r="D298" s="497" t="s">
        <v>666</v>
      </c>
      <c r="E298" s="656">
        <v>4591</v>
      </c>
      <c r="F298" s="656">
        <v>760538100</v>
      </c>
      <c r="G298" s="649">
        <v>840888950</v>
      </c>
      <c r="H298" s="649">
        <v>183160</v>
      </c>
      <c r="I298" s="655">
        <v>86.1</v>
      </c>
      <c r="J298" s="651">
        <v>1123256097</v>
      </c>
      <c r="K298" s="653">
        <v>282367147</v>
      </c>
      <c r="L298" s="652">
        <v>20.45</v>
      </c>
      <c r="M298" s="652">
        <v>18.38</v>
      </c>
      <c r="N298" s="653">
        <v>12578</v>
      </c>
      <c r="O298" s="547">
        <f t="shared" si="12"/>
        <v>239</v>
      </c>
      <c r="P298" s="547" t="str">
        <f t="shared" si="13"/>
        <v>Övertorneå</v>
      </c>
      <c r="Q298" s="578">
        <f t="shared" si="14"/>
        <v>12578</v>
      </c>
    </row>
    <row r="299" spans="1:17" ht="15" customHeight="1" thickBot="1" x14ac:dyDescent="0.25">
      <c r="D299" s="582"/>
      <c r="E299" s="583"/>
      <c r="F299" s="583"/>
      <c r="G299" s="584"/>
      <c r="H299" s="584"/>
      <c r="I299" s="59"/>
      <c r="J299" s="60"/>
      <c r="K299" s="60"/>
      <c r="L299" s="585"/>
      <c r="M299" s="585"/>
      <c r="N299" s="60"/>
    </row>
    <row r="300" spans="1:17" x14ac:dyDescent="0.2">
      <c r="D300" s="498" t="s">
        <v>1166</v>
      </c>
    </row>
  </sheetData>
  <mergeCells count="4">
    <mergeCell ref="G2:I2"/>
    <mergeCell ref="L2:M2"/>
    <mergeCell ref="L3:M3"/>
    <mergeCell ref="L4:M4"/>
  </mergeCells>
  <conditionalFormatting sqref="K9:K298 N9:N298">
    <cfRule type="cellIs" dxfId="19" priority="16" stopIfTrue="1" operator="lessThan">
      <formula>0</formula>
    </cfRule>
  </conditionalFormatting>
  <conditionalFormatting sqref="L9:L298">
    <cfRule type="expression" dxfId="18" priority="17" stopIfTrue="1">
      <formula>IF($K9&gt;=0,TRUE,FALSE)</formula>
    </cfRule>
  </conditionalFormatting>
  <conditionalFormatting sqref="M9:M298">
    <cfRule type="expression" dxfId="17" priority="18" stopIfTrue="1">
      <formula>IF($K9&lt;0,TRUE,FALSE)</formula>
    </cfRule>
  </conditionalFormatting>
  <conditionalFormatting sqref="L9:L299">
    <cfRule type="expression" dxfId="16" priority="15" stopIfTrue="1">
      <formula>IF($J9&gt;=0,TRUE,FALSE)</formula>
    </cfRule>
  </conditionalFormatting>
  <conditionalFormatting sqref="M9:M299">
    <cfRule type="expression" dxfId="15" priority="14" stopIfTrue="1">
      <formula>IF($J9&lt;0,TRUE,FALSE)</formula>
    </cfRule>
  </conditionalFormatting>
  <conditionalFormatting sqref="K9:K299 N9:N299">
    <cfRule type="cellIs" dxfId="14" priority="13" stopIfTrue="1" operator="lessThan">
      <formula>0</formula>
    </cfRule>
  </conditionalFormatting>
  <conditionalFormatting sqref="K9:K298 N9:N298">
    <cfRule type="cellIs" dxfId="13" priority="12" stopIfTrue="1" operator="lessThan">
      <formula>0</formula>
    </cfRule>
  </conditionalFormatting>
  <conditionalFormatting sqref="L9:L298">
    <cfRule type="expression" dxfId="12" priority="11" stopIfTrue="1">
      <formula>IF($K9&gt;=0,TRUE,FALSE)</formula>
    </cfRule>
  </conditionalFormatting>
  <conditionalFormatting sqref="M9:M298">
    <cfRule type="expression" dxfId="11" priority="10" stopIfTrue="1">
      <formula>IF($K9&lt;0,TRUE,FALSE)</formula>
    </cfRule>
  </conditionalFormatting>
  <conditionalFormatting sqref="L9:L299">
    <cfRule type="expression" dxfId="10" priority="9" stopIfTrue="1">
      <formula>IF($J9&gt;=0,TRUE,FALSE)</formula>
    </cfRule>
  </conditionalFormatting>
  <conditionalFormatting sqref="M9:M299">
    <cfRule type="expression" dxfId="9" priority="8" stopIfTrue="1">
      <formula>IF($J9&lt;0,TRUE,FALSE)</formula>
    </cfRule>
  </conditionalFormatting>
  <conditionalFormatting sqref="K9:K299 N9:N299">
    <cfRule type="cellIs" dxfId="8" priority="7" stopIfTrue="1" operator="lessThan">
      <formula>0</formula>
    </cfRule>
  </conditionalFormatting>
  <conditionalFormatting sqref="L9:L298">
    <cfRule type="expression" dxfId="7" priority="6" stopIfTrue="1">
      <formula>IF($H9&gt;=0,TRUE,FALSE)</formula>
    </cfRule>
  </conditionalFormatting>
  <conditionalFormatting sqref="M9:M298">
    <cfRule type="expression" dxfId="6" priority="5">
      <formula>IF($J9&lt;0,TRUE,FALSE)</formula>
    </cfRule>
  </conditionalFormatting>
  <conditionalFormatting sqref="K9:K298 N9:N298">
    <cfRule type="cellIs" dxfId="5" priority="4" stopIfTrue="1" operator="lessThan">
      <formula>0</formula>
    </cfRule>
  </conditionalFormatting>
  <conditionalFormatting sqref="L9:L11">
    <cfRule type="expression" dxfId="4" priority="3" stopIfTrue="1">
      <formula>IF($H9&gt;=0,TRUE,FALSE)</formula>
    </cfRule>
  </conditionalFormatting>
  <conditionalFormatting sqref="M9:M11">
    <cfRule type="expression" dxfId="3" priority="2">
      <formula>IF($J9&lt;0,TRUE,FALSE)</formula>
    </cfRule>
  </conditionalFormatting>
  <conditionalFormatting sqref="M9:M298">
    <cfRule type="expression" dxfId="2" priority="1" stopIfTrue="1">
      <formula>IF($H9&lt;0,TRUE,FALSE)</formula>
    </cfRule>
  </conditionalFormatting>
  <pageMargins left="0.71" right="0.38" top="1.18" bottom="0.52" header="0.51" footer="0.39"/>
  <pageSetup paperSize="9" orientation="landscape" r:id="rId1"/>
  <headerFooter alignWithMargins="0">
    <oddHeader>&amp;LStatistiska centralbyrån
Offentlig ekonomi&amp;CDecember 2004&amp;RUtfall
&amp;P(&amp;N)</oddHead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0"/>
  <sheetViews>
    <sheetView workbookViewId="0">
      <pane ySplit="8" topLeftCell="A9" activePane="bottomLeft" state="frozen"/>
      <selection activeCell="D7" sqref="D7"/>
      <selection pane="bottomLeft" activeCell="D7" sqref="D7"/>
    </sheetView>
  </sheetViews>
  <sheetFormatPr defaultRowHeight="12.75" x14ac:dyDescent="0.2"/>
  <cols>
    <col min="1" max="1" width="9.140625" style="438"/>
    <col min="2" max="2" width="14.7109375" style="438" bestFit="1" customWidth="1"/>
    <col min="3" max="257" width="9.140625" style="565"/>
    <col min="258" max="258" width="14.7109375" style="565" bestFit="1" customWidth="1"/>
    <col min="259" max="513" width="9.140625" style="565"/>
    <col min="514" max="514" width="14.7109375" style="565" bestFit="1" customWidth="1"/>
    <col min="515" max="769" width="9.140625" style="565"/>
    <col min="770" max="770" width="14.7109375" style="565" bestFit="1" customWidth="1"/>
    <col min="771" max="1025" width="9.140625" style="565"/>
    <col min="1026" max="1026" width="14.7109375" style="565" bestFit="1" customWidth="1"/>
    <col min="1027" max="1281" width="9.140625" style="565"/>
    <col min="1282" max="1282" width="14.7109375" style="565" bestFit="1" customWidth="1"/>
    <col min="1283" max="1537" width="9.140625" style="565"/>
    <col min="1538" max="1538" width="14.7109375" style="565" bestFit="1" customWidth="1"/>
    <col min="1539" max="1793" width="9.140625" style="565"/>
    <col min="1794" max="1794" width="14.7109375" style="565" bestFit="1" customWidth="1"/>
    <col min="1795" max="2049" width="9.140625" style="565"/>
    <col min="2050" max="2050" width="14.7109375" style="565" bestFit="1" customWidth="1"/>
    <col min="2051" max="2305" width="9.140625" style="565"/>
    <col min="2306" max="2306" width="14.7109375" style="565" bestFit="1" customWidth="1"/>
    <col min="2307" max="2561" width="9.140625" style="565"/>
    <col min="2562" max="2562" width="14.7109375" style="565" bestFit="1" customWidth="1"/>
    <col min="2563" max="2817" width="9.140625" style="565"/>
    <col min="2818" max="2818" width="14.7109375" style="565" bestFit="1" customWidth="1"/>
    <col min="2819" max="3073" width="9.140625" style="565"/>
    <col min="3074" max="3074" width="14.7109375" style="565" bestFit="1" customWidth="1"/>
    <col min="3075" max="3329" width="9.140625" style="565"/>
    <col min="3330" max="3330" width="14.7109375" style="565" bestFit="1" customWidth="1"/>
    <col min="3331" max="3585" width="9.140625" style="565"/>
    <col min="3586" max="3586" width="14.7109375" style="565" bestFit="1" customWidth="1"/>
    <col min="3587" max="3841" width="9.140625" style="565"/>
    <col min="3842" max="3842" width="14.7109375" style="565" bestFit="1" customWidth="1"/>
    <col min="3843" max="4097" width="9.140625" style="565"/>
    <col min="4098" max="4098" width="14.7109375" style="565" bestFit="1" customWidth="1"/>
    <col min="4099" max="4353" width="9.140625" style="565"/>
    <col min="4354" max="4354" width="14.7109375" style="565" bestFit="1" customWidth="1"/>
    <col min="4355" max="4609" width="9.140625" style="565"/>
    <col min="4610" max="4610" width="14.7109375" style="565" bestFit="1" customWidth="1"/>
    <col min="4611" max="4865" width="9.140625" style="565"/>
    <col min="4866" max="4866" width="14.7109375" style="565" bestFit="1" customWidth="1"/>
    <col min="4867" max="5121" width="9.140625" style="565"/>
    <col min="5122" max="5122" width="14.7109375" style="565" bestFit="1" customWidth="1"/>
    <col min="5123" max="5377" width="9.140625" style="565"/>
    <col min="5378" max="5378" width="14.7109375" style="565" bestFit="1" customWidth="1"/>
    <col min="5379" max="5633" width="9.140625" style="565"/>
    <col min="5634" max="5634" width="14.7109375" style="565" bestFit="1" customWidth="1"/>
    <col min="5635" max="5889" width="9.140625" style="565"/>
    <col min="5890" max="5890" width="14.7109375" style="565" bestFit="1" customWidth="1"/>
    <col min="5891" max="6145" width="9.140625" style="565"/>
    <col min="6146" max="6146" width="14.7109375" style="565" bestFit="1" customWidth="1"/>
    <col min="6147" max="6401" width="9.140625" style="565"/>
    <col min="6402" max="6402" width="14.7109375" style="565" bestFit="1" customWidth="1"/>
    <col min="6403" max="6657" width="9.140625" style="565"/>
    <col min="6658" max="6658" width="14.7109375" style="565" bestFit="1" customWidth="1"/>
    <col min="6659" max="6913" width="9.140625" style="565"/>
    <col min="6914" max="6914" width="14.7109375" style="565" bestFit="1" customWidth="1"/>
    <col min="6915" max="7169" width="9.140625" style="565"/>
    <col min="7170" max="7170" width="14.7109375" style="565" bestFit="1" customWidth="1"/>
    <col min="7171" max="7425" width="9.140625" style="565"/>
    <col min="7426" max="7426" width="14.7109375" style="565" bestFit="1" customWidth="1"/>
    <col min="7427" max="7681" width="9.140625" style="565"/>
    <col min="7682" max="7682" width="14.7109375" style="565" bestFit="1" customWidth="1"/>
    <col min="7683" max="7937" width="9.140625" style="565"/>
    <col min="7938" max="7938" width="14.7109375" style="565" bestFit="1" customWidth="1"/>
    <col min="7939" max="8193" width="9.140625" style="565"/>
    <col min="8194" max="8194" width="14.7109375" style="565" bestFit="1" customWidth="1"/>
    <col min="8195" max="8449" width="9.140625" style="565"/>
    <col min="8450" max="8450" width="14.7109375" style="565" bestFit="1" customWidth="1"/>
    <col min="8451" max="8705" width="9.140625" style="565"/>
    <col min="8706" max="8706" width="14.7109375" style="565" bestFit="1" customWidth="1"/>
    <col min="8707" max="8961" width="9.140625" style="565"/>
    <col min="8962" max="8962" width="14.7109375" style="565" bestFit="1" customWidth="1"/>
    <col min="8963" max="9217" width="9.140625" style="565"/>
    <col min="9218" max="9218" width="14.7109375" style="565" bestFit="1" customWidth="1"/>
    <col min="9219" max="9473" width="9.140625" style="565"/>
    <col min="9474" max="9474" width="14.7109375" style="565" bestFit="1" customWidth="1"/>
    <col min="9475" max="9729" width="9.140625" style="565"/>
    <col min="9730" max="9730" width="14.7109375" style="565" bestFit="1" customWidth="1"/>
    <col min="9731" max="9985" width="9.140625" style="565"/>
    <col min="9986" max="9986" width="14.7109375" style="565" bestFit="1" customWidth="1"/>
    <col min="9987" max="10241" width="9.140625" style="565"/>
    <col min="10242" max="10242" width="14.7109375" style="565" bestFit="1" customWidth="1"/>
    <col min="10243" max="10497" width="9.140625" style="565"/>
    <col min="10498" max="10498" width="14.7109375" style="565" bestFit="1" customWidth="1"/>
    <col min="10499" max="10753" width="9.140625" style="565"/>
    <col min="10754" max="10754" width="14.7109375" style="565" bestFit="1" customWidth="1"/>
    <col min="10755" max="11009" width="9.140625" style="565"/>
    <col min="11010" max="11010" width="14.7109375" style="565" bestFit="1" customWidth="1"/>
    <col min="11011" max="11265" width="9.140625" style="565"/>
    <col min="11266" max="11266" width="14.7109375" style="565" bestFit="1" customWidth="1"/>
    <col min="11267" max="11521" width="9.140625" style="565"/>
    <col min="11522" max="11522" width="14.7109375" style="565" bestFit="1" customWidth="1"/>
    <col min="11523" max="11777" width="9.140625" style="565"/>
    <col min="11778" max="11778" width="14.7109375" style="565" bestFit="1" customWidth="1"/>
    <col min="11779" max="12033" width="9.140625" style="565"/>
    <col min="12034" max="12034" width="14.7109375" style="565" bestFit="1" customWidth="1"/>
    <col min="12035" max="12289" width="9.140625" style="565"/>
    <col min="12290" max="12290" width="14.7109375" style="565" bestFit="1" customWidth="1"/>
    <col min="12291" max="12545" width="9.140625" style="565"/>
    <col min="12546" max="12546" width="14.7109375" style="565" bestFit="1" customWidth="1"/>
    <col min="12547" max="12801" width="9.140625" style="565"/>
    <col min="12802" max="12802" width="14.7109375" style="565" bestFit="1" customWidth="1"/>
    <col min="12803" max="13057" width="9.140625" style="565"/>
    <col min="13058" max="13058" width="14.7109375" style="565" bestFit="1" customWidth="1"/>
    <col min="13059" max="13313" width="9.140625" style="565"/>
    <col min="13314" max="13314" width="14.7109375" style="565" bestFit="1" customWidth="1"/>
    <col min="13315" max="13569" width="9.140625" style="565"/>
    <col min="13570" max="13570" width="14.7109375" style="565" bestFit="1" customWidth="1"/>
    <col min="13571" max="13825" width="9.140625" style="565"/>
    <col min="13826" max="13826" width="14.7109375" style="565" bestFit="1" customWidth="1"/>
    <col min="13827" max="14081" width="9.140625" style="565"/>
    <col min="14082" max="14082" width="14.7109375" style="565" bestFit="1" customWidth="1"/>
    <col min="14083" max="14337" width="9.140625" style="565"/>
    <col min="14338" max="14338" width="14.7109375" style="565" bestFit="1" customWidth="1"/>
    <col min="14339" max="14593" width="9.140625" style="565"/>
    <col min="14594" max="14594" width="14.7109375" style="565" bestFit="1" customWidth="1"/>
    <col min="14595" max="14849" width="9.140625" style="565"/>
    <col min="14850" max="14850" width="14.7109375" style="565" bestFit="1" customWidth="1"/>
    <col min="14851" max="15105" width="9.140625" style="565"/>
    <col min="15106" max="15106" width="14.7109375" style="565" bestFit="1" customWidth="1"/>
    <col min="15107" max="15361" width="9.140625" style="565"/>
    <col min="15362" max="15362" width="14.7109375" style="565" bestFit="1" customWidth="1"/>
    <col min="15363" max="15617" width="9.140625" style="565"/>
    <col min="15618" max="15618" width="14.7109375" style="565" bestFit="1" customWidth="1"/>
    <col min="15619" max="15873" width="9.140625" style="565"/>
    <col min="15874" max="15874" width="14.7109375" style="565" bestFit="1" customWidth="1"/>
    <col min="15875" max="16129" width="9.140625" style="565"/>
    <col min="16130" max="16130" width="14.7109375" style="565" bestFit="1" customWidth="1"/>
    <col min="16131" max="16384" width="9.140625" style="565"/>
  </cols>
  <sheetData>
    <row r="1" spans="1:2" ht="15.75" x14ac:dyDescent="0.25">
      <c r="A1" s="662" t="s">
        <v>838</v>
      </c>
      <c r="B1" s="663"/>
    </row>
    <row r="2" spans="1:2" s="666" customFormat="1" ht="11.25" x14ac:dyDescent="0.2">
      <c r="A2" s="664" t="s">
        <v>20</v>
      </c>
      <c r="B2" s="665" t="s">
        <v>47</v>
      </c>
    </row>
    <row r="3" spans="1:2" s="666" customFormat="1" ht="11.25" x14ac:dyDescent="0.2">
      <c r="A3" s="667" t="s">
        <v>839</v>
      </c>
      <c r="B3" s="668"/>
    </row>
    <row r="4" spans="1:2" s="666" customFormat="1" ht="11.25" x14ac:dyDescent="0.2">
      <c r="A4" s="667" t="s">
        <v>840</v>
      </c>
      <c r="B4" s="668"/>
    </row>
    <row r="5" spans="1:2" s="666" customFormat="1" ht="11.25" x14ac:dyDescent="0.2">
      <c r="A5" s="667"/>
      <c r="B5" s="668"/>
    </row>
    <row r="6" spans="1:2" s="666" customFormat="1" ht="11.25" x14ac:dyDescent="0.2">
      <c r="A6" s="669"/>
      <c r="B6" s="669"/>
    </row>
    <row r="7" spans="1:2" s="666" customFormat="1" ht="11.25" x14ac:dyDescent="0.2">
      <c r="A7" s="670" t="s">
        <v>1184</v>
      </c>
      <c r="B7" s="670" t="s">
        <v>47</v>
      </c>
    </row>
    <row r="8" spans="1:2" s="671" customFormat="1" ht="11.25" x14ac:dyDescent="0.2">
      <c r="B8" s="671" t="s">
        <v>841</v>
      </c>
    </row>
    <row r="9" spans="1:2" s="638" customFormat="1" ht="11.25" x14ac:dyDescent="0.2">
      <c r="A9" s="672" t="s">
        <v>842</v>
      </c>
      <c r="B9" s="638" t="s">
        <v>503</v>
      </c>
    </row>
    <row r="10" spans="1:2" s="638" customFormat="1" ht="11.25" x14ac:dyDescent="0.2">
      <c r="A10" s="672" t="s">
        <v>843</v>
      </c>
      <c r="B10" s="638" t="s">
        <v>504</v>
      </c>
    </row>
    <row r="11" spans="1:2" s="638" customFormat="1" ht="11.25" x14ac:dyDescent="0.2">
      <c r="A11" s="672" t="s">
        <v>844</v>
      </c>
      <c r="B11" s="638" t="s">
        <v>433</v>
      </c>
    </row>
    <row r="12" spans="1:2" s="638" customFormat="1" ht="11.25" x14ac:dyDescent="0.2">
      <c r="A12" s="672" t="s">
        <v>845</v>
      </c>
      <c r="B12" s="638" t="s">
        <v>419</v>
      </c>
    </row>
    <row r="13" spans="1:2" s="638" customFormat="1" ht="11.25" x14ac:dyDescent="0.2">
      <c r="A13" s="672" t="s">
        <v>846</v>
      </c>
      <c r="B13" s="638" t="s">
        <v>582</v>
      </c>
    </row>
    <row r="14" spans="1:2" s="638" customFormat="1" ht="11.25" x14ac:dyDescent="0.2">
      <c r="A14" s="672" t="s">
        <v>847</v>
      </c>
      <c r="B14" s="638" t="s">
        <v>653</v>
      </c>
    </row>
    <row r="15" spans="1:2" s="638" customFormat="1" ht="11.25" x14ac:dyDescent="0.2">
      <c r="A15" s="672" t="s">
        <v>848</v>
      </c>
      <c r="B15" s="638" t="s">
        <v>654</v>
      </c>
    </row>
    <row r="16" spans="1:2" s="638" customFormat="1" ht="11.25" x14ac:dyDescent="0.2">
      <c r="A16" s="672" t="s">
        <v>849</v>
      </c>
      <c r="B16" s="638" t="s">
        <v>553</v>
      </c>
    </row>
    <row r="17" spans="1:2" s="638" customFormat="1" ht="11.25" x14ac:dyDescent="0.2">
      <c r="A17" s="672" t="s">
        <v>850</v>
      </c>
      <c r="B17" s="638" t="s">
        <v>570</v>
      </c>
    </row>
    <row r="18" spans="1:2" s="638" customFormat="1" ht="11.25" x14ac:dyDescent="0.2">
      <c r="A18" s="672" t="s">
        <v>851</v>
      </c>
      <c r="B18" s="638" t="s">
        <v>593</v>
      </c>
    </row>
    <row r="19" spans="1:2" s="638" customFormat="1" ht="11.25" x14ac:dyDescent="0.2">
      <c r="A19" s="672" t="s">
        <v>852</v>
      </c>
      <c r="B19" s="638" t="s">
        <v>505</v>
      </c>
    </row>
    <row r="20" spans="1:2" s="638" customFormat="1" ht="11.25" x14ac:dyDescent="0.2">
      <c r="A20" s="672" t="s">
        <v>853</v>
      </c>
      <c r="B20" s="638" t="s">
        <v>628</v>
      </c>
    </row>
    <row r="21" spans="1:2" s="638" customFormat="1" ht="11.25" x14ac:dyDescent="0.2">
      <c r="A21" s="672" t="s">
        <v>854</v>
      </c>
      <c r="B21" s="638" t="s">
        <v>637</v>
      </c>
    </row>
    <row r="22" spans="1:2" s="638" customFormat="1" ht="11.25" x14ac:dyDescent="0.2">
      <c r="A22" s="672" t="s">
        <v>855</v>
      </c>
      <c r="B22" s="638" t="s">
        <v>462</v>
      </c>
    </row>
    <row r="23" spans="1:2" s="638" customFormat="1" ht="11.25" x14ac:dyDescent="0.2">
      <c r="A23" s="672" t="s">
        <v>856</v>
      </c>
      <c r="B23" s="638" t="s">
        <v>655</v>
      </c>
    </row>
    <row r="24" spans="1:2" s="638" customFormat="1" ht="11.25" x14ac:dyDescent="0.2">
      <c r="A24" s="672" t="s">
        <v>857</v>
      </c>
      <c r="B24" s="638" t="s">
        <v>506</v>
      </c>
    </row>
    <row r="25" spans="1:2" s="638" customFormat="1" ht="11.25" x14ac:dyDescent="0.2">
      <c r="A25" s="672" t="s">
        <v>858</v>
      </c>
      <c r="B25" s="638" t="s">
        <v>609</v>
      </c>
    </row>
    <row r="26" spans="1:2" s="638" customFormat="1" ht="11.25" x14ac:dyDescent="0.2">
      <c r="A26" s="672" t="s">
        <v>859</v>
      </c>
      <c r="B26" s="638" t="s">
        <v>442</v>
      </c>
    </row>
    <row r="27" spans="1:2" s="638" customFormat="1" ht="11.25" x14ac:dyDescent="0.2">
      <c r="A27" s="672" t="s">
        <v>860</v>
      </c>
      <c r="B27" s="638" t="s">
        <v>594</v>
      </c>
    </row>
    <row r="28" spans="1:2" s="638" customFormat="1" ht="11.25" x14ac:dyDescent="0.2">
      <c r="A28" s="672" t="s">
        <v>861</v>
      </c>
      <c r="B28" s="638" t="s">
        <v>507</v>
      </c>
    </row>
    <row r="29" spans="1:2" s="638" customFormat="1" ht="11.25" x14ac:dyDescent="0.2">
      <c r="A29" s="672" t="s">
        <v>862</v>
      </c>
      <c r="B29" s="638" t="s">
        <v>360</v>
      </c>
    </row>
    <row r="30" spans="1:2" s="638" customFormat="1" ht="11.25" x14ac:dyDescent="0.2">
      <c r="A30" s="672" t="s">
        <v>863</v>
      </c>
      <c r="B30" s="638" t="s">
        <v>405</v>
      </c>
    </row>
    <row r="31" spans="1:2" s="638" customFormat="1" ht="11.25" x14ac:dyDescent="0.2">
      <c r="A31" s="672" t="s">
        <v>864</v>
      </c>
      <c r="B31" s="638" t="s">
        <v>463</v>
      </c>
    </row>
    <row r="32" spans="1:2" s="638" customFormat="1" ht="11.25" x14ac:dyDescent="0.2">
      <c r="A32" s="672" t="s">
        <v>865</v>
      </c>
      <c r="B32" s="638" t="s">
        <v>629</v>
      </c>
    </row>
    <row r="33" spans="1:2" s="638" customFormat="1" ht="11.25" x14ac:dyDescent="0.2">
      <c r="A33" s="672" t="s">
        <v>866</v>
      </c>
      <c r="B33" s="638" t="s">
        <v>464</v>
      </c>
    </row>
    <row r="34" spans="1:2" s="638" customFormat="1" ht="11.25" x14ac:dyDescent="0.2">
      <c r="A34" s="672" t="s">
        <v>867</v>
      </c>
      <c r="B34" s="638" t="s">
        <v>465</v>
      </c>
    </row>
    <row r="35" spans="1:2" s="638" customFormat="1" ht="11.25" x14ac:dyDescent="0.2">
      <c r="A35" s="672" t="s">
        <v>868</v>
      </c>
      <c r="B35" s="638" t="s">
        <v>508</v>
      </c>
    </row>
    <row r="36" spans="1:2" s="638" customFormat="1" ht="11.25" x14ac:dyDescent="0.2">
      <c r="A36" s="672" t="s">
        <v>869</v>
      </c>
      <c r="B36" s="638" t="s">
        <v>361</v>
      </c>
    </row>
    <row r="37" spans="1:2" s="638" customFormat="1" ht="11.25" x14ac:dyDescent="0.2">
      <c r="A37" s="672" t="s">
        <v>870</v>
      </c>
      <c r="B37" s="638" t="s">
        <v>571</v>
      </c>
    </row>
    <row r="38" spans="1:2" s="638" customFormat="1" ht="11.25" x14ac:dyDescent="0.2">
      <c r="A38" s="672" t="s">
        <v>871</v>
      </c>
      <c r="B38" s="638" t="s">
        <v>638</v>
      </c>
    </row>
    <row r="39" spans="1:2" s="638" customFormat="1" ht="11.25" x14ac:dyDescent="0.2">
      <c r="A39" s="672" t="s">
        <v>872</v>
      </c>
      <c r="B39" s="638" t="s">
        <v>554</v>
      </c>
    </row>
    <row r="40" spans="1:2" s="638" customFormat="1" ht="11.25" x14ac:dyDescent="0.2">
      <c r="A40" s="672" t="s">
        <v>873</v>
      </c>
      <c r="B40" s="638" t="s">
        <v>362</v>
      </c>
    </row>
    <row r="41" spans="1:2" s="638" customFormat="1" ht="11.25" x14ac:dyDescent="0.2">
      <c r="A41" s="672" t="s">
        <v>874</v>
      </c>
      <c r="B41" s="638" t="s">
        <v>420</v>
      </c>
    </row>
    <row r="42" spans="1:2" s="638" customFormat="1" ht="11.25" x14ac:dyDescent="0.2">
      <c r="A42" s="672" t="s">
        <v>875</v>
      </c>
      <c r="B42" s="638" t="s">
        <v>443</v>
      </c>
    </row>
    <row r="43" spans="1:2" s="638" customFormat="1" ht="11.25" x14ac:dyDescent="0.2">
      <c r="A43" s="672" t="s">
        <v>876</v>
      </c>
      <c r="B43" s="638" t="s">
        <v>387</v>
      </c>
    </row>
    <row r="44" spans="1:2" s="638" customFormat="1" ht="11.25" x14ac:dyDescent="0.2">
      <c r="A44" s="672" t="s">
        <v>877</v>
      </c>
      <c r="B44" s="638" t="s">
        <v>395</v>
      </c>
    </row>
    <row r="45" spans="1:2" s="638" customFormat="1" ht="11.25" x14ac:dyDescent="0.2">
      <c r="A45" s="672" t="s">
        <v>878</v>
      </c>
      <c r="B45" s="638" t="s">
        <v>466</v>
      </c>
    </row>
    <row r="46" spans="1:2" s="638" customFormat="1" ht="11.25" x14ac:dyDescent="0.2">
      <c r="A46" s="672" t="s">
        <v>879</v>
      </c>
      <c r="B46" s="638" t="s">
        <v>509</v>
      </c>
    </row>
    <row r="47" spans="1:2" s="638" customFormat="1" ht="11.25" x14ac:dyDescent="0.2">
      <c r="A47" s="672" t="s">
        <v>880</v>
      </c>
      <c r="B47" s="638" t="s">
        <v>583</v>
      </c>
    </row>
    <row r="48" spans="1:2" s="638" customFormat="1" ht="11.25" x14ac:dyDescent="0.2">
      <c r="A48" s="672" t="s">
        <v>881</v>
      </c>
      <c r="B48" s="638" t="s">
        <v>496</v>
      </c>
    </row>
    <row r="49" spans="1:2" s="638" customFormat="1" ht="11.25" x14ac:dyDescent="0.2">
      <c r="A49" s="672" t="s">
        <v>882</v>
      </c>
      <c r="B49" s="638" t="s">
        <v>510</v>
      </c>
    </row>
    <row r="50" spans="1:2" s="638" customFormat="1" ht="11.25" x14ac:dyDescent="0.2">
      <c r="A50" s="672" t="s">
        <v>883</v>
      </c>
      <c r="B50" s="638" t="s">
        <v>595</v>
      </c>
    </row>
    <row r="51" spans="1:2" s="638" customFormat="1" ht="11.25" x14ac:dyDescent="0.2">
      <c r="A51" s="672" t="s">
        <v>884</v>
      </c>
      <c r="B51" s="638" t="s">
        <v>555</v>
      </c>
    </row>
    <row r="52" spans="1:2" s="638" customFormat="1" ht="11.25" x14ac:dyDescent="0.2">
      <c r="A52" s="672" t="s">
        <v>885</v>
      </c>
      <c r="B52" s="638" t="s">
        <v>406</v>
      </c>
    </row>
    <row r="53" spans="1:2" s="638" customFormat="1" ht="11.25" x14ac:dyDescent="0.2">
      <c r="A53" s="672" t="s">
        <v>886</v>
      </c>
      <c r="B53" s="638" t="s">
        <v>396</v>
      </c>
    </row>
    <row r="54" spans="1:2" s="638" customFormat="1" ht="11.25" x14ac:dyDescent="0.2">
      <c r="A54" s="672" t="s">
        <v>887</v>
      </c>
      <c r="B54" s="638" t="s">
        <v>556</v>
      </c>
    </row>
    <row r="55" spans="1:2" s="638" customFormat="1" ht="11.25" x14ac:dyDescent="0.2">
      <c r="A55" s="672" t="s">
        <v>888</v>
      </c>
      <c r="B55" s="638" t="s">
        <v>511</v>
      </c>
    </row>
    <row r="56" spans="1:2" s="638" customFormat="1" ht="11.25" x14ac:dyDescent="0.2">
      <c r="A56" s="672" t="s">
        <v>889</v>
      </c>
      <c r="B56" s="638" t="s">
        <v>596</v>
      </c>
    </row>
    <row r="57" spans="1:2" s="638" customFormat="1" ht="11.25" x14ac:dyDescent="0.2">
      <c r="A57" s="672" t="s">
        <v>890</v>
      </c>
      <c r="B57" s="638" t="s">
        <v>421</v>
      </c>
    </row>
    <row r="58" spans="1:2" s="638" customFormat="1" ht="11.25" x14ac:dyDescent="0.2">
      <c r="A58" s="672" t="s">
        <v>891</v>
      </c>
      <c r="B58" s="638" t="s">
        <v>397</v>
      </c>
    </row>
    <row r="59" spans="1:2" s="638" customFormat="1" ht="11.25" x14ac:dyDescent="0.2">
      <c r="A59" s="672" t="s">
        <v>892</v>
      </c>
      <c r="B59" s="638" t="s">
        <v>422</v>
      </c>
    </row>
    <row r="60" spans="1:2" s="638" customFormat="1" ht="11.25" x14ac:dyDescent="0.2">
      <c r="A60" s="673" t="s">
        <v>893</v>
      </c>
      <c r="B60" s="666" t="s">
        <v>454</v>
      </c>
    </row>
    <row r="61" spans="1:2" s="638" customFormat="1" ht="11.25" x14ac:dyDescent="0.2">
      <c r="A61" s="672" t="s">
        <v>894</v>
      </c>
      <c r="B61" s="638" t="s">
        <v>557</v>
      </c>
    </row>
    <row r="62" spans="1:2" s="638" customFormat="1" ht="11.25" x14ac:dyDescent="0.2">
      <c r="A62" s="672" t="s">
        <v>895</v>
      </c>
      <c r="B62" s="638" t="s">
        <v>512</v>
      </c>
    </row>
    <row r="63" spans="1:2" s="638" customFormat="1" ht="11.25" x14ac:dyDescent="0.2">
      <c r="A63" s="672" t="s">
        <v>896</v>
      </c>
      <c r="B63" s="638" t="s">
        <v>513</v>
      </c>
    </row>
    <row r="64" spans="1:2" s="638" customFormat="1" ht="11.25" x14ac:dyDescent="0.2">
      <c r="A64" s="672" t="s">
        <v>897</v>
      </c>
      <c r="B64" s="638" t="s">
        <v>656</v>
      </c>
    </row>
    <row r="65" spans="1:2" s="638" customFormat="1" ht="11.25" x14ac:dyDescent="0.2">
      <c r="A65" s="672" t="s">
        <v>898</v>
      </c>
      <c r="B65" s="638" t="s">
        <v>610</v>
      </c>
    </row>
    <row r="66" spans="1:2" s="638" customFormat="1" ht="11.25" x14ac:dyDescent="0.2">
      <c r="A66" s="672" t="s">
        <v>899</v>
      </c>
      <c r="B66" s="638" t="s">
        <v>514</v>
      </c>
    </row>
    <row r="67" spans="1:2" s="638" customFormat="1" ht="11.25" x14ac:dyDescent="0.2">
      <c r="A67" s="672" t="s">
        <v>900</v>
      </c>
      <c r="B67" s="638" t="s">
        <v>515</v>
      </c>
    </row>
    <row r="68" spans="1:2" s="638" customFormat="1" ht="11.25" x14ac:dyDescent="0.2">
      <c r="A68" s="672" t="s">
        <v>901</v>
      </c>
      <c r="B68" s="638" t="s">
        <v>423</v>
      </c>
    </row>
    <row r="69" spans="1:2" s="638" customFormat="1" ht="11.25" x14ac:dyDescent="0.2">
      <c r="A69" s="672" t="s">
        <v>902</v>
      </c>
      <c r="B69" s="638" t="s">
        <v>558</v>
      </c>
    </row>
    <row r="70" spans="1:2" s="638" customFormat="1" ht="11.25" x14ac:dyDescent="0.2">
      <c r="A70" s="672" t="s">
        <v>903</v>
      </c>
      <c r="B70" s="638" t="s">
        <v>572</v>
      </c>
    </row>
    <row r="71" spans="1:2" s="638" customFormat="1" ht="11.25" x14ac:dyDescent="0.2">
      <c r="A71" s="672" t="s">
        <v>904</v>
      </c>
      <c r="B71" s="638" t="s">
        <v>584</v>
      </c>
    </row>
    <row r="72" spans="1:2" s="638" customFormat="1" ht="11.25" x14ac:dyDescent="0.2">
      <c r="A72" s="672" t="s">
        <v>905</v>
      </c>
      <c r="B72" s="638" t="s">
        <v>497</v>
      </c>
    </row>
    <row r="73" spans="1:2" s="638" customFormat="1" ht="11.25" x14ac:dyDescent="0.2">
      <c r="A73" s="672" t="s">
        <v>906</v>
      </c>
      <c r="B73" s="638" t="s">
        <v>559</v>
      </c>
    </row>
    <row r="74" spans="1:2" s="638" customFormat="1" ht="11.25" x14ac:dyDescent="0.2">
      <c r="A74" s="672" t="s">
        <v>907</v>
      </c>
      <c r="B74" s="638" t="s">
        <v>363</v>
      </c>
    </row>
    <row r="75" spans="1:2" s="638" customFormat="1" ht="11.25" x14ac:dyDescent="0.2">
      <c r="A75" s="672" t="s">
        <v>908</v>
      </c>
      <c r="B75" s="638" t="s">
        <v>657</v>
      </c>
    </row>
    <row r="76" spans="1:2" s="638" customFormat="1" ht="11.25" x14ac:dyDescent="0.2">
      <c r="A76" s="674" t="s">
        <v>909</v>
      </c>
      <c r="B76" s="638" t="s">
        <v>388</v>
      </c>
    </row>
    <row r="77" spans="1:2" s="638" customFormat="1" ht="11.25" x14ac:dyDescent="0.2">
      <c r="A77" s="672" t="s">
        <v>910</v>
      </c>
      <c r="B77" s="638" t="s">
        <v>597</v>
      </c>
    </row>
    <row r="78" spans="1:2" s="638" customFormat="1" ht="11.25" x14ac:dyDescent="0.2">
      <c r="A78" s="672" t="s">
        <v>911</v>
      </c>
      <c r="B78" s="638" t="s">
        <v>467</v>
      </c>
    </row>
    <row r="79" spans="1:2" s="638" customFormat="1" ht="11.25" x14ac:dyDescent="0.2">
      <c r="A79" s="672" t="s">
        <v>912</v>
      </c>
      <c r="B79" s="638" t="s">
        <v>516</v>
      </c>
    </row>
    <row r="80" spans="1:2" s="638" customFormat="1" ht="11.25" x14ac:dyDescent="0.2">
      <c r="A80" s="672" t="s">
        <v>913</v>
      </c>
      <c r="B80" s="638" t="s">
        <v>517</v>
      </c>
    </row>
    <row r="81" spans="1:2" s="638" customFormat="1" ht="11.25" x14ac:dyDescent="0.2">
      <c r="A81" s="672" t="s">
        <v>914</v>
      </c>
      <c r="B81" s="638" t="s">
        <v>611</v>
      </c>
    </row>
    <row r="82" spans="1:2" s="638" customFormat="1" ht="11.25" x14ac:dyDescent="0.2">
      <c r="A82" s="672" t="s">
        <v>915</v>
      </c>
      <c r="B82" s="638" t="s">
        <v>364</v>
      </c>
    </row>
    <row r="83" spans="1:2" s="638" customFormat="1" ht="11.25" x14ac:dyDescent="0.2">
      <c r="A83" s="672" t="s">
        <v>916</v>
      </c>
      <c r="B83" s="638" t="s">
        <v>612</v>
      </c>
    </row>
    <row r="84" spans="1:2" s="638" customFormat="1" ht="11.25" x14ac:dyDescent="0.2">
      <c r="A84" s="672" t="s">
        <v>917</v>
      </c>
      <c r="B84" s="638" t="s">
        <v>444</v>
      </c>
    </row>
    <row r="85" spans="1:2" s="638" customFormat="1" ht="11.25" x14ac:dyDescent="0.2">
      <c r="A85" s="672" t="s">
        <v>918</v>
      </c>
      <c r="B85" s="638" t="s">
        <v>498</v>
      </c>
    </row>
    <row r="86" spans="1:2" s="638" customFormat="1" ht="11.25" x14ac:dyDescent="0.2">
      <c r="A86" s="672" t="s">
        <v>919</v>
      </c>
      <c r="B86" s="638" t="s">
        <v>389</v>
      </c>
    </row>
    <row r="87" spans="1:2" s="638" customFormat="1" ht="11.25" x14ac:dyDescent="0.2">
      <c r="A87" s="672" t="s">
        <v>920</v>
      </c>
      <c r="B87" s="638" t="s">
        <v>573</v>
      </c>
    </row>
    <row r="88" spans="1:2" s="638" customFormat="1" ht="11.25" x14ac:dyDescent="0.2">
      <c r="A88" s="672" t="s">
        <v>921</v>
      </c>
      <c r="B88" s="638" t="s">
        <v>630</v>
      </c>
    </row>
    <row r="89" spans="1:2" s="638" customFormat="1" ht="11.25" x14ac:dyDescent="0.2">
      <c r="A89" s="672" t="s">
        <v>922</v>
      </c>
      <c r="B89" s="638" t="s">
        <v>620</v>
      </c>
    </row>
    <row r="90" spans="1:2" s="638" customFormat="1" ht="11.25" x14ac:dyDescent="0.2">
      <c r="A90" s="672" t="s">
        <v>923</v>
      </c>
      <c r="B90" s="638" t="s">
        <v>518</v>
      </c>
    </row>
    <row r="91" spans="1:2" s="638" customFormat="1" ht="11.25" x14ac:dyDescent="0.2">
      <c r="A91" s="672" t="s">
        <v>924</v>
      </c>
      <c r="B91" s="638" t="s">
        <v>468</v>
      </c>
    </row>
    <row r="92" spans="1:2" s="638" customFormat="1" ht="11.25" x14ac:dyDescent="0.2">
      <c r="A92" s="672" t="s">
        <v>925</v>
      </c>
      <c r="B92" s="638" t="s">
        <v>469</v>
      </c>
    </row>
    <row r="93" spans="1:2" s="638" customFormat="1" ht="11.25" x14ac:dyDescent="0.2">
      <c r="A93" s="672" t="s">
        <v>926</v>
      </c>
      <c r="B93" s="638" t="s">
        <v>445</v>
      </c>
    </row>
    <row r="94" spans="1:2" s="638" customFormat="1" ht="11.25" x14ac:dyDescent="0.2">
      <c r="A94" s="672" t="s">
        <v>927</v>
      </c>
      <c r="B94" s="638" t="s">
        <v>470</v>
      </c>
    </row>
    <row r="95" spans="1:2" s="638" customFormat="1" ht="11.25" x14ac:dyDescent="0.2">
      <c r="A95" s="672" t="s">
        <v>928</v>
      </c>
      <c r="B95" s="638" t="s">
        <v>471</v>
      </c>
    </row>
    <row r="96" spans="1:2" s="638" customFormat="1" ht="11.25" x14ac:dyDescent="0.2">
      <c r="A96" s="672" t="s">
        <v>929</v>
      </c>
      <c r="B96" s="638" t="s">
        <v>658</v>
      </c>
    </row>
    <row r="97" spans="1:2" s="638" customFormat="1" ht="11.25" x14ac:dyDescent="0.2">
      <c r="A97" s="672" t="s">
        <v>930</v>
      </c>
      <c r="B97" s="638" t="s">
        <v>365</v>
      </c>
    </row>
    <row r="98" spans="1:2" s="638" customFormat="1" ht="11.25" x14ac:dyDescent="0.2">
      <c r="A98" s="672" t="s">
        <v>931</v>
      </c>
      <c r="B98" s="638" t="s">
        <v>424</v>
      </c>
    </row>
    <row r="99" spans="1:2" s="638" customFormat="1" ht="11.25" x14ac:dyDescent="0.2">
      <c r="A99" s="672" t="s">
        <v>932</v>
      </c>
      <c r="B99" s="638" t="s">
        <v>659</v>
      </c>
    </row>
    <row r="100" spans="1:2" s="638" customFormat="1" ht="11.25" x14ac:dyDescent="0.2">
      <c r="A100" s="672" t="s">
        <v>933</v>
      </c>
      <c r="B100" s="638" t="s">
        <v>441</v>
      </c>
    </row>
    <row r="101" spans="1:2" s="638" customFormat="1" ht="11.25" x14ac:dyDescent="0.2">
      <c r="A101" s="672" t="s">
        <v>934</v>
      </c>
      <c r="B101" s="638" t="s">
        <v>519</v>
      </c>
    </row>
    <row r="102" spans="1:2" s="638" customFormat="1" ht="11.25" x14ac:dyDescent="0.2">
      <c r="A102" s="672" t="s">
        <v>935</v>
      </c>
      <c r="B102" s="638" t="s">
        <v>456</v>
      </c>
    </row>
    <row r="103" spans="1:2" s="638" customFormat="1" ht="11.25" x14ac:dyDescent="0.2">
      <c r="A103" s="672" t="s">
        <v>936</v>
      </c>
      <c r="B103" s="638" t="s">
        <v>574</v>
      </c>
    </row>
    <row r="104" spans="1:2" s="638" customFormat="1" ht="11.25" x14ac:dyDescent="0.2">
      <c r="A104" s="672" t="s">
        <v>937</v>
      </c>
      <c r="B104" s="638" t="s">
        <v>457</v>
      </c>
    </row>
    <row r="105" spans="1:2" s="638" customFormat="1" ht="11.25" x14ac:dyDescent="0.2">
      <c r="A105" s="672" t="s">
        <v>938</v>
      </c>
      <c r="B105" s="638" t="s">
        <v>560</v>
      </c>
    </row>
    <row r="106" spans="1:2" s="638" customFormat="1" ht="11.25" x14ac:dyDescent="0.2">
      <c r="A106" s="672" t="s">
        <v>939</v>
      </c>
      <c r="B106" s="638" t="s">
        <v>398</v>
      </c>
    </row>
    <row r="107" spans="1:2" s="638" customFormat="1" ht="11.25" x14ac:dyDescent="0.2">
      <c r="A107" s="672" t="s">
        <v>940</v>
      </c>
      <c r="B107" s="638" t="s">
        <v>561</v>
      </c>
    </row>
    <row r="108" spans="1:2" s="638" customFormat="1" ht="11.25" x14ac:dyDescent="0.2">
      <c r="A108" s="672" t="s">
        <v>941</v>
      </c>
      <c r="B108" s="638" t="s">
        <v>407</v>
      </c>
    </row>
    <row r="109" spans="1:2" s="638" customFormat="1" ht="11.25" x14ac:dyDescent="0.2">
      <c r="A109" s="672" t="s">
        <v>942</v>
      </c>
      <c r="B109" s="638" t="s">
        <v>660</v>
      </c>
    </row>
    <row r="110" spans="1:2" s="638" customFormat="1" ht="11.25" x14ac:dyDescent="0.2">
      <c r="A110" s="672" t="s">
        <v>943</v>
      </c>
      <c r="B110" s="638" t="s">
        <v>472</v>
      </c>
    </row>
    <row r="111" spans="1:2" s="638" customFormat="1" ht="11.25" x14ac:dyDescent="0.2">
      <c r="A111" s="673" t="s">
        <v>944</v>
      </c>
      <c r="B111" s="666" t="s">
        <v>390</v>
      </c>
    </row>
    <row r="112" spans="1:2" s="638" customFormat="1" ht="11.25" x14ac:dyDescent="0.2">
      <c r="A112" s="672" t="s">
        <v>945</v>
      </c>
      <c r="B112" s="638" t="s">
        <v>621</v>
      </c>
    </row>
    <row r="113" spans="1:2" s="638" customFormat="1" ht="11.25" x14ac:dyDescent="0.2">
      <c r="A113" s="672" t="s">
        <v>946</v>
      </c>
      <c r="B113" s="638" t="s">
        <v>473</v>
      </c>
    </row>
    <row r="114" spans="1:2" s="638" customFormat="1" ht="11.25" x14ac:dyDescent="0.2">
      <c r="A114" s="672" t="s">
        <v>947</v>
      </c>
      <c r="B114" s="638" t="s">
        <v>562</v>
      </c>
    </row>
    <row r="115" spans="1:2" s="638" customFormat="1" ht="11.25" x14ac:dyDescent="0.2">
      <c r="A115" s="672" t="s">
        <v>948</v>
      </c>
      <c r="B115" s="638" t="s">
        <v>631</v>
      </c>
    </row>
    <row r="116" spans="1:2" s="638" customFormat="1" ht="11.25" x14ac:dyDescent="0.2">
      <c r="A116" s="672" t="s">
        <v>949</v>
      </c>
      <c r="B116" s="638" t="s">
        <v>575</v>
      </c>
    </row>
    <row r="117" spans="1:2" s="638" customFormat="1" ht="11.25" x14ac:dyDescent="0.2">
      <c r="A117" s="672" t="s">
        <v>950</v>
      </c>
      <c r="B117" s="638" t="s">
        <v>499</v>
      </c>
    </row>
    <row r="118" spans="1:2" s="638" customFormat="1" ht="11.25" x14ac:dyDescent="0.2">
      <c r="A118" s="672" t="s">
        <v>951</v>
      </c>
      <c r="B118" s="638" t="s">
        <v>585</v>
      </c>
    </row>
    <row r="119" spans="1:2" s="638" customFormat="1" ht="11.25" x14ac:dyDescent="0.2">
      <c r="A119" s="672" t="s">
        <v>952</v>
      </c>
      <c r="B119" s="638" t="s">
        <v>520</v>
      </c>
    </row>
    <row r="120" spans="1:2" s="638" customFormat="1" ht="11.25" x14ac:dyDescent="0.2">
      <c r="A120" s="672" t="s">
        <v>953</v>
      </c>
      <c r="B120" s="638" t="s">
        <v>474</v>
      </c>
    </row>
    <row r="121" spans="1:2" s="638" customFormat="1" ht="11.25" x14ac:dyDescent="0.2">
      <c r="A121" s="672" t="s">
        <v>954</v>
      </c>
      <c r="B121" s="638" t="s">
        <v>586</v>
      </c>
    </row>
    <row r="122" spans="1:2" s="638" customFormat="1" ht="11.25" x14ac:dyDescent="0.2">
      <c r="A122" s="672" t="s">
        <v>955</v>
      </c>
      <c r="B122" s="638" t="s">
        <v>500</v>
      </c>
    </row>
    <row r="123" spans="1:2" s="638" customFormat="1" ht="11.25" x14ac:dyDescent="0.2">
      <c r="A123" s="672" t="s">
        <v>956</v>
      </c>
      <c r="B123" s="638" t="s">
        <v>475</v>
      </c>
    </row>
    <row r="124" spans="1:2" s="638" customFormat="1" ht="11.25" x14ac:dyDescent="0.2">
      <c r="A124" s="672" t="s">
        <v>957</v>
      </c>
      <c r="B124" s="638" t="s">
        <v>576</v>
      </c>
    </row>
    <row r="125" spans="1:2" s="638" customFormat="1" ht="11.25" x14ac:dyDescent="0.2">
      <c r="A125" s="672" t="s">
        <v>958</v>
      </c>
      <c r="B125" s="638" t="s">
        <v>577</v>
      </c>
    </row>
    <row r="126" spans="1:2" s="638" customFormat="1" ht="11.25" x14ac:dyDescent="0.2">
      <c r="A126" s="672" t="s">
        <v>959</v>
      </c>
      <c r="B126" s="638" t="s">
        <v>598</v>
      </c>
    </row>
    <row r="127" spans="1:2" s="638" customFormat="1" ht="11.25" x14ac:dyDescent="0.2">
      <c r="A127" s="672" t="s">
        <v>960</v>
      </c>
      <c r="B127" s="638" t="s">
        <v>521</v>
      </c>
    </row>
    <row r="128" spans="1:2" s="638" customFormat="1" ht="11.25" x14ac:dyDescent="0.2">
      <c r="A128" s="672" t="s">
        <v>961</v>
      </c>
      <c r="B128" s="638" t="s">
        <v>434</v>
      </c>
    </row>
    <row r="129" spans="1:2" s="638" customFormat="1" ht="11.25" x14ac:dyDescent="0.2">
      <c r="A129" s="672" t="s">
        <v>962</v>
      </c>
      <c r="B129" s="638" t="s">
        <v>366</v>
      </c>
    </row>
    <row r="130" spans="1:2" s="638" customFormat="1" ht="11.25" x14ac:dyDescent="0.2">
      <c r="A130" s="672" t="s">
        <v>963</v>
      </c>
      <c r="B130" s="638" t="s">
        <v>522</v>
      </c>
    </row>
    <row r="131" spans="1:2" s="638" customFormat="1" ht="11.25" x14ac:dyDescent="0.2">
      <c r="A131" s="672" t="s">
        <v>964</v>
      </c>
      <c r="B131" s="638" t="s">
        <v>523</v>
      </c>
    </row>
    <row r="132" spans="1:2" s="638" customFormat="1" ht="11.25" x14ac:dyDescent="0.2">
      <c r="A132" s="672" t="s">
        <v>965</v>
      </c>
      <c r="B132" s="638" t="s">
        <v>578</v>
      </c>
    </row>
    <row r="133" spans="1:2" s="638" customFormat="1" ht="11.25" x14ac:dyDescent="0.2">
      <c r="A133" s="672" t="s">
        <v>966</v>
      </c>
      <c r="B133" s="638" t="s">
        <v>408</v>
      </c>
    </row>
    <row r="134" spans="1:2" s="638" customFormat="1" ht="11.25" x14ac:dyDescent="0.2">
      <c r="A134" s="672" t="s">
        <v>967</v>
      </c>
      <c r="B134" s="638" t="s">
        <v>435</v>
      </c>
    </row>
    <row r="135" spans="1:2" s="638" customFormat="1" ht="11.25" x14ac:dyDescent="0.2">
      <c r="A135" s="672" t="s">
        <v>968</v>
      </c>
      <c r="B135" s="638" t="s">
        <v>613</v>
      </c>
    </row>
    <row r="136" spans="1:2" s="638" customFormat="1" ht="11.25" x14ac:dyDescent="0.2">
      <c r="A136" s="672" t="s">
        <v>969</v>
      </c>
      <c r="B136" s="638" t="s">
        <v>579</v>
      </c>
    </row>
    <row r="137" spans="1:2" s="638" customFormat="1" ht="11.25" x14ac:dyDescent="0.2">
      <c r="A137" s="672" t="s">
        <v>970</v>
      </c>
      <c r="B137" s="638" t="s">
        <v>476</v>
      </c>
    </row>
    <row r="138" spans="1:2" s="638" customFormat="1" ht="11.25" x14ac:dyDescent="0.2">
      <c r="A138" s="672" t="s">
        <v>971</v>
      </c>
      <c r="B138" s="638" t="s">
        <v>599</v>
      </c>
    </row>
    <row r="139" spans="1:2" s="638" customFormat="1" ht="11.25" x14ac:dyDescent="0.2">
      <c r="A139" s="672" t="s">
        <v>972</v>
      </c>
      <c r="B139" s="638" t="s">
        <v>661</v>
      </c>
    </row>
    <row r="140" spans="1:2" s="638" customFormat="1" ht="11.25" x14ac:dyDescent="0.2">
      <c r="A140" s="672" t="s">
        <v>973</v>
      </c>
      <c r="B140" s="638" t="s">
        <v>477</v>
      </c>
    </row>
    <row r="141" spans="1:2" s="638" customFormat="1" ht="11.25" x14ac:dyDescent="0.2">
      <c r="A141" s="672" t="s">
        <v>974</v>
      </c>
      <c r="B141" s="638" t="s">
        <v>639</v>
      </c>
    </row>
    <row r="142" spans="1:2" s="638" customFormat="1" ht="11.25" x14ac:dyDescent="0.2">
      <c r="A142" s="672" t="s">
        <v>975</v>
      </c>
      <c r="B142" s="638" t="s">
        <v>524</v>
      </c>
    </row>
    <row r="143" spans="1:2" s="638" customFormat="1" ht="11.25" x14ac:dyDescent="0.2">
      <c r="A143" s="672" t="s">
        <v>976</v>
      </c>
      <c r="B143" s="638" t="s">
        <v>478</v>
      </c>
    </row>
    <row r="144" spans="1:2" s="638" customFormat="1" ht="11.25" x14ac:dyDescent="0.2">
      <c r="A144" s="672" t="s">
        <v>977</v>
      </c>
      <c r="B144" s="638" t="s">
        <v>600</v>
      </c>
    </row>
    <row r="145" spans="1:2" s="638" customFormat="1" ht="11.25" x14ac:dyDescent="0.2">
      <c r="A145" s="672" t="s">
        <v>978</v>
      </c>
      <c r="B145" s="638" t="s">
        <v>640</v>
      </c>
    </row>
    <row r="146" spans="1:2" s="638" customFormat="1" ht="11.25" x14ac:dyDescent="0.2">
      <c r="A146" s="672" t="s">
        <v>979</v>
      </c>
      <c r="B146" s="638" t="s">
        <v>525</v>
      </c>
    </row>
    <row r="147" spans="1:2" s="638" customFormat="1" ht="11.25" x14ac:dyDescent="0.2">
      <c r="A147" s="672" t="s">
        <v>980</v>
      </c>
      <c r="B147" s="638" t="s">
        <v>526</v>
      </c>
    </row>
    <row r="148" spans="1:2" s="638" customFormat="1" ht="11.25" x14ac:dyDescent="0.2">
      <c r="A148" s="672" t="s">
        <v>981</v>
      </c>
      <c r="B148" s="638" t="s">
        <v>436</v>
      </c>
    </row>
    <row r="149" spans="1:2" s="638" customFormat="1" ht="11.25" x14ac:dyDescent="0.2">
      <c r="A149" s="672" t="s">
        <v>982</v>
      </c>
      <c r="B149" s="638" t="s">
        <v>527</v>
      </c>
    </row>
    <row r="150" spans="1:2" s="638" customFormat="1" ht="11.25" x14ac:dyDescent="0.2">
      <c r="A150" s="672" t="s">
        <v>983</v>
      </c>
      <c r="B150" s="638" t="s">
        <v>409</v>
      </c>
    </row>
    <row r="151" spans="1:2" s="638" customFormat="1" ht="11.25" x14ac:dyDescent="0.2">
      <c r="A151" s="672" t="s">
        <v>984</v>
      </c>
      <c r="B151" s="638" t="s">
        <v>601</v>
      </c>
    </row>
    <row r="152" spans="1:2" s="638" customFormat="1" ht="11.25" x14ac:dyDescent="0.2">
      <c r="A152" s="672" t="s">
        <v>985</v>
      </c>
      <c r="B152" s="638" t="s">
        <v>410</v>
      </c>
    </row>
    <row r="153" spans="1:2" s="638" customFormat="1" ht="11.25" x14ac:dyDescent="0.2">
      <c r="A153" s="672" t="s">
        <v>986</v>
      </c>
      <c r="B153" s="638" t="s">
        <v>425</v>
      </c>
    </row>
    <row r="154" spans="1:2" s="638" customFormat="1" ht="11.25" x14ac:dyDescent="0.2">
      <c r="A154" s="672" t="s">
        <v>987</v>
      </c>
      <c r="B154" s="638" t="s">
        <v>528</v>
      </c>
    </row>
    <row r="155" spans="1:2" s="638" customFormat="1" ht="11.25" x14ac:dyDescent="0.2">
      <c r="A155" s="672" t="s">
        <v>988</v>
      </c>
      <c r="B155" s="638" t="s">
        <v>563</v>
      </c>
    </row>
    <row r="156" spans="1:2" s="638" customFormat="1" ht="11.25" x14ac:dyDescent="0.2">
      <c r="A156" s="672" t="s">
        <v>989</v>
      </c>
      <c r="B156" s="638" t="s">
        <v>529</v>
      </c>
    </row>
    <row r="157" spans="1:2" s="638" customFormat="1" ht="11.25" x14ac:dyDescent="0.2">
      <c r="A157" s="672" t="s">
        <v>990</v>
      </c>
      <c r="B157" s="638" t="s">
        <v>446</v>
      </c>
    </row>
    <row r="158" spans="1:2" s="638" customFormat="1" ht="11.25" x14ac:dyDescent="0.2">
      <c r="A158" s="672" t="s">
        <v>991</v>
      </c>
      <c r="B158" s="638" t="s">
        <v>447</v>
      </c>
    </row>
    <row r="159" spans="1:2" s="638" customFormat="1" ht="11.25" x14ac:dyDescent="0.2">
      <c r="A159" s="672" t="s">
        <v>992</v>
      </c>
      <c r="B159" s="638" t="s">
        <v>367</v>
      </c>
    </row>
    <row r="160" spans="1:2" s="638" customFormat="1" ht="11.25" x14ac:dyDescent="0.2">
      <c r="A160" s="672" t="s">
        <v>993</v>
      </c>
      <c r="B160" s="638" t="s">
        <v>580</v>
      </c>
    </row>
    <row r="161" spans="1:2" s="638" customFormat="1" ht="11.25" x14ac:dyDescent="0.2">
      <c r="A161" s="672" t="s">
        <v>994</v>
      </c>
      <c r="B161" s="638" t="s">
        <v>587</v>
      </c>
    </row>
    <row r="162" spans="1:2" s="638" customFormat="1" ht="11.25" x14ac:dyDescent="0.2">
      <c r="A162" s="672" t="s">
        <v>995</v>
      </c>
      <c r="B162" s="638" t="s">
        <v>614</v>
      </c>
    </row>
    <row r="163" spans="1:2" s="638" customFormat="1" ht="11.25" x14ac:dyDescent="0.2">
      <c r="A163" s="672" t="s">
        <v>996</v>
      </c>
      <c r="B163" s="638" t="s">
        <v>641</v>
      </c>
    </row>
    <row r="164" spans="1:2" s="638" customFormat="1" ht="11.25" x14ac:dyDescent="0.2">
      <c r="A164" s="672" t="s">
        <v>997</v>
      </c>
      <c r="B164" s="638" t="s">
        <v>411</v>
      </c>
    </row>
    <row r="165" spans="1:2" s="638" customFormat="1" ht="11.25" x14ac:dyDescent="0.2">
      <c r="A165" s="672" t="s">
        <v>998</v>
      </c>
      <c r="B165" s="638" t="s">
        <v>368</v>
      </c>
    </row>
    <row r="166" spans="1:2" s="638" customFormat="1" ht="11.25" x14ac:dyDescent="0.2">
      <c r="A166" s="672" t="s">
        <v>999</v>
      </c>
      <c r="B166" s="638" t="s">
        <v>642</v>
      </c>
    </row>
    <row r="167" spans="1:2" s="638" customFormat="1" ht="11.25" x14ac:dyDescent="0.2">
      <c r="A167" s="672" t="s">
        <v>1000</v>
      </c>
      <c r="B167" s="638" t="s">
        <v>448</v>
      </c>
    </row>
    <row r="168" spans="1:2" s="638" customFormat="1" ht="11.25" x14ac:dyDescent="0.2">
      <c r="A168" s="672" t="s">
        <v>1001</v>
      </c>
      <c r="B168" s="638" t="s">
        <v>369</v>
      </c>
    </row>
    <row r="169" spans="1:2" s="638" customFormat="1" ht="11.25" x14ac:dyDescent="0.2">
      <c r="A169" s="672" t="s">
        <v>1002</v>
      </c>
      <c r="B169" s="638" t="s">
        <v>399</v>
      </c>
    </row>
    <row r="170" spans="1:2" s="638" customFormat="1" ht="11.25" x14ac:dyDescent="0.2">
      <c r="A170" s="672" t="s">
        <v>1003</v>
      </c>
      <c r="B170" s="638" t="s">
        <v>370</v>
      </c>
    </row>
    <row r="171" spans="1:2" s="638" customFormat="1" ht="11.25" x14ac:dyDescent="0.2">
      <c r="A171" s="672" t="s">
        <v>1004</v>
      </c>
      <c r="B171" s="638" t="s">
        <v>426</v>
      </c>
    </row>
    <row r="172" spans="1:2" s="638" customFormat="1" ht="11.25" x14ac:dyDescent="0.2">
      <c r="A172" s="672" t="s">
        <v>1005</v>
      </c>
      <c r="B172" s="638" t="s">
        <v>615</v>
      </c>
    </row>
    <row r="173" spans="1:2" s="638" customFormat="1" ht="11.25" x14ac:dyDescent="0.2">
      <c r="A173" s="672" t="s">
        <v>1006</v>
      </c>
      <c r="B173" s="638" t="s">
        <v>458</v>
      </c>
    </row>
    <row r="174" spans="1:2" s="638" customFormat="1" ht="11.25" x14ac:dyDescent="0.2">
      <c r="A174" s="672" t="s">
        <v>1007</v>
      </c>
      <c r="B174" s="638" t="s">
        <v>602</v>
      </c>
    </row>
    <row r="175" spans="1:2" s="638" customFormat="1" ht="11.25" x14ac:dyDescent="0.2">
      <c r="A175" s="672" t="s">
        <v>1008</v>
      </c>
      <c r="B175" s="638" t="s">
        <v>530</v>
      </c>
    </row>
    <row r="176" spans="1:2" s="638" customFormat="1" ht="11.25" x14ac:dyDescent="0.2">
      <c r="A176" s="672" t="s">
        <v>1009</v>
      </c>
      <c r="B176" s="638" t="s">
        <v>479</v>
      </c>
    </row>
    <row r="177" spans="1:2" s="638" customFormat="1" ht="11.25" x14ac:dyDescent="0.2">
      <c r="A177" s="672" t="s">
        <v>1010</v>
      </c>
      <c r="B177" s="638" t="s">
        <v>449</v>
      </c>
    </row>
    <row r="178" spans="1:2" s="638" customFormat="1" ht="11.25" x14ac:dyDescent="0.2">
      <c r="A178" s="672" t="s">
        <v>1011</v>
      </c>
      <c r="B178" s="638" t="s">
        <v>616</v>
      </c>
    </row>
    <row r="179" spans="1:2" s="638" customFormat="1" ht="11.25" x14ac:dyDescent="0.2">
      <c r="A179" s="672" t="s">
        <v>1012</v>
      </c>
      <c r="B179" s="638" t="s">
        <v>400</v>
      </c>
    </row>
    <row r="180" spans="1:2" s="638" customFormat="1" ht="11.25" x14ac:dyDescent="0.2">
      <c r="A180" s="672" t="s">
        <v>1013</v>
      </c>
      <c r="B180" s="638" t="s">
        <v>662</v>
      </c>
    </row>
    <row r="181" spans="1:2" s="638" customFormat="1" ht="11.25" x14ac:dyDescent="0.2">
      <c r="A181" s="672" t="s">
        <v>1014</v>
      </c>
      <c r="B181" s="638" t="s">
        <v>531</v>
      </c>
    </row>
    <row r="182" spans="1:2" s="638" customFormat="1" ht="11.25" x14ac:dyDescent="0.2">
      <c r="A182" s="672" t="s">
        <v>1015</v>
      </c>
      <c r="B182" s="638" t="s">
        <v>480</v>
      </c>
    </row>
    <row r="183" spans="1:2" s="638" customFormat="1" ht="11.25" x14ac:dyDescent="0.2">
      <c r="A183" s="672" t="s">
        <v>1016</v>
      </c>
      <c r="B183" s="638" t="s">
        <v>663</v>
      </c>
    </row>
    <row r="184" spans="1:2" s="638" customFormat="1" ht="11.25" x14ac:dyDescent="0.2">
      <c r="A184" s="672" t="s">
        <v>1017</v>
      </c>
      <c r="B184" s="638" t="s">
        <v>632</v>
      </c>
    </row>
    <row r="185" spans="1:2" s="638" customFormat="1" ht="11.25" x14ac:dyDescent="0.2">
      <c r="A185" s="672" t="s">
        <v>1018</v>
      </c>
      <c r="B185" s="638" t="s">
        <v>643</v>
      </c>
    </row>
    <row r="186" spans="1:2" s="638" customFormat="1" ht="11.25" x14ac:dyDescent="0.2">
      <c r="A186" s="672" t="s">
        <v>1019</v>
      </c>
      <c r="B186" s="638" t="s">
        <v>459</v>
      </c>
    </row>
    <row r="187" spans="1:2" s="638" customFormat="1" ht="11.25" x14ac:dyDescent="0.2">
      <c r="A187" s="672" t="s">
        <v>1020</v>
      </c>
      <c r="B187" s="638" t="s">
        <v>603</v>
      </c>
    </row>
    <row r="188" spans="1:2" s="638" customFormat="1" ht="11.25" x14ac:dyDescent="0.2">
      <c r="A188" s="672" t="s">
        <v>1021</v>
      </c>
      <c r="B188" s="638" t="s">
        <v>588</v>
      </c>
    </row>
    <row r="189" spans="1:2" s="638" customFormat="1" ht="11.25" x14ac:dyDescent="0.2">
      <c r="A189" s="672" t="s">
        <v>1022</v>
      </c>
      <c r="B189" s="638" t="s">
        <v>371</v>
      </c>
    </row>
    <row r="190" spans="1:2" s="638" customFormat="1" ht="11.25" x14ac:dyDescent="0.2">
      <c r="A190" s="672" t="s">
        <v>1023</v>
      </c>
      <c r="B190" s="638" t="s">
        <v>617</v>
      </c>
    </row>
    <row r="191" spans="1:2" s="638" customFormat="1" ht="11.25" x14ac:dyDescent="0.2">
      <c r="A191" s="672" t="s">
        <v>1024</v>
      </c>
      <c r="B191" s="638" t="s">
        <v>372</v>
      </c>
    </row>
    <row r="192" spans="1:2" s="638" customFormat="1" ht="11.25" x14ac:dyDescent="0.2">
      <c r="A192" s="672" t="s">
        <v>1025</v>
      </c>
      <c r="B192" s="638" t="s">
        <v>481</v>
      </c>
    </row>
    <row r="193" spans="1:2" s="638" customFormat="1" ht="11.25" x14ac:dyDescent="0.2">
      <c r="A193" s="672" t="s">
        <v>1026</v>
      </c>
      <c r="B193" s="638" t="s">
        <v>482</v>
      </c>
    </row>
    <row r="194" spans="1:2" s="638" customFormat="1" ht="11.25" x14ac:dyDescent="0.2">
      <c r="A194" s="672" t="s">
        <v>1027</v>
      </c>
      <c r="B194" s="638" t="s">
        <v>532</v>
      </c>
    </row>
    <row r="195" spans="1:2" s="638" customFormat="1" ht="11.25" x14ac:dyDescent="0.2">
      <c r="A195" s="672" t="s">
        <v>1028</v>
      </c>
      <c r="B195" s="638" t="s">
        <v>644</v>
      </c>
    </row>
    <row r="196" spans="1:2" s="638" customFormat="1" ht="11.25" x14ac:dyDescent="0.2">
      <c r="A196" s="672" t="s">
        <v>1029</v>
      </c>
      <c r="B196" s="638" t="s">
        <v>589</v>
      </c>
    </row>
    <row r="197" spans="1:2" s="638" customFormat="1" ht="11.25" x14ac:dyDescent="0.2">
      <c r="A197" s="672" t="s">
        <v>1030</v>
      </c>
      <c r="B197" s="638" t="s">
        <v>483</v>
      </c>
    </row>
    <row r="198" spans="1:2" s="638" customFormat="1" ht="11.25" x14ac:dyDescent="0.2">
      <c r="A198" s="672" t="s">
        <v>1031</v>
      </c>
      <c r="B198" s="638" t="s">
        <v>533</v>
      </c>
    </row>
    <row r="199" spans="1:2" s="638" customFormat="1" ht="11.25" x14ac:dyDescent="0.2">
      <c r="A199" s="672" t="s">
        <v>1032</v>
      </c>
      <c r="B199" s="638" t="s">
        <v>604</v>
      </c>
    </row>
    <row r="200" spans="1:2" s="638" customFormat="1" ht="11.25" x14ac:dyDescent="0.2">
      <c r="A200" s="672" t="s">
        <v>1033</v>
      </c>
      <c r="B200" s="638" t="s">
        <v>622</v>
      </c>
    </row>
    <row r="201" spans="1:2" s="638" customFormat="1" ht="11.25" x14ac:dyDescent="0.2">
      <c r="A201" s="672" t="s">
        <v>1034</v>
      </c>
      <c r="B201" s="638" t="s">
        <v>373</v>
      </c>
    </row>
    <row r="202" spans="1:2" s="638" customFormat="1" ht="11.25" x14ac:dyDescent="0.2">
      <c r="A202" s="672" t="s">
        <v>1035</v>
      </c>
      <c r="B202" s="638" t="s">
        <v>374</v>
      </c>
    </row>
    <row r="203" spans="1:2" s="638" customFormat="1" ht="11.25" x14ac:dyDescent="0.2">
      <c r="A203" s="672" t="s">
        <v>1036</v>
      </c>
      <c r="B203" s="638" t="s">
        <v>645</v>
      </c>
    </row>
    <row r="204" spans="1:2" s="638" customFormat="1" ht="11.25" x14ac:dyDescent="0.2">
      <c r="A204" s="672" t="s">
        <v>1037</v>
      </c>
      <c r="B204" s="638" t="s">
        <v>534</v>
      </c>
    </row>
    <row r="205" spans="1:2" s="638" customFormat="1" ht="11.25" x14ac:dyDescent="0.2">
      <c r="A205" s="672" t="s">
        <v>1038</v>
      </c>
      <c r="B205" s="638" t="s">
        <v>484</v>
      </c>
    </row>
    <row r="206" spans="1:2" s="638" customFormat="1" ht="11.25" x14ac:dyDescent="0.2">
      <c r="A206" s="672" t="s">
        <v>1039</v>
      </c>
      <c r="B206" s="638" t="s">
        <v>535</v>
      </c>
    </row>
    <row r="207" spans="1:2" s="638" customFormat="1" ht="11.25" x14ac:dyDescent="0.2">
      <c r="A207" s="672" t="s">
        <v>1040</v>
      </c>
      <c r="B207" s="638" t="s">
        <v>375</v>
      </c>
    </row>
    <row r="208" spans="1:2" s="638" customFormat="1" ht="11.25" x14ac:dyDescent="0.2">
      <c r="A208" s="672" t="s">
        <v>1041</v>
      </c>
      <c r="B208" s="638" t="s">
        <v>564</v>
      </c>
    </row>
    <row r="209" spans="1:2" s="638" customFormat="1" ht="11.25" x14ac:dyDescent="0.2">
      <c r="A209" s="672" t="s">
        <v>1042</v>
      </c>
      <c r="B209" s="638" t="s">
        <v>646</v>
      </c>
    </row>
    <row r="210" spans="1:2" s="638" customFormat="1" ht="11.25" x14ac:dyDescent="0.2">
      <c r="A210" s="672" t="s">
        <v>1043</v>
      </c>
      <c r="B210" s="638" t="s">
        <v>401</v>
      </c>
    </row>
    <row r="211" spans="1:2" s="638" customFormat="1" ht="11.25" x14ac:dyDescent="0.2">
      <c r="A211" s="672" t="s">
        <v>1044</v>
      </c>
      <c r="B211" s="638" t="s">
        <v>536</v>
      </c>
    </row>
    <row r="212" spans="1:2" s="638" customFormat="1" ht="11.25" x14ac:dyDescent="0.2">
      <c r="A212" s="672" t="s">
        <v>1045</v>
      </c>
      <c r="B212" s="638" t="s">
        <v>633</v>
      </c>
    </row>
    <row r="213" spans="1:2" s="638" customFormat="1" ht="11.25" x14ac:dyDescent="0.2">
      <c r="A213" s="672" t="s">
        <v>1046</v>
      </c>
      <c r="B213" s="638" t="s">
        <v>376</v>
      </c>
    </row>
    <row r="214" spans="1:2" s="638" customFormat="1" ht="11.25" x14ac:dyDescent="0.2">
      <c r="A214" s="672" t="s">
        <v>1047</v>
      </c>
      <c r="B214" s="638" t="s">
        <v>623</v>
      </c>
    </row>
    <row r="215" spans="1:2" s="638" customFormat="1" ht="11.25" x14ac:dyDescent="0.2">
      <c r="A215" s="672" t="s">
        <v>1048</v>
      </c>
      <c r="B215" s="638" t="s">
        <v>565</v>
      </c>
    </row>
    <row r="216" spans="1:2" s="638" customFormat="1" ht="11.25" x14ac:dyDescent="0.2">
      <c r="A216" s="672" t="s">
        <v>1049</v>
      </c>
      <c r="B216" s="638" t="s">
        <v>590</v>
      </c>
    </row>
    <row r="217" spans="1:2" s="638" customFormat="1" ht="11.25" x14ac:dyDescent="0.2">
      <c r="A217" s="672" t="s">
        <v>1050</v>
      </c>
      <c r="B217" s="638" t="s">
        <v>485</v>
      </c>
    </row>
    <row r="218" spans="1:2" s="638" customFormat="1" ht="11.25" x14ac:dyDescent="0.2">
      <c r="A218" s="672" t="s">
        <v>1051</v>
      </c>
      <c r="B218" s="638" t="s">
        <v>486</v>
      </c>
    </row>
    <row r="219" spans="1:2" s="638" customFormat="1" ht="11.25" x14ac:dyDescent="0.2">
      <c r="A219" s="672" t="s">
        <v>1052</v>
      </c>
      <c r="B219" s="638" t="s">
        <v>537</v>
      </c>
    </row>
    <row r="220" spans="1:2" s="638" customFormat="1" ht="11.25" x14ac:dyDescent="0.2">
      <c r="A220" s="672" t="s">
        <v>1053</v>
      </c>
      <c r="B220" s="638" t="s">
        <v>566</v>
      </c>
    </row>
    <row r="221" spans="1:2" s="638" customFormat="1" ht="11.25" x14ac:dyDescent="0.2">
      <c r="A221" s="672" t="s">
        <v>1054</v>
      </c>
      <c r="B221" s="638" t="s">
        <v>605</v>
      </c>
    </row>
    <row r="222" spans="1:2" s="638" customFormat="1" ht="11.25" x14ac:dyDescent="0.2">
      <c r="A222" s="672" t="s">
        <v>1055</v>
      </c>
      <c r="B222" s="638" t="s">
        <v>427</v>
      </c>
    </row>
    <row r="223" spans="1:2" s="638" customFormat="1" ht="11.25" x14ac:dyDescent="0.2">
      <c r="A223" s="672" t="s">
        <v>1056</v>
      </c>
      <c r="B223" s="638" t="s">
        <v>618</v>
      </c>
    </row>
    <row r="224" spans="1:2" s="638" customFormat="1" ht="11.25" x14ac:dyDescent="0.2">
      <c r="A224" s="672" t="s">
        <v>1057</v>
      </c>
      <c r="B224" s="638" t="s">
        <v>412</v>
      </c>
    </row>
    <row r="225" spans="1:2" s="638" customFormat="1" ht="11.25" x14ac:dyDescent="0.2">
      <c r="A225" s="672" t="s">
        <v>1058</v>
      </c>
      <c r="B225" s="638" t="s">
        <v>377</v>
      </c>
    </row>
    <row r="226" spans="1:2" s="638" customFormat="1" ht="11.25" x14ac:dyDescent="0.2">
      <c r="A226" s="672" t="s">
        <v>1059</v>
      </c>
      <c r="B226" s="638" t="s">
        <v>460</v>
      </c>
    </row>
    <row r="227" spans="1:2" s="638" customFormat="1" ht="11.25" x14ac:dyDescent="0.2">
      <c r="A227" s="672" t="s">
        <v>1060</v>
      </c>
      <c r="B227" s="638" t="s">
        <v>538</v>
      </c>
    </row>
    <row r="228" spans="1:2" s="638" customFormat="1" ht="11.25" x14ac:dyDescent="0.2">
      <c r="A228" s="672" t="s">
        <v>1061</v>
      </c>
      <c r="B228" s="638" t="s">
        <v>539</v>
      </c>
    </row>
    <row r="229" spans="1:2" s="638" customFormat="1" ht="11.25" x14ac:dyDescent="0.2">
      <c r="A229" s="672" t="s">
        <v>1062</v>
      </c>
      <c r="B229" s="638" t="s">
        <v>540</v>
      </c>
    </row>
    <row r="230" spans="1:2" s="638" customFormat="1" ht="11.25" x14ac:dyDescent="0.2">
      <c r="A230" s="672" t="s">
        <v>1063</v>
      </c>
      <c r="B230" s="638" t="s">
        <v>391</v>
      </c>
    </row>
    <row r="231" spans="1:2" s="638" customFormat="1" ht="11.25" x14ac:dyDescent="0.2">
      <c r="A231" s="672" t="s">
        <v>1064</v>
      </c>
      <c r="B231" s="638" t="s">
        <v>624</v>
      </c>
    </row>
    <row r="232" spans="1:2" s="638" customFormat="1" ht="11.25" x14ac:dyDescent="0.2">
      <c r="A232" s="672" t="s">
        <v>1065</v>
      </c>
      <c r="B232" s="638" t="s">
        <v>437</v>
      </c>
    </row>
    <row r="233" spans="1:2" s="638" customFormat="1" ht="11.25" x14ac:dyDescent="0.2">
      <c r="A233" s="672" t="s">
        <v>1066</v>
      </c>
      <c r="B233" s="638" t="s">
        <v>541</v>
      </c>
    </row>
    <row r="234" spans="1:2" s="638" customFormat="1" ht="11.25" x14ac:dyDescent="0.2">
      <c r="A234" s="672" t="s">
        <v>1067</v>
      </c>
      <c r="B234" s="638" t="s">
        <v>487</v>
      </c>
    </row>
    <row r="235" spans="1:2" s="638" customFormat="1" ht="11.25" x14ac:dyDescent="0.2">
      <c r="A235" s="672" t="s">
        <v>1068</v>
      </c>
      <c r="B235" s="638" t="s">
        <v>567</v>
      </c>
    </row>
    <row r="236" spans="1:2" s="638" customFormat="1" ht="11.25" x14ac:dyDescent="0.2">
      <c r="A236" s="672" t="s">
        <v>1069</v>
      </c>
      <c r="B236" s="638" t="s">
        <v>450</v>
      </c>
    </row>
    <row r="237" spans="1:2" s="638" customFormat="1" ht="11.25" x14ac:dyDescent="0.2">
      <c r="A237" s="672" t="s">
        <v>1070</v>
      </c>
      <c r="B237" s="638" t="s">
        <v>542</v>
      </c>
    </row>
    <row r="238" spans="1:2" s="638" customFormat="1" ht="11.25" x14ac:dyDescent="0.2">
      <c r="A238" s="672" t="s">
        <v>1071</v>
      </c>
      <c r="B238" s="638" t="s">
        <v>428</v>
      </c>
    </row>
    <row r="239" spans="1:2" s="638" customFormat="1" ht="11.25" x14ac:dyDescent="0.2">
      <c r="A239" s="672" t="s">
        <v>1072</v>
      </c>
      <c r="B239" s="638" t="s">
        <v>488</v>
      </c>
    </row>
    <row r="240" spans="1:2" s="638" customFormat="1" ht="11.25" x14ac:dyDescent="0.2">
      <c r="A240" s="672" t="s">
        <v>1073</v>
      </c>
      <c r="B240" s="638" t="s">
        <v>543</v>
      </c>
    </row>
    <row r="241" spans="1:2" s="638" customFormat="1" ht="11.25" x14ac:dyDescent="0.2">
      <c r="A241" s="672" t="s">
        <v>1074</v>
      </c>
      <c r="B241" s="638" t="s">
        <v>402</v>
      </c>
    </row>
    <row r="242" spans="1:2" s="638" customFormat="1" ht="11.25" x14ac:dyDescent="0.2">
      <c r="A242" s="672" t="s">
        <v>1075</v>
      </c>
      <c r="B242" s="638" t="s">
        <v>378</v>
      </c>
    </row>
    <row r="243" spans="1:2" s="638" customFormat="1" ht="11.25" x14ac:dyDescent="0.2">
      <c r="A243" s="672" t="s">
        <v>1076</v>
      </c>
      <c r="B243" s="638" t="s">
        <v>379</v>
      </c>
    </row>
    <row r="244" spans="1:2" s="638" customFormat="1" ht="11.25" x14ac:dyDescent="0.2">
      <c r="A244" s="672" t="s">
        <v>1077</v>
      </c>
      <c r="B244" s="638" t="s">
        <v>544</v>
      </c>
    </row>
    <row r="245" spans="1:2" s="638" customFormat="1" ht="11.25" x14ac:dyDescent="0.2">
      <c r="A245" s="672" t="s">
        <v>1078</v>
      </c>
      <c r="B245" s="638" t="s">
        <v>545</v>
      </c>
    </row>
    <row r="246" spans="1:2" s="638" customFormat="1" ht="11.25" x14ac:dyDescent="0.2">
      <c r="A246" s="672" t="s">
        <v>1079</v>
      </c>
      <c r="B246" s="638" t="s">
        <v>546</v>
      </c>
    </row>
    <row r="247" spans="1:2" s="638" customFormat="1" ht="11.25" x14ac:dyDescent="0.2">
      <c r="A247" s="672" t="s">
        <v>1080</v>
      </c>
      <c r="B247" s="638" t="s">
        <v>647</v>
      </c>
    </row>
    <row r="248" spans="1:2" s="638" customFormat="1" ht="11.25" x14ac:dyDescent="0.2">
      <c r="A248" s="672" t="s">
        <v>1081</v>
      </c>
      <c r="B248" s="638" t="s">
        <v>380</v>
      </c>
    </row>
    <row r="249" spans="1:2" s="638" customFormat="1" ht="11.25" x14ac:dyDescent="0.2">
      <c r="A249" s="672" t="s">
        <v>1082</v>
      </c>
      <c r="B249" s="638" t="s">
        <v>381</v>
      </c>
    </row>
    <row r="250" spans="1:2" s="638" customFormat="1" ht="11.25" x14ac:dyDescent="0.2">
      <c r="A250" s="672" t="s">
        <v>1083</v>
      </c>
      <c r="B250" s="638" t="s">
        <v>386</v>
      </c>
    </row>
    <row r="251" spans="1:2" s="638" customFormat="1" ht="11.25" x14ac:dyDescent="0.2">
      <c r="A251" s="672" t="s">
        <v>1084</v>
      </c>
      <c r="B251" s="638" t="s">
        <v>438</v>
      </c>
    </row>
    <row r="252" spans="1:2" s="638" customFormat="1" ht="11.25" x14ac:dyDescent="0.2">
      <c r="A252" s="672" t="s">
        <v>1085</v>
      </c>
      <c r="B252" s="638" t="s">
        <v>413</v>
      </c>
    </row>
    <row r="253" spans="1:2" s="638" customFormat="1" ht="11.25" x14ac:dyDescent="0.2">
      <c r="A253" s="672" t="s">
        <v>1086</v>
      </c>
      <c r="B253" s="638" t="s">
        <v>429</v>
      </c>
    </row>
    <row r="254" spans="1:2" s="638" customFormat="1" ht="11.25" x14ac:dyDescent="0.2">
      <c r="A254" s="672" t="s">
        <v>1087</v>
      </c>
      <c r="B254" s="638" t="s">
        <v>414</v>
      </c>
    </row>
    <row r="255" spans="1:2" s="638" customFormat="1" ht="11.25" x14ac:dyDescent="0.2">
      <c r="A255" s="672" t="s">
        <v>1088</v>
      </c>
      <c r="B255" s="638" t="s">
        <v>382</v>
      </c>
    </row>
    <row r="256" spans="1:2" s="638" customFormat="1" ht="11.25" x14ac:dyDescent="0.2">
      <c r="A256" s="672" t="s">
        <v>1089</v>
      </c>
      <c r="B256" s="638" t="s">
        <v>606</v>
      </c>
    </row>
    <row r="257" spans="1:2" s="638" customFormat="1" ht="11.25" x14ac:dyDescent="0.2">
      <c r="A257" s="672" t="s">
        <v>1090</v>
      </c>
      <c r="B257" s="638" t="s">
        <v>547</v>
      </c>
    </row>
    <row r="258" spans="1:2" s="638" customFormat="1" ht="11.25" x14ac:dyDescent="0.2">
      <c r="A258" s="672" t="s">
        <v>1091</v>
      </c>
      <c r="B258" s="638" t="s">
        <v>501</v>
      </c>
    </row>
    <row r="259" spans="1:2" s="638" customFormat="1" ht="11.25" x14ac:dyDescent="0.2">
      <c r="A259" s="672" t="s">
        <v>1092</v>
      </c>
      <c r="B259" s="638" t="s">
        <v>383</v>
      </c>
    </row>
    <row r="260" spans="1:2" s="638" customFormat="1" ht="11.25" x14ac:dyDescent="0.2">
      <c r="A260" s="672" t="s">
        <v>1093</v>
      </c>
      <c r="B260" s="638" t="s">
        <v>489</v>
      </c>
    </row>
    <row r="261" spans="1:2" s="638" customFormat="1" ht="11.25" x14ac:dyDescent="0.2">
      <c r="A261" s="672" t="s">
        <v>1094</v>
      </c>
      <c r="B261" s="638" t="s">
        <v>430</v>
      </c>
    </row>
    <row r="262" spans="1:2" s="638" customFormat="1" ht="11.25" x14ac:dyDescent="0.2">
      <c r="A262" s="672" t="s">
        <v>1095</v>
      </c>
      <c r="B262" s="638" t="s">
        <v>648</v>
      </c>
    </row>
    <row r="263" spans="1:2" s="638" customFormat="1" ht="11.25" x14ac:dyDescent="0.2">
      <c r="A263" s="672" t="s">
        <v>1096</v>
      </c>
      <c r="B263" s="638" t="s">
        <v>451</v>
      </c>
    </row>
    <row r="264" spans="1:2" s="638" customFormat="1" ht="11.25" x14ac:dyDescent="0.2">
      <c r="A264" s="672" t="s">
        <v>1097</v>
      </c>
      <c r="B264" s="638" t="s">
        <v>649</v>
      </c>
    </row>
    <row r="265" spans="1:2" s="638" customFormat="1" ht="11.25" x14ac:dyDescent="0.2">
      <c r="A265" s="672" t="s">
        <v>1098</v>
      </c>
      <c r="B265" s="638" t="s">
        <v>403</v>
      </c>
    </row>
    <row r="266" spans="1:2" s="638" customFormat="1" ht="11.25" x14ac:dyDescent="0.2">
      <c r="A266" s="672" t="s">
        <v>1099</v>
      </c>
      <c r="B266" s="638" t="s">
        <v>548</v>
      </c>
    </row>
    <row r="267" spans="1:2" s="638" customFormat="1" ht="11.25" x14ac:dyDescent="0.2">
      <c r="A267" s="672" t="s">
        <v>1100</v>
      </c>
      <c r="B267" s="638" t="s">
        <v>549</v>
      </c>
    </row>
    <row r="268" spans="1:2" s="638" customFormat="1" ht="11.25" x14ac:dyDescent="0.2">
      <c r="A268" s="672" t="s">
        <v>1101</v>
      </c>
      <c r="B268" s="638" t="s">
        <v>650</v>
      </c>
    </row>
    <row r="269" spans="1:2" s="638" customFormat="1" ht="11.25" x14ac:dyDescent="0.2">
      <c r="A269" s="672" t="s">
        <v>1102</v>
      </c>
      <c r="B269" s="638" t="s">
        <v>384</v>
      </c>
    </row>
    <row r="270" spans="1:2" s="638" customFormat="1" ht="11.25" x14ac:dyDescent="0.2">
      <c r="A270" s="672" t="s">
        <v>1103</v>
      </c>
      <c r="B270" s="638" t="s">
        <v>431</v>
      </c>
    </row>
    <row r="271" spans="1:2" s="638" customFormat="1" ht="11.25" x14ac:dyDescent="0.2">
      <c r="A271" s="672" t="s">
        <v>1104</v>
      </c>
      <c r="B271" s="638" t="s">
        <v>452</v>
      </c>
    </row>
    <row r="272" spans="1:2" s="638" customFormat="1" ht="11.25" x14ac:dyDescent="0.2">
      <c r="A272" s="672" t="s">
        <v>1105</v>
      </c>
      <c r="B272" s="638" t="s">
        <v>591</v>
      </c>
    </row>
    <row r="273" spans="1:2" s="638" customFormat="1" ht="11.25" x14ac:dyDescent="0.2">
      <c r="A273" s="672" t="s">
        <v>1106</v>
      </c>
      <c r="B273" s="638" t="s">
        <v>439</v>
      </c>
    </row>
    <row r="274" spans="1:2" s="638" customFormat="1" ht="11.25" x14ac:dyDescent="0.2">
      <c r="A274" s="672" t="s">
        <v>1107</v>
      </c>
      <c r="B274" s="638" t="s">
        <v>415</v>
      </c>
    </row>
    <row r="275" spans="1:2" s="638" customFormat="1" ht="11.25" x14ac:dyDescent="0.2">
      <c r="A275" s="672" t="s">
        <v>1108</v>
      </c>
      <c r="B275" s="638" t="s">
        <v>490</v>
      </c>
    </row>
    <row r="276" spans="1:2" s="638" customFormat="1" ht="11.25" x14ac:dyDescent="0.2">
      <c r="A276" s="672" t="s">
        <v>1109</v>
      </c>
      <c r="B276" s="638" t="s">
        <v>550</v>
      </c>
    </row>
    <row r="277" spans="1:2" s="638" customFormat="1" ht="11.25" x14ac:dyDescent="0.2">
      <c r="A277" s="672" t="s">
        <v>1110</v>
      </c>
      <c r="B277" s="638" t="s">
        <v>625</v>
      </c>
    </row>
    <row r="278" spans="1:2" s="638" customFormat="1" ht="11.25" x14ac:dyDescent="0.2">
      <c r="A278" s="672" t="s">
        <v>1111</v>
      </c>
      <c r="B278" s="638" t="s">
        <v>634</v>
      </c>
    </row>
    <row r="279" spans="1:2" s="638" customFormat="1" ht="11.25" x14ac:dyDescent="0.2">
      <c r="A279" s="672" t="s">
        <v>1112</v>
      </c>
      <c r="B279" s="638" t="s">
        <v>568</v>
      </c>
    </row>
    <row r="280" spans="1:2" s="638" customFormat="1" ht="11.25" x14ac:dyDescent="0.2">
      <c r="A280" s="672" t="s">
        <v>1113</v>
      </c>
      <c r="B280" s="638" t="s">
        <v>651</v>
      </c>
    </row>
    <row r="281" spans="1:2" s="638" customFormat="1" ht="11.25" x14ac:dyDescent="0.2">
      <c r="A281" s="672" t="s">
        <v>1114</v>
      </c>
      <c r="B281" s="638" t="s">
        <v>491</v>
      </c>
    </row>
    <row r="282" spans="1:2" s="638" customFormat="1" ht="11.25" x14ac:dyDescent="0.2">
      <c r="A282" s="672" t="s">
        <v>1115</v>
      </c>
      <c r="B282" s="638" t="s">
        <v>416</v>
      </c>
    </row>
    <row r="283" spans="1:2" s="638" customFormat="1" ht="11.25" x14ac:dyDescent="0.2">
      <c r="A283" s="672" t="s">
        <v>1116</v>
      </c>
      <c r="B283" s="638" t="s">
        <v>440</v>
      </c>
    </row>
    <row r="284" spans="1:2" s="638" customFormat="1" ht="11.25" x14ac:dyDescent="0.2">
      <c r="A284" s="672" t="s">
        <v>1117</v>
      </c>
      <c r="B284" s="638" t="s">
        <v>607</v>
      </c>
    </row>
    <row r="285" spans="1:2" s="638" customFormat="1" ht="11.25" x14ac:dyDescent="0.2">
      <c r="A285" s="672" t="s">
        <v>1118</v>
      </c>
      <c r="B285" s="638" t="s">
        <v>392</v>
      </c>
    </row>
    <row r="286" spans="1:2" s="638" customFormat="1" ht="11.25" x14ac:dyDescent="0.2">
      <c r="A286" s="672" t="s">
        <v>1119</v>
      </c>
      <c r="B286" s="638" t="s">
        <v>664</v>
      </c>
    </row>
    <row r="287" spans="1:2" s="638" customFormat="1" ht="11.25" x14ac:dyDescent="0.2">
      <c r="A287" s="672" t="s">
        <v>1120</v>
      </c>
      <c r="B287" s="638" t="s">
        <v>492</v>
      </c>
    </row>
    <row r="288" spans="1:2" s="638" customFormat="1" ht="11.25" x14ac:dyDescent="0.2">
      <c r="A288" s="672" t="s">
        <v>1121</v>
      </c>
      <c r="B288" s="638" t="s">
        <v>551</v>
      </c>
    </row>
    <row r="289" spans="1:2" s="638" customFormat="1" ht="11.25" x14ac:dyDescent="0.2">
      <c r="A289" s="672" t="s">
        <v>1122</v>
      </c>
      <c r="B289" s="638" t="s">
        <v>417</v>
      </c>
    </row>
    <row r="290" spans="1:2" s="638" customFormat="1" ht="11.25" x14ac:dyDescent="0.2">
      <c r="A290" s="673" t="s">
        <v>1123</v>
      </c>
      <c r="B290" s="666" t="s">
        <v>569</v>
      </c>
    </row>
    <row r="291" spans="1:2" s="638" customFormat="1" ht="11.25" x14ac:dyDescent="0.2">
      <c r="A291" s="672" t="s">
        <v>1124</v>
      </c>
      <c r="B291" s="638" t="s">
        <v>493</v>
      </c>
    </row>
    <row r="292" spans="1:2" s="638" customFormat="1" ht="11.25" x14ac:dyDescent="0.2">
      <c r="A292" s="672" t="s">
        <v>1125</v>
      </c>
      <c r="B292" s="638" t="s">
        <v>626</v>
      </c>
    </row>
    <row r="293" spans="1:2" s="638" customFormat="1" ht="11.25" x14ac:dyDescent="0.2">
      <c r="A293" s="672" t="s">
        <v>1126</v>
      </c>
      <c r="B293" s="638" t="s">
        <v>635</v>
      </c>
    </row>
    <row r="294" spans="1:2" s="638" customFormat="1" ht="11.25" x14ac:dyDescent="0.2">
      <c r="A294" s="672" t="s">
        <v>1127</v>
      </c>
      <c r="B294" s="638" t="s">
        <v>385</v>
      </c>
    </row>
    <row r="295" spans="1:2" s="638" customFormat="1" ht="11.25" x14ac:dyDescent="0.2">
      <c r="A295" s="672" t="s">
        <v>1128</v>
      </c>
      <c r="B295" s="638" t="s">
        <v>393</v>
      </c>
    </row>
    <row r="296" spans="1:2" s="638" customFormat="1" ht="11.25" x14ac:dyDescent="0.2">
      <c r="A296" s="672" t="s">
        <v>1129</v>
      </c>
      <c r="B296" s="638" t="s">
        <v>494</v>
      </c>
    </row>
    <row r="297" spans="1:2" s="638" customFormat="1" ht="11.25" x14ac:dyDescent="0.2">
      <c r="A297" s="672" t="s">
        <v>1130</v>
      </c>
      <c r="B297" s="638" t="s">
        <v>665</v>
      </c>
    </row>
    <row r="298" spans="1:2" s="638" customFormat="1" ht="11.25" x14ac:dyDescent="0.2">
      <c r="A298" s="672" t="s">
        <v>1131</v>
      </c>
      <c r="B298" s="638" t="s">
        <v>666</v>
      </c>
    </row>
    <row r="299" spans="1:2" s="638" customFormat="1" ht="11.25" x14ac:dyDescent="0.2">
      <c r="A299" s="675">
        <v>2599</v>
      </c>
      <c r="B299" s="638" t="s">
        <v>667</v>
      </c>
    </row>
    <row r="300" spans="1:2" s="638" customFormat="1" ht="11.25" x14ac:dyDescent="0.2">
      <c r="A300" s="676"/>
      <c r="B300" s="547"/>
    </row>
  </sheetData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9"/>
  <sheetViews>
    <sheetView workbookViewId="0">
      <pane xSplit="2" ySplit="8" topLeftCell="C9" activePane="bottomRight" state="frozen"/>
      <selection activeCell="J31" sqref="J31"/>
      <selection pane="topRight" activeCell="J31" sqref="J31"/>
      <selection pane="bottomLeft" activeCell="J31" sqref="J31"/>
      <selection pane="bottomRight" activeCell="L26" sqref="L26"/>
    </sheetView>
  </sheetViews>
  <sheetFormatPr defaultRowHeight="12.75" x14ac:dyDescent="0.2"/>
  <cols>
    <col min="1" max="1" width="9.140625" style="272"/>
    <col min="2" max="2" width="14.7109375" style="272" bestFit="1" customWidth="1"/>
    <col min="3" max="5" width="9.140625" style="272"/>
    <col min="6" max="6" width="1.28515625" style="272" customWidth="1"/>
    <col min="7" max="7" width="1.85546875" style="272" customWidth="1"/>
    <col min="8" max="8" width="12.7109375" style="272" bestFit="1" customWidth="1"/>
    <col min="9" max="9" width="10.85546875" style="272" bestFit="1" customWidth="1"/>
    <col min="10" max="10" width="13.140625" style="272" customWidth="1"/>
    <col min="11" max="13" width="9.140625" style="272"/>
    <col min="14" max="15" width="2.28515625" style="272" customWidth="1"/>
    <col min="16" max="16" width="1.85546875" style="272" customWidth="1"/>
    <col min="17" max="18" width="9.140625" style="272"/>
    <col min="19" max="19" width="1.7109375" style="272" customWidth="1"/>
    <col min="20" max="20" width="9.140625" style="272"/>
    <col min="21" max="21" width="7.5703125" style="272" customWidth="1"/>
    <col min="22" max="23" width="9.140625" style="272"/>
    <col min="24" max="24" width="2.28515625" style="272" customWidth="1"/>
    <col min="25" max="26" width="9.140625" style="272"/>
    <col min="27" max="27" width="1.5703125" style="272" customWidth="1"/>
    <col min="28" max="29" width="9.140625" style="272"/>
    <col min="30" max="30" width="12.7109375" style="272" bestFit="1" customWidth="1"/>
    <col min="31" max="31" width="1.85546875" style="272" customWidth="1"/>
    <col min="32" max="32" width="9.140625" style="272" hidden="1" customWidth="1"/>
    <col min="33" max="33" width="12.42578125" style="272" hidden="1" customWidth="1"/>
    <col min="34" max="35" width="9.140625" style="272"/>
    <col min="36" max="36" width="9.140625" style="272" hidden="1" customWidth="1"/>
    <col min="37" max="38" width="9.140625" style="272"/>
    <col min="39" max="39" width="12.7109375" style="272" customWidth="1"/>
    <col min="40" max="257" width="9.140625" style="272"/>
    <col min="258" max="258" width="14.7109375" style="272" bestFit="1" customWidth="1"/>
    <col min="259" max="261" width="9.140625" style="272"/>
    <col min="262" max="262" width="1.28515625" style="272" customWidth="1"/>
    <col min="263" max="263" width="1.85546875" style="272" customWidth="1"/>
    <col min="264" max="264" width="12.7109375" style="272" bestFit="1" customWidth="1"/>
    <col min="265" max="265" width="10.85546875" style="272" bestFit="1" customWidth="1"/>
    <col min="266" max="266" width="13.140625" style="272" customWidth="1"/>
    <col min="267" max="269" width="9.140625" style="272"/>
    <col min="270" max="271" width="2.28515625" style="272" customWidth="1"/>
    <col min="272" max="272" width="1.85546875" style="272" customWidth="1"/>
    <col min="273" max="274" width="9.140625" style="272"/>
    <col min="275" max="275" width="1.7109375" style="272" customWidth="1"/>
    <col min="276" max="276" width="9.140625" style="272"/>
    <col min="277" max="277" width="7.5703125" style="272" customWidth="1"/>
    <col min="278" max="279" width="9.140625" style="272"/>
    <col min="280" max="280" width="2.28515625" style="272" customWidth="1"/>
    <col min="281" max="282" width="9.140625" style="272"/>
    <col min="283" max="283" width="1.5703125" style="272" customWidth="1"/>
    <col min="284" max="285" width="9.140625" style="272"/>
    <col min="286" max="286" width="12.7109375" style="272" bestFit="1" customWidth="1"/>
    <col min="287" max="287" width="1.85546875" style="272" customWidth="1"/>
    <col min="288" max="289" width="0" style="272" hidden="1" customWidth="1"/>
    <col min="290" max="291" width="9.140625" style="272"/>
    <col min="292" max="292" width="0" style="272" hidden="1" customWidth="1"/>
    <col min="293" max="294" width="9.140625" style="272"/>
    <col min="295" max="295" width="12.7109375" style="272" customWidth="1"/>
    <col min="296" max="513" width="9.140625" style="272"/>
    <col min="514" max="514" width="14.7109375" style="272" bestFit="1" customWidth="1"/>
    <col min="515" max="517" width="9.140625" style="272"/>
    <col min="518" max="518" width="1.28515625" style="272" customWidth="1"/>
    <col min="519" max="519" width="1.85546875" style="272" customWidth="1"/>
    <col min="520" max="520" width="12.7109375" style="272" bestFit="1" customWidth="1"/>
    <col min="521" max="521" width="10.85546875" style="272" bestFit="1" customWidth="1"/>
    <col min="522" max="522" width="13.140625" style="272" customWidth="1"/>
    <col min="523" max="525" width="9.140625" style="272"/>
    <col min="526" max="527" width="2.28515625" style="272" customWidth="1"/>
    <col min="528" max="528" width="1.85546875" style="272" customWidth="1"/>
    <col min="529" max="530" width="9.140625" style="272"/>
    <col min="531" max="531" width="1.7109375" style="272" customWidth="1"/>
    <col min="532" max="532" width="9.140625" style="272"/>
    <col min="533" max="533" width="7.5703125" style="272" customWidth="1"/>
    <col min="534" max="535" width="9.140625" style="272"/>
    <col min="536" max="536" width="2.28515625" style="272" customWidth="1"/>
    <col min="537" max="538" width="9.140625" style="272"/>
    <col min="539" max="539" width="1.5703125" style="272" customWidth="1"/>
    <col min="540" max="541" width="9.140625" style="272"/>
    <col min="542" max="542" width="12.7109375" style="272" bestFit="1" customWidth="1"/>
    <col min="543" max="543" width="1.85546875" style="272" customWidth="1"/>
    <col min="544" max="545" width="0" style="272" hidden="1" customWidth="1"/>
    <col min="546" max="547" width="9.140625" style="272"/>
    <col min="548" max="548" width="0" style="272" hidden="1" customWidth="1"/>
    <col min="549" max="550" width="9.140625" style="272"/>
    <col min="551" max="551" width="12.7109375" style="272" customWidth="1"/>
    <col min="552" max="769" width="9.140625" style="272"/>
    <col min="770" max="770" width="14.7109375" style="272" bestFit="1" customWidth="1"/>
    <col min="771" max="773" width="9.140625" style="272"/>
    <col min="774" max="774" width="1.28515625" style="272" customWidth="1"/>
    <col min="775" max="775" width="1.85546875" style="272" customWidth="1"/>
    <col min="776" max="776" width="12.7109375" style="272" bestFit="1" customWidth="1"/>
    <col min="777" max="777" width="10.85546875" style="272" bestFit="1" customWidth="1"/>
    <col min="778" max="778" width="13.140625" style="272" customWidth="1"/>
    <col min="779" max="781" width="9.140625" style="272"/>
    <col min="782" max="783" width="2.28515625" style="272" customWidth="1"/>
    <col min="784" max="784" width="1.85546875" style="272" customWidth="1"/>
    <col min="785" max="786" width="9.140625" style="272"/>
    <col min="787" max="787" width="1.7109375" style="272" customWidth="1"/>
    <col min="788" max="788" width="9.140625" style="272"/>
    <col min="789" max="789" width="7.5703125" style="272" customWidth="1"/>
    <col min="790" max="791" width="9.140625" style="272"/>
    <col min="792" max="792" width="2.28515625" style="272" customWidth="1"/>
    <col min="793" max="794" width="9.140625" style="272"/>
    <col min="795" max="795" width="1.5703125" style="272" customWidth="1"/>
    <col min="796" max="797" width="9.140625" style="272"/>
    <col min="798" max="798" width="12.7109375" style="272" bestFit="1" customWidth="1"/>
    <col min="799" max="799" width="1.85546875" style="272" customWidth="1"/>
    <col min="800" max="801" width="0" style="272" hidden="1" customWidth="1"/>
    <col min="802" max="803" width="9.140625" style="272"/>
    <col min="804" max="804" width="0" style="272" hidden="1" customWidth="1"/>
    <col min="805" max="806" width="9.140625" style="272"/>
    <col min="807" max="807" width="12.7109375" style="272" customWidth="1"/>
    <col min="808" max="1025" width="9.140625" style="272"/>
    <col min="1026" max="1026" width="14.7109375" style="272" bestFit="1" customWidth="1"/>
    <col min="1027" max="1029" width="9.140625" style="272"/>
    <col min="1030" max="1030" width="1.28515625" style="272" customWidth="1"/>
    <col min="1031" max="1031" width="1.85546875" style="272" customWidth="1"/>
    <col min="1032" max="1032" width="12.7109375" style="272" bestFit="1" customWidth="1"/>
    <col min="1033" max="1033" width="10.85546875" style="272" bestFit="1" customWidth="1"/>
    <col min="1034" max="1034" width="13.140625" style="272" customWidth="1"/>
    <col min="1035" max="1037" width="9.140625" style="272"/>
    <col min="1038" max="1039" width="2.28515625" style="272" customWidth="1"/>
    <col min="1040" max="1040" width="1.85546875" style="272" customWidth="1"/>
    <col min="1041" max="1042" width="9.140625" style="272"/>
    <col min="1043" max="1043" width="1.7109375" style="272" customWidth="1"/>
    <col min="1044" max="1044" width="9.140625" style="272"/>
    <col min="1045" max="1045" width="7.5703125" style="272" customWidth="1"/>
    <col min="1046" max="1047" width="9.140625" style="272"/>
    <col min="1048" max="1048" width="2.28515625" style="272" customWidth="1"/>
    <col min="1049" max="1050" width="9.140625" style="272"/>
    <col min="1051" max="1051" width="1.5703125" style="272" customWidth="1"/>
    <col min="1052" max="1053" width="9.140625" style="272"/>
    <col min="1054" max="1054" width="12.7109375" style="272" bestFit="1" customWidth="1"/>
    <col min="1055" max="1055" width="1.85546875" style="272" customWidth="1"/>
    <col min="1056" max="1057" width="0" style="272" hidden="1" customWidth="1"/>
    <col min="1058" max="1059" width="9.140625" style="272"/>
    <col min="1060" max="1060" width="0" style="272" hidden="1" customWidth="1"/>
    <col min="1061" max="1062" width="9.140625" style="272"/>
    <col min="1063" max="1063" width="12.7109375" style="272" customWidth="1"/>
    <col min="1064" max="1281" width="9.140625" style="272"/>
    <col min="1282" max="1282" width="14.7109375" style="272" bestFit="1" customWidth="1"/>
    <col min="1283" max="1285" width="9.140625" style="272"/>
    <col min="1286" max="1286" width="1.28515625" style="272" customWidth="1"/>
    <col min="1287" max="1287" width="1.85546875" style="272" customWidth="1"/>
    <col min="1288" max="1288" width="12.7109375" style="272" bestFit="1" customWidth="1"/>
    <col min="1289" max="1289" width="10.85546875" style="272" bestFit="1" customWidth="1"/>
    <col min="1290" max="1290" width="13.140625" style="272" customWidth="1"/>
    <col min="1291" max="1293" width="9.140625" style="272"/>
    <col min="1294" max="1295" width="2.28515625" style="272" customWidth="1"/>
    <col min="1296" max="1296" width="1.85546875" style="272" customWidth="1"/>
    <col min="1297" max="1298" width="9.140625" style="272"/>
    <col min="1299" max="1299" width="1.7109375" style="272" customWidth="1"/>
    <col min="1300" max="1300" width="9.140625" style="272"/>
    <col min="1301" max="1301" width="7.5703125" style="272" customWidth="1"/>
    <col min="1302" max="1303" width="9.140625" style="272"/>
    <col min="1304" max="1304" width="2.28515625" style="272" customWidth="1"/>
    <col min="1305" max="1306" width="9.140625" style="272"/>
    <col min="1307" max="1307" width="1.5703125" style="272" customWidth="1"/>
    <col min="1308" max="1309" width="9.140625" style="272"/>
    <col min="1310" max="1310" width="12.7109375" style="272" bestFit="1" customWidth="1"/>
    <col min="1311" max="1311" width="1.85546875" style="272" customWidth="1"/>
    <col min="1312" max="1313" width="0" style="272" hidden="1" customWidth="1"/>
    <col min="1314" max="1315" width="9.140625" style="272"/>
    <col min="1316" max="1316" width="0" style="272" hidden="1" customWidth="1"/>
    <col min="1317" max="1318" width="9.140625" style="272"/>
    <col min="1319" max="1319" width="12.7109375" style="272" customWidth="1"/>
    <col min="1320" max="1537" width="9.140625" style="272"/>
    <col min="1538" max="1538" width="14.7109375" style="272" bestFit="1" customWidth="1"/>
    <col min="1539" max="1541" width="9.140625" style="272"/>
    <col min="1542" max="1542" width="1.28515625" style="272" customWidth="1"/>
    <col min="1543" max="1543" width="1.85546875" style="272" customWidth="1"/>
    <col min="1544" max="1544" width="12.7109375" style="272" bestFit="1" customWidth="1"/>
    <col min="1545" max="1545" width="10.85546875" style="272" bestFit="1" customWidth="1"/>
    <col min="1546" max="1546" width="13.140625" style="272" customWidth="1"/>
    <col min="1547" max="1549" width="9.140625" style="272"/>
    <col min="1550" max="1551" width="2.28515625" style="272" customWidth="1"/>
    <col min="1552" max="1552" width="1.85546875" style="272" customWidth="1"/>
    <col min="1553" max="1554" width="9.140625" style="272"/>
    <col min="1555" max="1555" width="1.7109375" style="272" customWidth="1"/>
    <col min="1556" max="1556" width="9.140625" style="272"/>
    <col min="1557" max="1557" width="7.5703125" style="272" customWidth="1"/>
    <col min="1558" max="1559" width="9.140625" style="272"/>
    <col min="1560" max="1560" width="2.28515625" style="272" customWidth="1"/>
    <col min="1561" max="1562" width="9.140625" style="272"/>
    <col min="1563" max="1563" width="1.5703125" style="272" customWidth="1"/>
    <col min="1564" max="1565" width="9.140625" style="272"/>
    <col min="1566" max="1566" width="12.7109375" style="272" bestFit="1" customWidth="1"/>
    <col min="1567" max="1567" width="1.85546875" style="272" customWidth="1"/>
    <col min="1568" max="1569" width="0" style="272" hidden="1" customWidth="1"/>
    <col min="1570" max="1571" width="9.140625" style="272"/>
    <col min="1572" max="1572" width="0" style="272" hidden="1" customWidth="1"/>
    <col min="1573" max="1574" width="9.140625" style="272"/>
    <col min="1575" max="1575" width="12.7109375" style="272" customWidth="1"/>
    <col min="1576" max="1793" width="9.140625" style="272"/>
    <col min="1794" max="1794" width="14.7109375" style="272" bestFit="1" customWidth="1"/>
    <col min="1795" max="1797" width="9.140625" style="272"/>
    <col min="1798" max="1798" width="1.28515625" style="272" customWidth="1"/>
    <col min="1799" max="1799" width="1.85546875" style="272" customWidth="1"/>
    <col min="1800" max="1800" width="12.7109375" style="272" bestFit="1" customWidth="1"/>
    <col min="1801" max="1801" width="10.85546875" style="272" bestFit="1" customWidth="1"/>
    <col min="1802" max="1802" width="13.140625" style="272" customWidth="1"/>
    <col min="1803" max="1805" width="9.140625" style="272"/>
    <col min="1806" max="1807" width="2.28515625" style="272" customWidth="1"/>
    <col min="1808" max="1808" width="1.85546875" style="272" customWidth="1"/>
    <col min="1809" max="1810" width="9.140625" style="272"/>
    <col min="1811" max="1811" width="1.7109375" style="272" customWidth="1"/>
    <col min="1812" max="1812" width="9.140625" style="272"/>
    <col min="1813" max="1813" width="7.5703125" style="272" customWidth="1"/>
    <col min="1814" max="1815" width="9.140625" style="272"/>
    <col min="1816" max="1816" width="2.28515625" style="272" customWidth="1"/>
    <col min="1817" max="1818" width="9.140625" style="272"/>
    <col min="1819" max="1819" width="1.5703125" style="272" customWidth="1"/>
    <col min="1820" max="1821" width="9.140625" style="272"/>
    <col min="1822" max="1822" width="12.7109375" style="272" bestFit="1" customWidth="1"/>
    <col min="1823" max="1823" width="1.85546875" style="272" customWidth="1"/>
    <col min="1824" max="1825" width="0" style="272" hidden="1" customWidth="1"/>
    <col min="1826" max="1827" width="9.140625" style="272"/>
    <col min="1828" max="1828" width="0" style="272" hidden="1" customWidth="1"/>
    <col min="1829" max="1830" width="9.140625" style="272"/>
    <col min="1831" max="1831" width="12.7109375" style="272" customWidth="1"/>
    <col min="1832" max="2049" width="9.140625" style="272"/>
    <col min="2050" max="2050" width="14.7109375" style="272" bestFit="1" customWidth="1"/>
    <col min="2051" max="2053" width="9.140625" style="272"/>
    <col min="2054" max="2054" width="1.28515625" style="272" customWidth="1"/>
    <col min="2055" max="2055" width="1.85546875" style="272" customWidth="1"/>
    <col min="2056" max="2056" width="12.7109375" style="272" bestFit="1" customWidth="1"/>
    <col min="2057" max="2057" width="10.85546875" style="272" bestFit="1" customWidth="1"/>
    <col min="2058" max="2058" width="13.140625" style="272" customWidth="1"/>
    <col min="2059" max="2061" width="9.140625" style="272"/>
    <col min="2062" max="2063" width="2.28515625" style="272" customWidth="1"/>
    <col min="2064" max="2064" width="1.85546875" style="272" customWidth="1"/>
    <col min="2065" max="2066" width="9.140625" style="272"/>
    <col min="2067" max="2067" width="1.7109375" style="272" customWidth="1"/>
    <col min="2068" max="2068" width="9.140625" style="272"/>
    <col min="2069" max="2069" width="7.5703125" style="272" customWidth="1"/>
    <col min="2070" max="2071" width="9.140625" style="272"/>
    <col min="2072" max="2072" width="2.28515625" style="272" customWidth="1"/>
    <col min="2073" max="2074" width="9.140625" style="272"/>
    <col min="2075" max="2075" width="1.5703125" style="272" customWidth="1"/>
    <col min="2076" max="2077" width="9.140625" style="272"/>
    <col min="2078" max="2078" width="12.7109375" style="272" bestFit="1" customWidth="1"/>
    <col min="2079" max="2079" width="1.85546875" style="272" customWidth="1"/>
    <col min="2080" max="2081" width="0" style="272" hidden="1" customWidth="1"/>
    <col min="2082" max="2083" width="9.140625" style="272"/>
    <col min="2084" max="2084" width="0" style="272" hidden="1" customWidth="1"/>
    <col min="2085" max="2086" width="9.140625" style="272"/>
    <col min="2087" max="2087" width="12.7109375" style="272" customWidth="1"/>
    <col min="2088" max="2305" width="9.140625" style="272"/>
    <col min="2306" max="2306" width="14.7109375" style="272" bestFit="1" customWidth="1"/>
    <col min="2307" max="2309" width="9.140625" style="272"/>
    <col min="2310" max="2310" width="1.28515625" style="272" customWidth="1"/>
    <col min="2311" max="2311" width="1.85546875" style="272" customWidth="1"/>
    <col min="2312" max="2312" width="12.7109375" style="272" bestFit="1" customWidth="1"/>
    <col min="2313" max="2313" width="10.85546875" style="272" bestFit="1" customWidth="1"/>
    <col min="2314" max="2314" width="13.140625" style="272" customWidth="1"/>
    <col min="2315" max="2317" width="9.140625" style="272"/>
    <col min="2318" max="2319" width="2.28515625" style="272" customWidth="1"/>
    <col min="2320" max="2320" width="1.85546875" style="272" customWidth="1"/>
    <col min="2321" max="2322" width="9.140625" style="272"/>
    <col min="2323" max="2323" width="1.7109375" style="272" customWidth="1"/>
    <col min="2324" max="2324" width="9.140625" style="272"/>
    <col min="2325" max="2325" width="7.5703125" style="272" customWidth="1"/>
    <col min="2326" max="2327" width="9.140625" style="272"/>
    <col min="2328" max="2328" width="2.28515625" style="272" customWidth="1"/>
    <col min="2329" max="2330" width="9.140625" style="272"/>
    <col min="2331" max="2331" width="1.5703125" style="272" customWidth="1"/>
    <col min="2332" max="2333" width="9.140625" style="272"/>
    <col min="2334" max="2334" width="12.7109375" style="272" bestFit="1" customWidth="1"/>
    <col min="2335" max="2335" width="1.85546875" style="272" customWidth="1"/>
    <col min="2336" max="2337" width="0" style="272" hidden="1" customWidth="1"/>
    <col min="2338" max="2339" width="9.140625" style="272"/>
    <col min="2340" max="2340" width="0" style="272" hidden="1" customWidth="1"/>
    <col min="2341" max="2342" width="9.140625" style="272"/>
    <col min="2343" max="2343" width="12.7109375" style="272" customWidth="1"/>
    <col min="2344" max="2561" width="9.140625" style="272"/>
    <col min="2562" max="2562" width="14.7109375" style="272" bestFit="1" customWidth="1"/>
    <col min="2563" max="2565" width="9.140625" style="272"/>
    <col min="2566" max="2566" width="1.28515625" style="272" customWidth="1"/>
    <col min="2567" max="2567" width="1.85546875" style="272" customWidth="1"/>
    <col min="2568" max="2568" width="12.7109375" style="272" bestFit="1" customWidth="1"/>
    <col min="2569" max="2569" width="10.85546875" style="272" bestFit="1" customWidth="1"/>
    <col min="2570" max="2570" width="13.140625" style="272" customWidth="1"/>
    <col min="2571" max="2573" width="9.140625" style="272"/>
    <col min="2574" max="2575" width="2.28515625" style="272" customWidth="1"/>
    <col min="2576" max="2576" width="1.85546875" style="272" customWidth="1"/>
    <col min="2577" max="2578" width="9.140625" style="272"/>
    <col min="2579" max="2579" width="1.7109375" style="272" customWidth="1"/>
    <col min="2580" max="2580" width="9.140625" style="272"/>
    <col min="2581" max="2581" width="7.5703125" style="272" customWidth="1"/>
    <col min="2582" max="2583" width="9.140625" style="272"/>
    <col min="2584" max="2584" width="2.28515625" style="272" customWidth="1"/>
    <col min="2585" max="2586" width="9.140625" style="272"/>
    <col min="2587" max="2587" width="1.5703125" style="272" customWidth="1"/>
    <col min="2588" max="2589" width="9.140625" style="272"/>
    <col min="2590" max="2590" width="12.7109375" style="272" bestFit="1" customWidth="1"/>
    <col min="2591" max="2591" width="1.85546875" style="272" customWidth="1"/>
    <col min="2592" max="2593" width="0" style="272" hidden="1" customWidth="1"/>
    <col min="2594" max="2595" width="9.140625" style="272"/>
    <col min="2596" max="2596" width="0" style="272" hidden="1" customWidth="1"/>
    <col min="2597" max="2598" width="9.140625" style="272"/>
    <col min="2599" max="2599" width="12.7109375" style="272" customWidth="1"/>
    <col min="2600" max="2817" width="9.140625" style="272"/>
    <col min="2818" max="2818" width="14.7109375" style="272" bestFit="1" customWidth="1"/>
    <col min="2819" max="2821" width="9.140625" style="272"/>
    <col min="2822" max="2822" width="1.28515625" style="272" customWidth="1"/>
    <col min="2823" max="2823" width="1.85546875" style="272" customWidth="1"/>
    <col min="2824" max="2824" width="12.7109375" style="272" bestFit="1" customWidth="1"/>
    <col min="2825" max="2825" width="10.85546875" style="272" bestFit="1" customWidth="1"/>
    <col min="2826" max="2826" width="13.140625" style="272" customWidth="1"/>
    <col min="2827" max="2829" width="9.140625" style="272"/>
    <col min="2830" max="2831" width="2.28515625" style="272" customWidth="1"/>
    <col min="2832" max="2832" width="1.85546875" style="272" customWidth="1"/>
    <col min="2833" max="2834" width="9.140625" style="272"/>
    <col min="2835" max="2835" width="1.7109375" style="272" customWidth="1"/>
    <col min="2836" max="2836" width="9.140625" style="272"/>
    <col min="2837" max="2837" width="7.5703125" style="272" customWidth="1"/>
    <col min="2838" max="2839" width="9.140625" style="272"/>
    <col min="2840" max="2840" width="2.28515625" style="272" customWidth="1"/>
    <col min="2841" max="2842" width="9.140625" style="272"/>
    <col min="2843" max="2843" width="1.5703125" style="272" customWidth="1"/>
    <col min="2844" max="2845" width="9.140625" style="272"/>
    <col min="2846" max="2846" width="12.7109375" style="272" bestFit="1" customWidth="1"/>
    <col min="2847" max="2847" width="1.85546875" style="272" customWidth="1"/>
    <col min="2848" max="2849" width="0" style="272" hidden="1" customWidth="1"/>
    <col min="2850" max="2851" width="9.140625" style="272"/>
    <col min="2852" max="2852" width="0" style="272" hidden="1" customWidth="1"/>
    <col min="2853" max="2854" width="9.140625" style="272"/>
    <col min="2855" max="2855" width="12.7109375" style="272" customWidth="1"/>
    <col min="2856" max="3073" width="9.140625" style="272"/>
    <col min="3074" max="3074" width="14.7109375" style="272" bestFit="1" customWidth="1"/>
    <col min="3075" max="3077" width="9.140625" style="272"/>
    <col min="3078" max="3078" width="1.28515625" style="272" customWidth="1"/>
    <col min="3079" max="3079" width="1.85546875" style="272" customWidth="1"/>
    <col min="3080" max="3080" width="12.7109375" style="272" bestFit="1" customWidth="1"/>
    <col min="3081" max="3081" width="10.85546875" style="272" bestFit="1" customWidth="1"/>
    <col min="3082" max="3082" width="13.140625" style="272" customWidth="1"/>
    <col min="3083" max="3085" width="9.140625" style="272"/>
    <col min="3086" max="3087" width="2.28515625" style="272" customWidth="1"/>
    <col min="3088" max="3088" width="1.85546875" style="272" customWidth="1"/>
    <col min="3089" max="3090" width="9.140625" style="272"/>
    <col min="3091" max="3091" width="1.7109375" style="272" customWidth="1"/>
    <col min="3092" max="3092" width="9.140625" style="272"/>
    <col min="3093" max="3093" width="7.5703125" style="272" customWidth="1"/>
    <col min="3094" max="3095" width="9.140625" style="272"/>
    <col min="3096" max="3096" width="2.28515625" style="272" customWidth="1"/>
    <col min="3097" max="3098" width="9.140625" style="272"/>
    <col min="3099" max="3099" width="1.5703125" style="272" customWidth="1"/>
    <col min="3100" max="3101" width="9.140625" style="272"/>
    <col min="3102" max="3102" width="12.7109375" style="272" bestFit="1" customWidth="1"/>
    <col min="3103" max="3103" width="1.85546875" style="272" customWidth="1"/>
    <col min="3104" max="3105" width="0" style="272" hidden="1" customWidth="1"/>
    <col min="3106" max="3107" width="9.140625" style="272"/>
    <col min="3108" max="3108" width="0" style="272" hidden="1" customWidth="1"/>
    <col min="3109" max="3110" width="9.140625" style="272"/>
    <col min="3111" max="3111" width="12.7109375" style="272" customWidth="1"/>
    <col min="3112" max="3329" width="9.140625" style="272"/>
    <col min="3330" max="3330" width="14.7109375" style="272" bestFit="1" customWidth="1"/>
    <col min="3331" max="3333" width="9.140625" style="272"/>
    <col min="3334" max="3334" width="1.28515625" style="272" customWidth="1"/>
    <col min="3335" max="3335" width="1.85546875" style="272" customWidth="1"/>
    <col min="3336" max="3336" width="12.7109375" style="272" bestFit="1" customWidth="1"/>
    <col min="3337" max="3337" width="10.85546875" style="272" bestFit="1" customWidth="1"/>
    <col min="3338" max="3338" width="13.140625" style="272" customWidth="1"/>
    <col min="3339" max="3341" width="9.140625" style="272"/>
    <col min="3342" max="3343" width="2.28515625" style="272" customWidth="1"/>
    <col min="3344" max="3344" width="1.85546875" style="272" customWidth="1"/>
    <col min="3345" max="3346" width="9.140625" style="272"/>
    <col min="3347" max="3347" width="1.7109375" style="272" customWidth="1"/>
    <col min="3348" max="3348" width="9.140625" style="272"/>
    <col min="3349" max="3349" width="7.5703125" style="272" customWidth="1"/>
    <col min="3350" max="3351" width="9.140625" style="272"/>
    <col min="3352" max="3352" width="2.28515625" style="272" customWidth="1"/>
    <col min="3353" max="3354" width="9.140625" style="272"/>
    <col min="3355" max="3355" width="1.5703125" style="272" customWidth="1"/>
    <col min="3356" max="3357" width="9.140625" style="272"/>
    <col min="3358" max="3358" width="12.7109375" style="272" bestFit="1" customWidth="1"/>
    <col min="3359" max="3359" width="1.85546875" style="272" customWidth="1"/>
    <col min="3360" max="3361" width="0" style="272" hidden="1" customWidth="1"/>
    <col min="3362" max="3363" width="9.140625" style="272"/>
    <col min="3364" max="3364" width="0" style="272" hidden="1" customWidth="1"/>
    <col min="3365" max="3366" width="9.140625" style="272"/>
    <col min="3367" max="3367" width="12.7109375" style="272" customWidth="1"/>
    <col min="3368" max="3585" width="9.140625" style="272"/>
    <col min="3586" max="3586" width="14.7109375" style="272" bestFit="1" customWidth="1"/>
    <col min="3587" max="3589" width="9.140625" style="272"/>
    <col min="3590" max="3590" width="1.28515625" style="272" customWidth="1"/>
    <col min="3591" max="3591" width="1.85546875" style="272" customWidth="1"/>
    <col min="3592" max="3592" width="12.7109375" style="272" bestFit="1" customWidth="1"/>
    <col min="3593" max="3593" width="10.85546875" style="272" bestFit="1" customWidth="1"/>
    <col min="3594" max="3594" width="13.140625" style="272" customWidth="1"/>
    <col min="3595" max="3597" width="9.140625" style="272"/>
    <col min="3598" max="3599" width="2.28515625" style="272" customWidth="1"/>
    <col min="3600" max="3600" width="1.85546875" style="272" customWidth="1"/>
    <col min="3601" max="3602" width="9.140625" style="272"/>
    <col min="3603" max="3603" width="1.7109375" style="272" customWidth="1"/>
    <col min="3604" max="3604" width="9.140625" style="272"/>
    <col min="3605" max="3605" width="7.5703125" style="272" customWidth="1"/>
    <col min="3606" max="3607" width="9.140625" style="272"/>
    <col min="3608" max="3608" width="2.28515625" style="272" customWidth="1"/>
    <col min="3609" max="3610" width="9.140625" style="272"/>
    <col min="3611" max="3611" width="1.5703125" style="272" customWidth="1"/>
    <col min="3612" max="3613" width="9.140625" style="272"/>
    <col min="3614" max="3614" width="12.7109375" style="272" bestFit="1" customWidth="1"/>
    <col min="3615" max="3615" width="1.85546875" style="272" customWidth="1"/>
    <col min="3616" max="3617" width="0" style="272" hidden="1" customWidth="1"/>
    <col min="3618" max="3619" width="9.140625" style="272"/>
    <col min="3620" max="3620" width="0" style="272" hidden="1" customWidth="1"/>
    <col min="3621" max="3622" width="9.140625" style="272"/>
    <col min="3623" max="3623" width="12.7109375" style="272" customWidth="1"/>
    <col min="3624" max="3841" width="9.140625" style="272"/>
    <col min="3842" max="3842" width="14.7109375" style="272" bestFit="1" customWidth="1"/>
    <col min="3843" max="3845" width="9.140625" style="272"/>
    <col min="3846" max="3846" width="1.28515625" style="272" customWidth="1"/>
    <col min="3847" max="3847" width="1.85546875" style="272" customWidth="1"/>
    <col min="3848" max="3848" width="12.7109375" style="272" bestFit="1" customWidth="1"/>
    <col min="3849" max="3849" width="10.85546875" style="272" bestFit="1" customWidth="1"/>
    <col min="3850" max="3850" width="13.140625" style="272" customWidth="1"/>
    <col min="3851" max="3853" width="9.140625" style="272"/>
    <col min="3854" max="3855" width="2.28515625" style="272" customWidth="1"/>
    <col min="3856" max="3856" width="1.85546875" style="272" customWidth="1"/>
    <col min="3857" max="3858" width="9.140625" style="272"/>
    <col min="3859" max="3859" width="1.7109375" style="272" customWidth="1"/>
    <col min="3860" max="3860" width="9.140625" style="272"/>
    <col min="3861" max="3861" width="7.5703125" style="272" customWidth="1"/>
    <col min="3862" max="3863" width="9.140625" style="272"/>
    <col min="3864" max="3864" width="2.28515625" style="272" customWidth="1"/>
    <col min="3865" max="3866" width="9.140625" style="272"/>
    <col min="3867" max="3867" width="1.5703125" style="272" customWidth="1"/>
    <col min="3868" max="3869" width="9.140625" style="272"/>
    <col min="3870" max="3870" width="12.7109375" style="272" bestFit="1" customWidth="1"/>
    <col min="3871" max="3871" width="1.85546875" style="272" customWidth="1"/>
    <col min="3872" max="3873" width="0" style="272" hidden="1" customWidth="1"/>
    <col min="3874" max="3875" width="9.140625" style="272"/>
    <col min="3876" max="3876" width="0" style="272" hidden="1" customWidth="1"/>
    <col min="3877" max="3878" width="9.140625" style="272"/>
    <col min="3879" max="3879" width="12.7109375" style="272" customWidth="1"/>
    <col min="3880" max="4097" width="9.140625" style="272"/>
    <col min="4098" max="4098" width="14.7109375" style="272" bestFit="1" customWidth="1"/>
    <col min="4099" max="4101" width="9.140625" style="272"/>
    <col min="4102" max="4102" width="1.28515625" style="272" customWidth="1"/>
    <col min="4103" max="4103" width="1.85546875" style="272" customWidth="1"/>
    <col min="4104" max="4104" width="12.7109375" style="272" bestFit="1" customWidth="1"/>
    <col min="4105" max="4105" width="10.85546875" style="272" bestFit="1" customWidth="1"/>
    <col min="4106" max="4106" width="13.140625" style="272" customWidth="1"/>
    <col min="4107" max="4109" width="9.140625" style="272"/>
    <col min="4110" max="4111" width="2.28515625" style="272" customWidth="1"/>
    <col min="4112" max="4112" width="1.85546875" style="272" customWidth="1"/>
    <col min="4113" max="4114" width="9.140625" style="272"/>
    <col min="4115" max="4115" width="1.7109375" style="272" customWidth="1"/>
    <col min="4116" max="4116" width="9.140625" style="272"/>
    <col min="4117" max="4117" width="7.5703125" style="272" customWidth="1"/>
    <col min="4118" max="4119" width="9.140625" style="272"/>
    <col min="4120" max="4120" width="2.28515625" style="272" customWidth="1"/>
    <col min="4121" max="4122" width="9.140625" style="272"/>
    <col min="4123" max="4123" width="1.5703125" style="272" customWidth="1"/>
    <col min="4124" max="4125" width="9.140625" style="272"/>
    <col min="4126" max="4126" width="12.7109375" style="272" bestFit="1" customWidth="1"/>
    <col min="4127" max="4127" width="1.85546875" style="272" customWidth="1"/>
    <col min="4128" max="4129" width="0" style="272" hidden="1" customWidth="1"/>
    <col min="4130" max="4131" width="9.140625" style="272"/>
    <col min="4132" max="4132" width="0" style="272" hidden="1" customWidth="1"/>
    <col min="4133" max="4134" width="9.140625" style="272"/>
    <col min="4135" max="4135" width="12.7109375" style="272" customWidth="1"/>
    <col min="4136" max="4353" width="9.140625" style="272"/>
    <col min="4354" max="4354" width="14.7109375" style="272" bestFit="1" customWidth="1"/>
    <col min="4355" max="4357" width="9.140625" style="272"/>
    <col min="4358" max="4358" width="1.28515625" style="272" customWidth="1"/>
    <col min="4359" max="4359" width="1.85546875" style="272" customWidth="1"/>
    <col min="4360" max="4360" width="12.7109375" style="272" bestFit="1" customWidth="1"/>
    <col min="4361" max="4361" width="10.85546875" style="272" bestFit="1" customWidth="1"/>
    <col min="4362" max="4362" width="13.140625" style="272" customWidth="1"/>
    <col min="4363" max="4365" width="9.140625" style="272"/>
    <col min="4366" max="4367" width="2.28515625" style="272" customWidth="1"/>
    <col min="4368" max="4368" width="1.85546875" style="272" customWidth="1"/>
    <col min="4369" max="4370" width="9.140625" style="272"/>
    <col min="4371" max="4371" width="1.7109375" style="272" customWidth="1"/>
    <col min="4372" max="4372" width="9.140625" style="272"/>
    <col min="4373" max="4373" width="7.5703125" style="272" customWidth="1"/>
    <col min="4374" max="4375" width="9.140625" style="272"/>
    <col min="4376" max="4376" width="2.28515625" style="272" customWidth="1"/>
    <col min="4377" max="4378" width="9.140625" style="272"/>
    <col min="4379" max="4379" width="1.5703125" style="272" customWidth="1"/>
    <col min="4380" max="4381" width="9.140625" style="272"/>
    <col min="4382" max="4382" width="12.7109375" style="272" bestFit="1" customWidth="1"/>
    <col min="4383" max="4383" width="1.85546875" style="272" customWidth="1"/>
    <col min="4384" max="4385" width="0" style="272" hidden="1" customWidth="1"/>
    <col min="4386" max="4387" width="9.140625" style="272"/>
    <col min="4388" max="4388" width="0" style="272" hidden="1" customWidth="1"/>
    <col min="4389" max="4390" width="9.140625" style="272"/>
    <col min="4391" max="4391" width="12.7109375" style="272" customWidth="1"/>
    <col min="4392" max="4609" width="9.140625" style="272"/>
    <col min="4610" max="4610" width="14.7109375" style="272" bestFit="1" customWidth="1"/>
    <col min="4611" max="4613" width="9.140625" style="272"/>
    <col min="4614" max="4614" width="1.28515625" style="272" customWidth="1"/>
    <col min="4615" max="4615" width="1.85546875" style="272" customWidth="1"/>
    <col min="4616" max="4616" width="12.7109375" style="272" bestFit="1" customWidth="1"/>
    <col min="4617" max="4617" width="10.85546875" style="272" bestFit="1" customWidth="1"/>
    <col min="4618" max="4618" width="13.140625" style="272" customWidth="1"/>
    <col min="4619" max="4621" width="9.140625" style="272"/>
    <col min="4622" max="4623" width="2.28515625" style="272" customWidth="1"/>
    <col min="4624" max="4624" width="1.85546875" style="272" customWidth="1"/>
    <col min="4625" max="4626" width="9.140625" style="272"/>
    <col min="4627" max="4627" width="1.7109375" style="272" customWidth="1"/>
    <col min="4628" max="4628" width="9.140625" style="272"/>
    <col min="4629" max="4629" width="7.5703125" style="272" customWidth="1"/>
    <col min="4630" max="4631" width="9.140625" style="272"/>
    <col min="4632" max="4632" width="2.28515625" style="272" customWidth="1"/>
    <col min="4633" max="4634" width="9.140625" style="272"/>
    <col min="4635" max="4635" width="1.5703125" style="272" customWidth="1"/>
    <col min="4636" max="4637" width="9.140625" style="272"/>
    <col min="4638" max="4638" width="12.7109375" style="272" bestFit="1" customWidth="1"/>
    <col min="4639" max="4639" width="1.85546875" style="272" customWidth="1"/>
    <col min="4640" max="4641" width="0" style="272" hidden="1" customWidth="1"/>
    <col min="4642" max="4643" width="9.140625" style="272"/>
    <col min="4644" max="4644" width="0" style="272" hidden="1" customWidth="1"/>
    <col min="4645" max="4646" width="9.140625" style="272"/>
    <col min="4647" max="4647" width="12.7109375" style="272" customWidth="1"/>
    <col min="4648" max="4865" width="9.140625" style="272"/>
    <col min="4866" max="4866" width="14.7109375" style="272" bestFit="1" customWidth="1"/>
    <col min="4867" max="4869" width="9.140625" style="272"/>
    <col min="4870" max="4870" width="1.28515625" style="272" customWidth="1"/>
    <col min="4871" max="4871" width="1.85546875" style="272" customWidth="1"/>
    <col min="4872" max="4872" width="12.7109375" style="272" bestFit="1" customWidth="1"/>
    <col min="4873" max="4873" width="10.85546875" style="272" bestFit="1" customWidth="1"/>
    <col min="4874" max="4874" width="13.140625" style="272" customWidth="1"/>
    <col min="4875" max="4877" width="9.140625" style="272"/>
    <col min="4878" max="4879" width="2.28515625" style="272" customWidth="1"/>
    <col min="4880" max="4880" width="1.85546875" style="272" customWidth="1"/>
    <col min="4881" max="4882" width="9.140625" style="272"/>
    <col min="4883" max="4883" width="1.7109375" style="272" customWidth="1"/>
    <col min="4884" max="4884" width="9.140625" style="272"/>
    <col min="4885" max="4885" width="7.5703125" style="272" customWidth="1"/>
    <col min="4886" max="4887" width="9.140625" style="272"/>
    <col min="4888" max="4888" width="2.28515625" style="272" customWidth="1"/>
    <col min="4889" max="4890" width="9.140625" style="272"/>
    <col min="4891" max="4891" width="1.5703125" style="272" customWidth="1"/>
    <col min="4892" max="4893" width="9.140625" style="272"/>
    <col min="4894" max="4894" width="12.7109375" style="272" bestFit="1" customWidth="1"/>
    <col min="4895" max="4895" width="1.85546875" style="272" customWidth="1"/>
    <col min="4896" max="4897" width="0" style="272" hidden="1" customWidth="1"/>
    <col min="4898" max="4899" width="9.140625" style="272"/>
    <col min="4900" max="4900" width="0" style="272" hidden="1" customWidth="1"/>
    <col min="4901" max="4902" width="9.140625" style="272"/>
    <col min="4903" max="4903" width="12.7109375" style="272" customWidth="1"/>
    <col min="4904" max="5121" width="9.140625" style="272"/>
    <col min="5122" max="5122" width="14.7109375" style="272" bestFit="1" customWidth="1"/>
    <col min="5123" max="5125" width="9.140625" style="272"/>
    <col min="5126" max="5126" width="1.28515625" style="272" customWidth="1"/>
    <col min="5127" max="5127" width="1.85546875" style="272" customWidth="1"/>
    <col min="5128" max="5128" width="12.7109375" style="272" bestFit="1" customWidth="1"/>
    <col min="5129" max="5129" width="10.85546875" style="272" bestFit="1" customWidth="1"/>
    <col min="5130" max="5130" width="13.140625" style="272" customWidth="1"/>
    <col min="5131" max="5133" width="9.140625" style="272"/>
    <col min="5134" max="5135" width="2.28515625" style="272" customWidth="1"/>
    <col min="5136" max="5136" width="1.85546875" style="272" customWidth="1"/>
    <col min="5137" max="5138" width="9.140625" style="272"/>
    <col min="5139" max="5139" width="1.7109375" style="272" customWidth="1"/>
    <col min="5140" max="5140" width="9.140625" style="272"/>
    <col min="5141" max="5141" width="7.5703125" style="272" customWidth="1"/>
    <col min="5142" max="5143" width="9.140625" style="272"/>
    <col min="5144" max="5144" width="2.28515625" style="272" customWidth="1"/>
    <col min="5145" max="5146" width="9.140625" style="272"/>
    <col min="5147" max="5147" width="1.5703125" style="272" customWidth="1"/>
    <col min="5148" max="5149" width="9.140625" style="272"/>
    <col min="5150" max="5150" width="12.7109375" style="272" bestFit="1" customWidth="1"/>
    <col min="5151" max="5151" width="1.85546875" style="272" customWidth="1"/>
    <col min="5152" max="5153" width="0" style="272" hidden="1" customWidth="1"/>
    <col min="5154" max="5155" width="9.140625" style="272"/>
    <col min="5156" max="5156" width="0" style="272" hidden="1" customWidth="1"/>
    <col min="5157" max="5158" width="9.140625" style="272"/>
    <col min="5159" max="5159" width="12.7109375" style="272" customWidth="1"/>
    <col min="5160" max="5377" width="9.140625" style="272"/>
    <col min="5378" max="5378" width="14.7109375" style="272" bestFit="1" customWidth="1"/>
    <col min="5379" max="5381" width="9.140625" style="272"/>
    <col min="5382" max="5382" width="1.28515625" style="272" customWidth="1"/>
    <col min="5383" max="5383" width="1.85546875" style="272" customWidth="1"/>
    <col min="5384" max="5384" width="12.7109375" style="272" bestFit="1" customWidth="1"/>
    <col min="5385" max="5385" width="10.85546875" style="272" bestFit="1" customWidth="1"/>
    <col min="5386" max="5386" width="13.140625" style="272" customWidth="1"/>
    <col min="5387" max="5389" width="9.140625" style="272"/>
    <col min="5390" max="5391" width="2.28515625" style="272" customWidth="1"/>
    <col min="5392" max="5392" width="1.85546875" style="272" customWidth="1"/>
    <col min="5393" max="5394" width="9.140625" style="272"/>
    <col min="5395" max="5395" width="1.7109375" style="272" customWidth="1"/>
    <col min="5396" max="5396" width="9.140625" style="272"/>
    <col min="5397" max="5397" width="7.5703125" style="272" customWidth="1"/>
    <col min="5398" max="5399" width="9.140625" style="272"/>
    <col min="5400" max="5400" width="2.28515625" style="272" customWidth="1"/>
    <col min="5401" max="5402" width="9.140625" style="272"/>
    <col min="5403" max="5403" width="1.5703125" style="272" customWidth="1"/>
    <col min="5404" max="5405" width="9.140625" style="272"/>
    <col min="5406" max="5406" width="12.7109375" style="272" bestFit="1" customWidth="1"/>
    <col min="5407" max="5407" width="1.85546875" style="272" customWidth="1"/>
    <col min="5408" max="5409" width="0" style="272" hidden="1" customWidth="1"/>
    <col min="5410" max="5411" width="9.140625" style="272"/>
    <col min="5412" max="5412" width="0" style="272" hidden="1" customWidth="1"/>
    <col min="5413" max="5414" width="9.140625" style="272"/>
    <col min="5415" max="5415" width="12.7109375" style="272" customWidth="1"/>
    <col min="5416" max="5633" width="9.140625" style="272"/>
    <col min="5634" max="5634" width="14.7109375" style="272" bestFit="1" customWidth="1"/>
    <col min="5635" max="5637" width="9.140625" style="272"/>
    <col min="5638" max="5638" width="1.28515625" style="272" customWidth="1"/>
    <col min="5639" max="5639" width="1.85546875" style="272" customWidth="1"/>
    <col min="5640" max="5640" width="12.7109375" style="272" bestFit="1" customWidth="1"/>
    <col min="5641" max="5641" width="10.85546875" style="272" bestFit="1" customWidth="1"/>
    <col min="5642" max="5642" width="13.140625" style="272" customWidth="1"/>
    <col min="5643" max="5645" width="9.140625" style="272"/>
    <col min="5646" max="5647" width="2.28515625" style="272" customWidth="1"/>
    <col min="5648" max="5648" width="1.85546875" style="272" customWidth="1"/>
    <col min="5649" max="5650" width="9.140625" style="272"/>
    <col min="5651" max="5651" width="1.7109375" style="272" customWidth="1"/>
    <col min="5652" max="5652" width="9.140625" style="272"/>
    <col min="5653" max="5653" width="7.5703125" style="272" customWidth="1"/>
    <col min="5654" max="5655" width="9.140625" style="272"/>
    <col min="5656" max="5656" width="2.28515625" style="272" customWidth="1"/>
    <col min="5657" max="5658" width="9.140625" style="272"/>
    <col min="5659" max="5659" width="1.5703125" style="272" customWidth="1"/>
    <col min="5660" max="5661" width="9.140625" style="272"/>
    <col min="5662" max="5662" width="12.7109375" style="272" bestFit="1" customWidth="1"/>
    <col min="5663" max="5663" width="1.85546875" style="272" customWidth="1"/>
    <col min="5664" max="5665" width="0" style="272" hidden="1" customWidth="1"/>
    <col min="5666" max="5667" width="9.140625" style="272"/>
    <col min="5668" max="5668" width="0" style="272" hidden="1" customWidth="1"/>
    <col min="5669" max="5670" width="9.140625" style="272"/>
    <col min="5671" max="5671" width="12.7109375" style="272" customWidth="1"/>
    <col min="5672" max="5889" width="9.140625" style="272"/>
    <col min="5890" max="5890" width="14.7109375" style="272" bestFit="1" customWidth="1"/>
    <col min="5891" max="5893" width="9.140625" style="272"/>
    <col min="5894" max="5894" width="1.28515625" style="272" customWidth="1"/>
    <col min="5895" max="5895" width="1.85546875" style="272" customWidth="1"/>
    <col min="5896" max="5896" width="12.7109375" style="272" bestFit="1" customWidth="1"/>
    <col min="5897" max="5897" width="10.85546875" style="272" bestFit="1" customWidth="1"/>
    <col min="5898" max="5898" width="13.140625" style="272" customWidth="1"/>
    <col min="5899" max="5901" width="9.140625" style="272"/>
    <col min="5902" max="5903" width="2.28515625" style="272" customWidth="1"/>
    <col min="5904" max="5904" width="1.85546875" style="272" customWidth="1"/>
    <col min="5905" max="5906" width="9.140625" style="272"/>
    <col min="5907" max="5907" width="1.7109375" style="272" customWidth="1"/>
    <col min="5908" max="5908" width="9.140625" style="272"/>
    <col min="5909" max="5909" width="7.5703125" style="272" customWidth="1"/>
    <col min="5910" max="5911" width="9.140625" style="272"/>
    <col min="5912" max="5912" width="2.28515625" style="272" customWidth="1"/>
    <col min="5913" max="5914" width="9.140625" style="272"/>
    <col min="5915" max="5915" width="1.5703125" style="272" customWidth="1"/>
    <col min="5916" max="5917" width="9.140625" style="272"/>
    <col min="5918" max="5918" width="12.7109375" style="272" bestFit="1" customWidth="1"/>
    <col min="5919" max="5919" width="1.85546875" style="272" customWidth="1"/>
    <col min="5920" max="5921" width="0" style="272" hidden="1" customWidth="1"/>
    <col min="5922" max="5923" width="9.140625" style="272"/>
    <col min="5924" max="5924" width="0" style="272" hidden="1" customWidth="1"/>
    <col min="5925" max="5926" width="9.140625" style="272"/>
    <col min="5927" max="5927" width="12.7109375" style="272" customWidth="1"/>
    <col min="5928" max="6145" width="9.140625" style="272"/>
    <col min="6146" max="6146" width="14.7109375" style="272" bestFit="1" customWidth="1"/>
    <col min="6147" max="6149" width="9.140625" style="272"/>
    <col min="6150" max="6150" width="1.28515625" style="272" customWidth="1"/>
    <col min="6151" max="6151" width="1.85546875" style="272" customWidth="1"/>
    <col min="6152" max="6152" width="12.7109375" style="272" bestFit="1" customWidth="1"/>
    <col min="6153" max="6153" width="10.85546875" style="272" bestFit="1" customWidth="1"/>
    <col min="6154" max="6154" width="13.140625" style="272" customWidth="1"/>
    <col min="6155" max="6157" width="9.140625" style="272"/>
    <col min="6158" max="6159" width="2.28515625" style="272" customWidth="1"/>
    <col min="6160" max="6160" width="1.85546875" style="272" customWidth="1"/>
    <col min="6161" max="6162" width="9.140625" style="272"/>
    <col min="6163" max="6163" width="1.7109375" style="272" customWidth="1"/>
    <col min="6164" max="6164" width="9.140625" style="272"/>
    <col min="6165" max="6165" width="7.5703125" style="272" customWidth="1"/>
    <col min="6166" max="6167" width="9.140625" style="272"/>
    <col min="6168" max="6168" width="2.28515625" style="272" customWidth="1"/>
    <col min="6169" max="6170" width="9.140625" style="272"/>
    <col min="6171" max="6171" width="1.5703125" style="272" customWidth="1"/>
    <col min="6172" max="6173" width="9.140625" style="272"/>
    <col min="6174" max="6174" width="12.7109375" style="272" bestFit="1" customWidth="1"/>
    <col min="6175" max="6175" width="1.85546875" style="272" customWidth="1"/>
    <col min="6176" max="6177" width="0" style="272" hidden="1" customWidth="1"/>
    <col min="6178" max="6179" width="9.140625" style="272"/>
    <col min="6180" max="6180" width="0" style="272" hidden="1" customWidth="1"/>
    <col min="6181" max="6182" width="9.140625" style="272"/>
    <col min="6183" max="6183" width="12.7109375" style="272" customWidth="1"/>
    <col min="6184" max="6401" width="9.140625" style="272"/>
    <col min="6402" max="6402" width="14.7109375" style="272" bestFit="1" customWidth="1"/>
    <col min="6403" max="6405" width="9.140625" style="272"/>
    <col min="6406" max="6406" width="1.28515625" style="272" customWidth="1"/>
    <col min="6407" max="6407" width="1.85546875" style="272" customWidth="1"/>
    <col min="6408" max="6408" width="12.7109375" style="272" bestFit="1" customWidth="1"/>
    <col min="6409" max="6409" width="10.85546875" style="272" bestFit="1" customWidth="1"/>
    <col min="6410" max="6410" width="13.140625" style="272" customWidth="1"/>
    <col min="6411" max="6413" width="9.140625" style="272"/>
    <col min="6414" max="6415" width="2.28515625" style="272" customWidth="1"/>
    <col min="6416" max="6416" width="1.85546875" style="272" customWidth="1"/>
    <col min="6417" max="6418" width="9.140625" style="272"/>
    <col min="6419" max="6419" width="1.7109375" style="272" customWidth="1"/>
    <col min="6420" max="6420" width="9.140625" style="272"/>
    <col min="6421" max="6421" width="7.5703125" style="272" customWidth="1"/>
    <col min="6422" max="6423" width="9.140625" style="272"/>
    <col min="6424" max="6424" width="2.28515625" style="272" customWidth="1"/>
    <col min="6425" max="6426" width="9.140625" style="272"/>
    <col min="6427" max="6427" width="1.5703125" style="272" customWidth="1"/>
    <col min="6428" max="6429" width="9.140625" style="272"/>
    <col min="6430" max="6430" width="12.7109375" style="272" bestFit="1" customWidth="1"/>
    <col min="6431" max="6431" width="1.85546875" style="272" customWidth="1"/>
    <col min="6432" max="6433" width="0" style="272" hidden="1" customWidth="1"/>
    <col min="6434" max="6435" width="9.140625" style="272"/>
    <col min="6436" max="6436" width="0" style="272" hidden="1" customWidth="1"/>
    <col min="6437" max="6438" width="9.140625" style="272"/>
    <col min="6439" max="6439" width="12.7109375" style="272" customWidth="1"/>
    <col min="6440" max="6657" width="9.140625" style="272"/>
    <col min="6658" max="6658" width="14.7109375" style="272" bestFit="1" customWidth="1"/>
    <col min="6659" max="6661" width="9.140625" style="272"/>
    <col min="6662" max="6662" width="1.28515625" style="272" customWidth="1"/>
    <col min="6663" max="6663" width="1.85546875" style="272" customWidth="1"/>
    <col min="6664" max="6664" width="12.7109375" style="272" bestFit="1" customWidth="1"/>
    <col min="6665" max="6665" width="10.85546875" style="272" bestFit="1" customWidth="1"/>
    <col min="6666" max="6666" width="13.140625" style="272" customWidth="1"/>
    <col min="6667" max="6669" width="9.140625" style="272"/>
    <col min="6670" max="6671" width="2.28515625" style="272" customWidth="1"/>
    <col min="6672" max="6672" width="1.85546875" style="272" customWidth="1"/>
    <col min="6673" max="6674" width="9.140625" style="272"/>
    <col min="6675" max="6675" width="1.7109375" style="272" customWidth="1"/>
    <col min="6676" max="6676" width="9.140625" style="272"/>
    <col min="6677" max="6677" width="7.5703125" style="272" customWidth="1"/>
    <col min="6678" max="6679" width="9.140625" style="272"/>
    <col min="6680" max="6680" width="2.28515625" style="272" customWidth="1"/>
    <col min="6681" max="6682" width="9.140625" style="272"/>
    <col min="6683" max="6683" width="1.5703125" style="272" customWidth="1"/>
    <col min="6684" max="6685" width="9.140625" style="272"/>
    <col min="6686" max="6686" width="12.7109375" style="272" bestFit="1" customWidth="1"/>
    <col min="6687" max="6687" width="1.85546875" style="272" customWidth="1"/>
    <col min="6688" max="6689" width="0" style="272" hidden="1" customWidth="1"/>
    <col min="6690" max="6691" width="9.140625" style="272"/>
    <col min="6692" max="6692" width="0" style="272" hidden="1" customWidth="1"/>
    <col min="6693" max="6694" width="9.140625" style="272"/>
    <col min="6695" max="6695" width="12.7109375" style="272" customWidth="1"/>
    <col min="6696" max="6913" width="9.140625" style="272"/>
    <col min="6914" max="6914" width="14.7109375" style="272" bestFit="1" customWidth="1"/>
    <col min="6915" max="6917" width="9.140625" style="272"/>
    <col min="6918" max="6918" width="1.28515625" style="272" customWidth="1"/>
    <col min="6919" max="6919" width="1.85546875" style="272" customWidth="1"/>
    <col min="6920" max="6920" width="12.7109375" style="272" bestFit="1" customWidth="1"/>
    <col min="6921" max="6921" width="10.85546875" style="272" bestFit="1" customWidth="1"/>
    <col min="6922" max="6922" width="13.140625" style="272" customWidth="1"/>
    <col min="6923" max="6925" width="9.140625" style="272"/>
    <col min="6926" max="6927" width="2.28515625" style="272" customWidth="1"/>
    <col min="6928" max="6928" width="1.85546875" style="272" customWidth="1"/>
    <col min="6929" max="6930" width="9.140625" style="272"/>
    <col min="6931" max="6931" width="1.7109375" style="272" customWidth="1"/>
    <col min="6932" max="6932" width="9.140625" style="272"/>
    <col min="6933" max="6933" width="7.5703125" style="272" customWidth="1"/>
    <col min="6934" max="6935" width="9.140625" style="272"/>
    <col min="6936" max="6936" width="2.28515625" style="272" customWidth="1"/>
    <col min="6937" max="6938" width="9.140625" style="272"/>
    <col min="6939" max="6939" width="1.5703125" style="272" customWidth="1"/>
    <col min="6940" max="6941" width="9.140625" style="272"/>
    <col min="6942" max="6942" width="12.7109375" style="272" bestFit="1" customWidth="1"/>
    <col min="6943" max="6943" width="1.85546875" style="272" customWidth="1"/>
    <col min="6944" max="6945" width="0" style="272" hidden="1" customWidth="1"/>
    <col min="6946" max="6947" width="9.140625" style="272"/>
    <col min="6948" max="6948" width="0" style="272" hidden="1" customWidth="1"/>
    <col min="6949" max="6950" width="9.140625" style="272"/>
    <col min="6951" max="6951" width="12.7109375" style="272" customWidth="1"/>
    <col min="6952" max="7169" width="9.140625" style="272"/>
    <col min="7170" max="7170" width="14.7109375" style="272" bestFit="1" customWidth="1"/>
    <col min="7171" max="7173" width="9.140625" style="272"/>
    <col min="7174" max="7174" width="1.28515625" style="272" customWidth="1"/>
    <col min="7175" max="7175" width="1.85546875" style="272" customWidth="1"/>
    <col min="7176" max="7176" width="12.7109375" style="272" bestFit="1" customWidth="1"/>
    <col min="7177" max="7177" width="10.85546875" style="272" bestFit="1" customWidth="1"/>
    <col min="7178" max="7178" width="13.140625" style="272" customWidth="1"/>
    <col min="7179" max="7181" width="9.140625" style="272"/>
    <col min="7182" max="7183" width="2.28515625" style="272" customWidth="1"/>
    <col min="7184" max="7184" width="1.85546875" style="272" customWidth="1"/>
    <col min="7185" max="7186" width="9.140625" style="272"/>
    <col min="7187" max="7187" width="1.7109375" style="272" customWidth="1"/>
    <col min="7188" max="7188" width="9.140625" style="272"/>
    <col min="7189" max="7189" width="7.5703125" style="272" customWidth="1"/>
    <col min="7190" max="7191" width="9.140625" style="272"/>
    <col min="7192" max="7192" width="2.28515625" style="272" customWidth="1"/>
    <col min="7193" max="7194" width="9.140625" style="272"/>
    <col min="7195" max="7195" width="1.5703125" style="272" customWidth="1"/>
    <col min="7196" max="7197" width="9.140625" style="272"/>
    <col min="7198" max="7198" width="12.7109375" style="272" bestFit="1" customWidth="1"/>
    <col min="7199" max="7199" width="1.85546875" style="272" customWidth="1"/>
    <col min="7200" max="7201" width="0" style="272" hidden="1" customWidth="1"/>
    <col min="7202" max="7203" width="9.140625" style="272"/>
    <col min="7204" max="7204" width="0" style="272" hidden="1" customWidth="1"/>
    <col min="7205" max="7206" width="9.140625" style="272"/>
    <col min="7207" max="7207" width="12.7109375" style="272" customWidth="1"/>
    <col min="7208" max="7425" width="9.140625" style="272"/>
    <col min="7426" max="7426" width="14.7109375" style="272" bestFit="1" customWidth="1"/>
    <col min="7427" max="7429" width="9.140625" style="272"/>
    <col min="7430" max="7430" width="1.28515625" style="272" customWidth="1"/>
    <col min="7431" max="7431" width="1.85546875" style="272" customWidth="1"/>
    <col min="7432" max="7432" width="12.7109375" style="272" bestFit="1" customWidth="1"/>
    <col min="7433" max="7433" width="10.85546875" style="272" bestFit="1" customWidth="1"/>
    <col min="7434" max="7434" width="13.140625" style="272" customWidth="1"/>
    <col min="7435" max="7437" width="9.140625" style="272"/>
    <col min="7438" max="7439" width="2.28515625" style="272" customWidth="1"/>
    <col min="7440" max="7440" width="1.85546875" style="272" customWidth="1"/>
    <col min="7441" max="7442" width="9.140625" style="272"/>
    <col min="7443" max="7443" width="1.7109375" style="272" customWidth="1"/>
    <col min="7444" max="7444" width="9.140625" style="272"/>
    <col min="7445" max="7445" width="7.5703125" style="272" customWidth="1"/>
    <col min="7446" max="7447" width="9.140625" style="272"/>
    <col min="7448" max="7448" width="2.28515625" style="272" customWidth="1"/>
    <col min="7449" max="7450" width="9.140625" style="272"/>
    <col min="7451" max="7451" width="1.5703125" style="272" customWidth="1"/>
    <col min="7452" max="7453" width="9.140625" style="272"/>
    <col min="7454" max="7454" width="12.7109375" style="272" bestFit="1" customWidth="1"/>
    <col min="7455" max="7455" width="1.85546875" style="272" customWidth="1"/>
    <col min="7456" max="7457" width="0" style="272" hidden="1" customWidth="1"/>
    <col min="7458" max="7459" width="9.140625" style="272"/>
    <col min="7460" max="7460" width="0" style="272" hidden="1" customWidth="1"/>
    <col min="7461" max="7462" width="9.140625" style="272"/>
    <col min="7463" max="7463" width="12.7109375" style="272" customWidth="1"/>
    <col min="7464" max="7681" width="9.140625" style="272"/>
    <col min="7682" max="7682" width="14.7109375" style="272" bestFit="1" customWidth="1"/>
    <col min="7683" max="7685" width="9.140625" style="272"/>
    <col min="7686" max="7686" width="1.28515625" style="272" customWidth="1"/>
    <col min="7687" max="7687" width="1.85546875" style="272" customWidth="1"/>
    <col min="7688" max="7688" width="12.7109375" style="272" bestFit="1" customWidth="1"/>
    <col min="7689" max="7689" width="10.85546875" style="272" bestFit="1" customWidth="1"/>
    <col min="7690" max="7690" width="13.140625" style="272" customWidth="1"/>
    <col min="7691" max="7693" width="9.140625" style="272"/>
    <col min="7694" max="7695" width="2.28515625" style="272" customWidth="1"/>
    <col min="7696" max="7696" width="1.85546875" style="272" customWidth="1"/>
    <col min="7697" max="7698" width="9.140625" style="272"/>
    <col min="7699" max="7699" width="1.7109375" style="272" customWidth="1"/>
    <col min="7700" max="7700" width="9.140625" style="272"/>
    <col min="7701" max="7701" width="7.5703125" style="272" customWidth="1"/>
    <col min="7702" max="7703" width="9.140625" style="272"/>
    <col min="7704" max="7704" width="2.28515625" style="272" customWidth="1"/>
    <col min="7705" max="7706" width="9.140625" style="272"/>
    <col min="7707" max="7707" width="1.5703125" style="272" customWidth="1"/>
    <col min="7708" max="7709" width="9.140625" style="272"/>
    <col min="7710" max="7710" width="12.7109375" style="272" bestFit="1" customWidth="1"/>
    <col min="7711" max="7711" width="1.85546875" style="272" customWidth="1"/>
    <col min="7712" max="7713" width="0" style="272" hidden="1" customWidth="1"/>
    <col min="7714" max="7715" width="9.140625" style="272"/>
    <col min="7716" max="7716" width="0" style="272" hidden="1" customWidth="1"/>
    <col min="7717" max="7718" width="9.140625" style="272"/>
    <col min="7719" max="7719" width="12.7109375" style="272" customWidth="1"/>
    <col min="7720" max="7937" width="9.140625" style="272"/>
    <col min="7938" max="7938" width="14.7109375" style="272" bestFit="1" customWidth="1"/>
    <col min="7939" max="7941" width="9.140625" style="272"/>
    <col min="7942" max="7942" width="1.28515625" style="272" customWidth="1"/>
    <col min="7943" max="7943" width="1.85546875" style="272" customWidth="1"/>
    <col min="7944" max="7944" width="12.7109375" style="272" bestFit="1" customWidth="1"/>
    <col min="7945" max="7945" width="10.85546875" style="272" bestFit="1" customWidth="1"/>
    <col min="7946" max="7946" width="13.140625" style="272" customWidth="1"/>
    <col min="7947" max="7949" width="9.140625" style="272"/>
    <col min="7950" max="7951" width="2.28515625" style="272" customWidth="1"/>
    <col min="7952" max="7952" width="1.85546875" style="272" customWidth="1"/>
    <col min="7953" max="7954" width="9.140625" style="272"/>
    <col min="7955" max="7955" width="1.7109375" style="272" customWidth="1"/>
    <col min="7956" max="7956" width="9.140625" style="272"/>
    <col min="7957" max="7957" width="7.5703125" style="272" customWidth="1"/>
    <col min="7958" max="7959" width="9.140625" style="272"/>
    <col min="7960" max="7960" width="2.28515625" style="272" customWidth="1"/>
    <col min="7961" max="7962" width="9.140625" style="272"/>
    <col min="7963" max="7963" width="1.5703125" style="272" customWidth="1"/>
    <col min="7964" max="7965" width="9.140625" style="272"/>
    <col min="7966" max="7966" width="12.7109375" style="272" bestFit="1" customWidth="1"/>
    <col min="7967" max="7967" width="1.85546875" style="272" customWidth="1"/>
    <col min="7968" max="7969" width="0" style="272" hidden="1" customWidth="1"/>
    <col min="7970" max="7971" width="9.140625" style="272"/>
    <col min="7972" max="7972" width="0" style="272" hidden="1" customWidth="1"/>
    <col min="7973" max="7974" width="9.140625" style="272"/>
    <col min="7975" max="7975" width="12.7109375" style="272" customWidth="1"/>
    <col min="7976" max="8193" width="9.140625" style="272"/>
    <col min="8194" max="8194" width="14.7109375" style="272" bestFit="1" customWidth="1"/>
    <col min="8195" max="8197" width="9.140625" style="272"/>
    <col min="8198" max="8198" width="1.28515625" style="272" customWidth="1"/>
    <col min="8199" max="8199" width="1.85546875" style="272" customWidth="1"/>
    <col min="8200" max="8200" width="12.7109375" style="272" bestFit="1" customWidth="1"/>
    <col min="8201" max="8201" width="10.85546875" style="272" bestFit="1" customWidth="1"/>
    <col min="8202" max="8202" width="13.140625" style="272" customWidth="1"/>
    <col min="8203" max="8205" width="9.140625" style="272"/>
    <col min="8206" max="8207" width="2.28515625" style="272" customWidth="1"/>
    <col min="8208" max="8208" width="1.85546875" style="272" customWidth="1"/>
    <col min="8209" max="8210" width="9.140625" style="272"/>
    <col min="8211" max="8211" width="1.7109375" style="272" customWidth="1"/>
    <col min="8212" max="8212" width="9.140625" style="272"/>
    <col min="8213" max="8213" width="7.5703125" style="272" customWidth="1"/>
    <col min="8214" max="8215" width="9.140625" style="272"/>
    <col min="8216" max="8216" width="2.28515625" style="272" customWidth="1"/>
    <col min="8217" max="8218" width="9.140625" style="272"/>
    <col min="8219" max="8219" width="1.5703125" style="272" customWidth="1"/>
    <col min="8220" max="8221" width="9.140625" style="272"/>
    <col min="8222" max="8222" width="12.7109375" style="272" bestFit="1" customWidth="1"/>
    <col min="8223" max="8223" width="1.85546875" style="272" customWidth="1"/>
    <col min="8224" max="8225" width="0" style="272" hidden="1" customWidth="1"/>
    <col min="8226" max="8227" width="9.140625" style="272"/>
    <col min="8228" max="8228" width="0" style="272" hidden="1" customWidth="1"/>
    <col min="8229" max="8230" width="9.140625" style="272"/>
    <col min="8231" max="8231" width="12.7109375" style="272" customWidth="1"/>
    <col min="8232" max="8449" width="9.140625" style="272"/>
    <col min="8450" max="8450" width="14.7109375" style="272" bestFit="1" customWidth="1"/>
    <col min="8451" max="8453" width="9.140625" style="272"/>
    <col min="8454" max="8454" width="1.28515625" style="272" customWidth="1"/>
    <col min="8455" max="8455" width="1.85546875" style="272" customWidth="1"/>
    <col min="8456" max="8456" width="12.7109375" style="272" bestFit="1" customWidth="1"/>
    <col min="8457" max="8457" width="10.85546875" style="272" bestFit="1" customWidth="1"/>
    <col min="8458" max="8458" width="13.140625" style="272" customWidth="1"/>
    <col min="8459" max="8461" width="9.140625" style="272"/>
    <col min="8462" max="8463" width="2.28515625" style="272" customWidth="1"/>
    <col min="8464" max="8464" width="1.85546875" style="272" customWidth="1"/>
    <col min="8465" max="8466" width="9.140625" style="272"/>
    <col min="8467" max="8467" width="1.7109375" style="272" customWidth="1"/>
    <col min="8468" max="8468" width="9.140625" style="272"/>
    <col min="8469" max="8469" width="7.5703125" style="272" customWidth="1"/>
    <col min="8470" max="8471" width="9.140625" style="272"/>
    <col min="8472" max="8472" width="2.28515625" style="272" customWidth="1"/>
    <col min="8473" max="8474" width="9.140625" style="272"/>
    <col min="8475" max="8475" width="1.5703125" style="272" customWidth="1"/>
    <col min="8476" max="8477" width="9.140625" style="272"/>
    <col min="8478" max="8478" width="12.7109375" style="272" bestFit="1" customWidth="1"/>
    <col min="8479" max="8479" width="1.85546875" style="272" customWidth="1"/>
    <col min="8480" max="8481" width="0" style="272" hidden="1" customWidth="1"/>
    <col min="8482" max="8483" width="9.140625" style="272"/>
    <col min="8484" max="8484" width="0" style="272" hidden="1" customWidth="1"/>
    <col min="8485" max="8486" width="9.140625" style="272"/>
    <col min="8487" max="8487" width="12.7109375" style="272" customWidth="1"/>
    <col min="8488" max="8705" width="9.140625" style="272"/>
    <col min="8706" max="8706" width="14.7109375" style="272" bestFit="1" customWidth="1"/>
    <col min="8707" max="8709" width="9.140625" style="272"/>
    <col min="8710" max="8710" width="1.28515625" style="272" customWidth="1"/>
    <col min="8711" max="8711" width="1.85546875" style="272" customWidth="1"/>
    <col min="8712" max="8712" width="12.7109375" style="272" bestFit="1" customWidth="1"/>
    <col min="8713" max="8713" width="10.85546875" style="272" bestFit="1" customWidth="1"/>
    <col min="8714" max="8714" width="13.140625" style="272" customWidth="1"/>
    <col min="8715" max="8717" width="9.140625" style="272"/>
    <col min="8718" max="8719" width="2.28515625" style="272" customWidth="1"/>
    <col min="8720" max="8720" width="1.85546875" style="272" customWidth="1"/>
    <col min="8721" max="8722" width="9.140625" style="272"/>
    <col min="8723" max="8723" width="1.7109375" style="272" customWidth="1"/>
    <col min="8724" max="8724" width="9.140625" style="272"/>
    <col min="8725" max="8725" width="7.5703125" style="272" customWidth="1"/>
    <col min="8726" max="8727" width="9.140625" style="272"/>
    <col min="8728" max="8728" width="2.28515625" style="272" customWidth="1"/>
    <col min="8729" max="8730" width="9.140625" style="272"/>
    <col min="8731" max="8731" width="1.5703125" style="272" customWidth="1"/>
    <col min="8732" max="8733" width="9.140625" style="272"/>
    <col min="8734" max="8734" width="12.7109375" style="272" bestFit="1" customWidth="1"/>
    <col min="8735" max="8735" width="1.85546875" style="272" customWidth="1"/>
    <col min="8736" max="8737" width="0" style="272" hidden="1" customWidth="1"/>
    <col min="8738" max="8739" width="9.140625" style="272"/>
    <col min="8740" max="8740" width="0" style="272" hidden="1" customWidth="1"/>
    <col min="8741" max="8742" width="9.140625" style="272"/>
    <col min="8743" max="8743" width="12.7109375" style="272" customWidth="1"/>
    <col min="8744" max="8961" width="9.140625" style="272"/>
    <col min="8962" max="8962" width="14.7109375" style="272" bestFit="1" customWidth="1"/>
    <col min="8963" max="8965" width="9.140625" style="272"/>
    <col min="8966" max="8966" width="1.28515625" style="272" customWidth="1"/>
    <col min="8967" max="8967" width="1.85546875" style="272" customWidth="1"/>
    <col min="8968" max="8968" width="12.7109375" style="272" bestFit="1" customWidth="1"/>
    <col min="8969" max="8969" width="10.85546875" style="272" bestFit="1" customWidth="1"/>
    <col min="8970" max="8970" width="13.140625" style="272" customWidth="1"/>
    <col min="8971" max="8973" width="9.140625" style="272"/>
    <col min="8974" max="8975" width="2.28515625" style="272" customWidth="1"/>
    <col min="8976" max="8976" width="1.85546875" style="272" customWidth="1"/>
    <col min="8977" max="8978" width="9.140625" style="272"/>
    <col min="8979" max="8979" width="1.7109375" style="272" customWidth="1"/>
    <col min="8980" max="8980" width="9.140625" style="272"/>
    <col min="8981" max="8981" width="7.5703125" style="272" customWidth="1"/>
    <col min="8982" max="8983" width="9.140625" style="272"/>
    <col min="8984" max="8984" width="2.28515625" style="272" customWidth="1"/>
    <col min="8985" max="8986" width="9.140625" style="272"/>
    <col min="8987" max="8987" width="1.5703125" style="272" customWidth="1"/>
    <col min="8988" max="8989" width="9.140625" style="272"/>
    <col min="8990" max="8990" width="12.7109375" style="272" bestFit="1" customWidth="1"/>
    <col min="8991" max="8991" width="1.85546875" style="272" customWidth="1"/>
    <col min="8992" max="8993" width="0" style="272" hidden="1" customWidth="1"/>
    <col min="8994" max="8995" width="9.140625" style="272"/>
    <col min="8996" max="8996" width="0" style="272" hidden="1" customWidth="1"/>
    <col min="8997" max="8998" width="9.140625" style="272"/>
    <col min="8999" max="8999" width="12.7109375" style="272" customWidth="1"/>
    <col min="9000" max="9217" width="9.140625" style="272"/>
    <col min="9218" max="9218" width="14.7109375" style="272" bestFit="1" customWidth="1"/>
    <col min="9219" max="9221" width="9.140625" style="272"/>
    <col min="9222" max="9222" width="1.28515625" style="272" customWidth="1"/>
    <col min="9223" max="9223" width="1.85546875" style="272" customWidth="1"/>
    <col min="9224" max="9224" width="12.7109375" style="272" bestFit="1" customWidth="1"/>
    <col min="9225" max="9225" width="10.85546875" style="272" bestFit="1" customWidth="1"/>
    <col min="9226" max="9226" width="13.140625" style="272" customWidth="1"/>
    <col min="9227" max="9229" width="9.140625" style="272"/>
    <col min="9230" max="9231" width="2.28515625" style="272" customWidth="1"/>
    <col min="9232" max="9232" width="1.85546875" style="272" customWidth="1"/>
    <col min="9233" max="9234" width="9.140625" style="272"/>
    <col min="9235" max="9235" width="1.7109375" style="272" customWidth="1"/>
    <col min="9236" max="9236" width="9.140625" style="272"/>
    <col min="9237" max="9237" width="7.5703125" style="272" customWidth="1"/>
    <col min="9238" max="9239" width="9.140625" style="272"/>
    <col min="9240" max="9240" width="2.28515625" style="272" customWidth="1"/>
    <col min="9241" max="9242" width="9.140625" style="272"/>
    <col min="9243" max="9243" width="1.5703125" style="272" customWidth="1"/>
    <col min="9244" max="9245" width="9.140625" style="272"/>
    <col min="9246" max="9246" width="12.7109375" style="272" bestFit="1" customWidth="1"/>
    <col min="9247" max="9247" width="1.85546875" style="272" customWidth="1"/>
    <col min="9248" max="9249" width="0" style="272" hidden="1" customWidth="1"/>
    <col min="9250" max="9251" width="9.140625" style="272"/>
    <col min="9252" max="9252" width="0" style="272" hidden="1" customWidth="1"/>
    <col min="9253" max="9254" width="9.140625" style="272"/>
    <col min="9255" max="9255" width="12.7109375" style="272" customWidth="1"/>
    <col min="9256" max="9473" width="9.140625" style="272"/>
    <col min="9474" max="9474" width="14.7109375" style="272" bestFit="1" customWidth="1"/>
    <col min="9475" max="9477" width="9.140625" style="272"/>
    <col min="9478" max="9478" width="1.28515625" style="272" customWidth="1"/>
    <col min="9479" max="9479" width="1.85546875" style="272" customWidth="1"/>
    <col min="9480" max="9480" width="12.7109375" style="272" bestFit="1" customWidth="1"/>
    <col min="9481" max="9481" width="10.85546875" style="272" bestFit="1" customWidth="1"/>
    <col min="9482" max="9482" width="13.140625" style="272" customWidth="1"/>
    <col min="9483" max="9485" width="9.140625" style="272"/>
    <col min="9486" max="9487" width="2.28515625" style="272" customWidth="1"/>
    <col min="9488" max="9488" width="1.85546875" style="272" customWidth="1"/>
    <col min="9489" max="9490" width="9.140625" style="272"/>
    <col min="9491" max="9491" width="1.7109375" style="272" customWidth="1"/>
    <col min="9492" max="9492" width="9.140625" style="272"/>
    <col min="9493" max="9493" width="7.5703125" style="272" customWidth="1"/>
    <col min="9494" max="9495" width="9.140625" style="272"/>
    <col min="9496" max="9496" width="2.28515625" style="272" customWidth="1"/>
    <col min="9497" max="9498" width="9.140625" style="272"/>
    <col min="9499" max="9499" width="1.5703125" style="272" customWidth="1"/>
    <col min="9500" max="9501" width="9.140625" style="272"/>
    <col min="9502" max="9502" width="12.7109375" style="272" bestFit="1" customWidth="1"/>
    <col min="9503" max="9503" width="1.85546875" style="272" customWidth="1"/>
    <col min="9504" max="9505" width="0" style="272" hidden="1" customWidth="1"/>
    <col min="9506" max="9507" width="9.140625" style="272"/>
    <col min="9508" max="9508" width="0" style="272" hidden="1" customWidth="1"/>
    <col min="9509" max="9510" width="9.140625" style="272"/>
    <col min="9511" max="9511" width="12.7109375" style="272" customWidth="1"/>
    <col min="9512" max="9729" width="9.140625" style="272"/>
    <col min="9730" max="9730" width="14.7109375" style="272" bestFit="1" customWidth="1"/>
    <col min="9731" max="9733" width="9.140625" style="272"/>
    <col min="9734" max="9734" width="1.28515625" style="272" customWidth="1"/>
    <col min="9735" max="9735" width="1.85546875" style="272" customWidth="1"/>
    <col min="9736" max="9736" width="12.7109375" style="272" bestFit="1" customWidth="1"/>
    <col min="9737" max="9737" width="10.85546875" style="272" bestFit="1" customWidth="1"/>
    <col min="9738" max="9738" width="13.140625" style="272" customWidth="1"/>
    <col min="9739" max="9741" width="9.140625" style="272"/>
    <col min="9742" max="9743" width="2.28515625" style="272" customWidth="1"/>
    <col min="9744" max="9744" width="1.85546875" style="272" customWidth="1"/>
    <col min="9745" max="9746" width="9.140625" style="272"/>
    <col min="9747" max="9747" width="1.7109375" style="272" customWidth="1"/>
    <col min="9748" max="9748" width="9.140625" style="272"/>
    <col min="9749" max="9749" width="7.5703125" style="272" customWidth="1"/>
    <col min="9750" max="9751" width="9.140625" style="272"/>
    <col min="9752" max="9752" width="2.28515625" style="272" customWidth="1"/>
    <col min="9753" max="9754" width="9.140625" style="272"/>
    <col min="9755" max="9755" width="1.5703125" style="272" customWidth="1"/>
    <col min="9756" max="9757" width="9.140625" style="272"/>
    <col min="9758" max="9758" width="12.7109375" style="272" bestFit="1" customWidth="1"/>
    <col min="9759" max="9759" width="1.85546875" style="272" customWidth="1"/>
    <col min="9760" max="9761" width="0" style="272" hidden="1" customWidth="1"/>
    <col min="9762" max="9763" width="9.140625" style="272"/>
    <col min="9764" max="9764" width="0" style="272" hidden="1" customWidth="1"/>
    <col min="9765" max="9766" width="9.140625" style="272"/>
    <col min="9767" max="9767" width="12.7109375" style="272" customWidth="1"/>
    <col min="9768" max="9985" width="9.140625" style="272"/>
    <col min="9986" max="9986" width="14.7109375" style="272" bestFit="1" customWidth="1"/>
    <col min="9987" max="9989" width="9.140625" style="272"/>
    <col min="9990" max="9990" width="1.28515625" style="272" customWidth="1"/>
    <col min="9991" max="9991" width="1.85546875" style="272" customWidth="1"/>
    <col min="9992" max="9992" width="12.7109375" style="272" bestFit="1" customWidth="1"/>
    <col min="9993" max="9993" width="10.85546875" style="272" bestFit="1" customWidth="1"/>
    <col min="9994" max="9994" width="13.140625" style="272" customWidth="1"/>
    <col min="9995" max="9997" width="9.140625" style="272"/>
    <col min="9998" max="9999" width="2.28515625" style="272" customWidth="1"/>
    <col min="10000" max="10000" width="1.85546875" style="272" customWidth="1"/>
    <col min="10001" max="10002" width="9.140625" style="272"/>
    <col min="10003" max="10003" width="1.7109375" style="272" customWidth="1"/>
    <col min="10004" max="10004" width="9.140625" style="272"/>
    <col min="10005" max="10005" width="7.5703125" style="272" customWidth="1"/>
    <col min="10006" max="10007" width="9.140625" style="272"/>
    <col min="10008" max="10008" width="2.28515625" style="272" customWidth="1"/>
    <col min="10009" max="10010" width="9.140625" style="272"/>
    <col min="10011" max="10011" width="1.5703125" style="272" customWidth="1"/>
    <col min="10012" max="10013" width="9.140625" style="272"/>
    <col min="10014" max="10014" width="12.7109375" style="272" bestFit="1" customWidth="1"/>
    <col min="10015" max="10015" width="1.85546875" style="272" customWidth="1"/>
    <col min="10016" max="10017" width="0" style="272" hidden="1" customWidth="1"/>
    <col min="10018" max="10019" width="9.140625" style="272"/>
    <col min="10020" max="10020" width="0" style="272" hidden="1" customWidth="1"/>
    <col min="10021" max="10022" width="9.140625" style="272"/>
    <col min="10023" max="10023" width="12.7109375" style="272" customWidth="1"/>
    <col min="10024" max="10241" width="9.140625" style="272"/>
    <col min="10242" max="10242" width="14.7109375" style="272" bestFit="1" customWidth="1"/>
    <col min="10243" max="10245" width="9.140625" style="272"/>
    <col min="10246" max="10246" width="1.28515625" style="272" customWidth="1"/>
    <col min="10247" max="10247" width="1.85546875" style="272" customWidth="1"/>
    <col min="10248" max="10248" width="12.7109375" style="272" bestFit="1" customWidth="1"/>
    <col min="10249" max="10249" width="10.85546875" style="272" bestFit="1" customWidth="1"/>
    <col min="10250" max="10250" width="13.140625" style="272" customWidth="1"/>
    <col min="10251" max="10253" width="9.140625" style="272"/>
    <col min="10254" max="10255" width="2.28515625" style="272" customWidth="1"/>
    <col min="10256" max="10256" width="1.85546875" style="272" customWidth="1"/>
    <col min="10257" max="10258" width="9.140625" style="272"/>
    <col min="10259" max="10259" width="1.7109375" style="272" customWidth="1"/>
    <col min="10260" max="10260" width="9.140625" style="272"/>
    <col min="10261" max="10261" width="7.5703125" style="272" customWidth="1"/>
    <col min="10262" max="10263" width="9.140625" style="272"/>
    <col min="10264" max="10264" width="2.28515625" style="272" customWidth="1"/>
    <col min="10265" max="10266" width="9.140625" style="272"/>
    <col min="10267" max="10267" width="1.5703125" style="272" customWidth="1"/>
    <col min="10268" max="10269" width="9.140625" style="272"/>
    <col min="10270" max="10270" width="12.7109375" style="272" bestFit="1" customWidth="1"/>
    <col min="10271" max="10271" width="1.85546875" style="272" customWidth="1"/>
    <col min="10272" max="10273" width="0" style="272" hidden="1" customWidth="1"/>
    <col min="10274" max="10275" width="9.140625" style="272"/>
    <col min="10276" max="10276" width="0" style="272" hidden="1" customWidth="1"/>
    <col min="10277" max="10278" width="9.140625" style="272"/>
    <col min="10279" max="10279" width="12.7109375" style="272" customWidth="1"/>
    <col min="10280" max="10497" width="9.140625" style="272"/>
    <col min="10498" max="10498" width="14.7109375" style="272" bestFit="1" customWidth="1"/>
    <col min="10499" max="10501" width="9.140625" style="272"/>
    <col min="10502" max="10502" width="1.28515625" style="272" customWidth="1"/>
    <col min="10503" max="10503" width="1.85546875" style="272" customWidth="1"/>
    <col min="10504" max="10504" width="12.7109375" style="272" bestFit="1" customWidth="1"/>
    <col min="10505" max="10505" width="10.85546875" style="272" bestFit="1" customWidth="1"/>
    <col min="10506" max="10506" width="13.140625" style="272" customWidth="1"/>
    <col min="10507" max="10509" width="9.140625" style="272"/>
    <col min="10510" max="10511" width="2.28515625" style="272" customWidth="1"/>
    <col min="10512" max="10512" width="1.85546875" style="272" customWidth="1"/>
    <col min="10513" max="10514" width="9.140625" style="272"/>
    <col min="10515" max="10515" width="1.7109375" style="272" customWidth="1"/>
    <col min="10516" max="10516" width="9.140625" style="272"/>
    <col min="10517" max="10517" width="7.5703125" style="272" customWidth="1"/>
    <col min="10518" max="10519" width="9.140625" style="272"/>
    <col min="10520" max="10520" width="2.28515625" style="272" customWidth="1"/>
    <col min="10521" max="10522" width="9.140625" style="272"/>
    <col min="10523" max="10523" width="1.5703125" style="272" customWidth="1"/>
    <col min="10524" max="10525" width="9.140625" style="272"/>
    <col min="10526" max="10526" width="12.7109375" style="272" bestFit="1" customWidth="1"/>
    <col min="10527" max="10527" width="1.85546875" style="272" customWidth="1"/>
    <col min="10528" max="10529" width="0" style="272" hidden="1" customWidth="1"/>
    <col min="10530" max="10531" width="9.140625" style="272"/>
    <col min="10532" max="10532" width="0" style="272" hidden="1" customWidth="1"/>
    <col min="10533" max="10534" width="9.140625" style="272"/>
    <col min="10535" max="10535" width="12.7109375" style="272" customWidth="1"/>
    <col min="10536" max="10753" width="9.140625" style="272"/>
    <col min="10754" max="10754" width="14.7109375" style="272" bestFit="1" customWidth="1"/>
    <col min="10755" max="10757" width="9.140625" style="272"/>
    <col min="10758" max="10758" width="1.28515625" style="272" customWidth="1"/>
    <col min="10759" max="10759" width="1.85546875" style="272" customWidth="1"/>
    <col min="10760" max="10760" width="12.7109375" style="272" bestFit="1" customWidth="1"/>
    <col min="10761" max="10761" width="10.85546875" style="272" bestFit="1" customWidth="1"/>
    <col min="10762" max="10762" width="13.140625" style="272" customWidth="1"/>
    <col min="10763" max="10765" width="9.140625" style="272"/>
    <col min="10766" max="10767" width="2.28515625" style="272" customWidth="1"/>
    <col min="10768" max="10768" width="1.85546875" style="272" customWidth="1"/>
    <col min="10769" max="10770" width="9.140625" style="272"/>
    <col min="10771" max="10771" width="1.7109375" style="272" customWidth="1"/>
    <col min="10772" max="10772" width="9.140625" style="272"/>
    <col min="10773" max="10773" width="7.5703125" style="272" customWidth="1"/>
    <col min="10774" max="10775" width="9.140625" style="272"/>
    <col min="10776" max="10776" width="2.28515625" style="272" customWidth="1"/>
    <col min="10777" max="10778" width="9.140625" style="272"/>
    <col min="10779" max="10779" width="1.5703125" style="272" customWidth="1"/>
    <col min="10780" max="10781" width="9.140625" style="272"/>
    <col min="10782" max="10782" width="12.7109375" style="272" bestFit="1" customWidth="1"/>
    <col min="10783" max="10783" width="1.85546875" style="272" customWidth="1"/>
    <col min="10784" max="10785" width="0" style="272" hidden="1" customWidth="1"/>
    <col min="10786" max="10787" width="9.140625" style="272"/>
    <col min="10788" max="10788" width="0" style="272" hidden="1" customWidth="1"/>
    <col min="10789" max="10790" width="9.140625" style="272"/>
    <col min="10791" max="10791" width="12.7109375" style="272" customWidth="1"/>
    <col min="10792" max="11009" width="9.140625" style="272"/>
    <col min="11010" max="11010" width="14.7109375" style="272" bestFit="1" customWidth="1"/>
    <col min="11011" max="11013" width="9.140625" style="272"/>
    <col min="11014" max="11014" width="1.28515625" style="272" customWidth="1"/>
    <col min="11015" max="11015" width="1.85546875" style="272" customWidth="1"/>
    <col min="11016" max="11016" width="12.7109375" style="272" bestFit="1" customWidth="1"/>
    <col min="11017" max="11017" width="10.85546875" style="272" bestFit="1" customWidth="1"/>
    <col min="11018" max="11018" width="13.140625" style="272" customWidth="1"/>
    <col min="11019" max="11021" width="9.140625" style="272"/>
    <col min="11022" max="11023" width="2.28515625" style="272" customWidth="1"/>
    <col min="11024" max="11024" width="1.85546875" style="272" customWidth="1"/>
    <col min="11025" max="11026" width="9.140625" style="272"/>
    <col min="11027" max="11027" width="1.7109375" style="272" customWidth="1"/>
    <col min="11028" max="11028" width="9.140625" style="272"/>
    <col min="11029" max="11029" width="7.5703125" style="272" customWidth="1"/>
    <col min="11030" max="11031" width="9.140625" style="272"/>
    <col min="11032" max="11032" width="2.28515625" style="272" customWidth="1"/>
    <col min="11033" max="11034" width="9.140625" style="272"/>
    <col min="11035" max="11035" width="1.5703125" style="272" customWidth="1"/>
    <col min="11036" max="11037" width="9.140625" style="272"/>
    <col min="11038" max="11038" width="12.7109375" style="272" bestFit="1" customWidth="1"/>
    <col min="11039" max="11039" width="1.85546875" style="272" customWidth="1"/>
    <col min="11040" max="11041" width="0" style="272" hidden="1" customWidth="1"/>
    <col min="11042" max="11043" width="9.140625" style="272"/>
    <col min="11044" max="11044" width="0" style="272" hidden="1" customWidth="1"/>
    <col min="11045" max="11046" width="9.140625" style="272"/>
    <col min="11047" max="11047" width="12.7109375" style="272" customWidth="1"/>
    <col min="11048" max="11265" width="9.140625" style="272"/>
    <col min="11266" max="11266" width="14.7109375" style="272" bestFit="1" customWidth="1"/>
    <col min="11267" max="11269" width="9.140625" style="272"/>
    <col min="11270" max="11270" width="1.28515625" style="272" customWidth="1"/>
    <col min="11271" max="11271" width="1.85546875" style="272" customWidth="1"/>
    <col min="11272" max="11272" width="12.7109375" style="272" bestFit="1" customWidth="1"/>
    <col min="11273" max="11273" width="10.85546875" style="272" bestFit="1" customWidth="1"/>
    <col min="11274" max="11274" width="13.140625" style="272" customWidth="1"/>
    <col min="11275" max="11277" width="9.140625" style="272"/>
    <col min="11278" max="11279" width="2.28515625" style="272" customWidth="1"/>
    <col min="11280" max="11280" width="1.85546875" style="272" customWidth="1"/>
    <col min="11281" max="11282" width="9.140625" style="272"/>
    <col min="11283" max="11283" width="1.7109375" style="272" customWidth="1"/>
    <col min="11284" max="11284" width="9.140625" style="272"/>
    <col min="11285" max="11285" width="7.5703125" style="272" customWidth="1"/>
    <col min="11286" max="11287" width="9.140625" style="272"/>
    <col min="11288" max="11288" width="2.28515625" style="272" customWidth="1"/>
    <col min="11289" max="11290" width="9.140625" style="272"/>
    <col min="11291" max="11291" width="1.5703125" style="272" customWidth="1"/>
    <col min="11292" max="11293" width="9.140625" style="272"/>
    <col min="11294" max="11294" width="12.7109375" style="272" bestFit="1" customWidth="1"/>
    <col min="11295" max="11295" width="1.85546875" style="272" customWidth="1"/>
    <col min="11296" max="11297" width="0" style="272" hidden="1" customWidth="1"/>
    <col min="11298" max="11299" width="9.140625" style="272"/>
    <col min="11300" max="11300" width="0" style="272" hidden="1" customWidth="1"/>
    <col min="11301" max="11302" width="9.140625" style="272"/>
    <col min="11303" max="11303" width="12.7109375" style="272" customWidth="1"/>
    <col min="11304" max="11521" width="9.140625" style="272"/>
    <col min="11522" max="11522" width="14.7109375" style="272" bestFit="1" customWidth="1"/>
    <col min="11523" max="11525" width="9.140625" style="272"/>
    <col min="11526" max="11526" width="1.28515625" style="272" customWidth="1"/>
    <col min="11527" max="11527" width="1.85546875" style="272" customWidth="1"/>
    <col min="11528" max="11528" width="12.7109375" style="272" bestFit="1" customWidth="1"/>
    <col min="11529" max="11529" width="10.85546875" style="272" bestFit="1" customWidth="1"/>
    <col min="11530" max="11530" width="13.140625" style="272" customWidth="1"/>
    <col min="11531" max="11533" width="9.140625" style="272"/>
    <col min="11534" max="11535" width="2.28515625" style="272" customWidth="1"/>
    <col min="11536" max="11536" width="1.85546875" style="272" customWidth="1"/>
    <col min="11537" max="11538" width="9.140625" style="272"/>
    <col min="11539" max="11539" width="1.7109375" style="272" customWidth="1"/>
    <col min="11540" max="11540" width="9.140625" style="272"/>
    <col min="11541" max="11541" width="7.5703125" style="272" customWidth="1"/>
    <col min="11542" max="11543" width="9.140625" style="272"/>
    <col min="11544" max="11544" width="2.28515625" style="272" customWidth="1"/>
    <col min="11545" max="11546" width="9.140625" style="272"/>
    <col min="11547" max="11547" width="1.5703125" style="272" customWidth="1"/>
    <col min="11548" max="11549" width="9.140625" style="272"/>
    <col min="11550" max="11550" width="12.7109375" style="272" bestFit="1" customWidth="1"/>
    <col min="11551" max="11551" width="1.85546875" style="272" customWidth="1"/>
    <col min="11552" max="11553" width="0" style="272" hidden="1" customWidth="1"/>
    <col min="11554" max="11555" width="9.140625" style="272"/>
    <col min="11556" max="11556" width="0" style="272" hidden="1" customWidth="1"/>
    <col min="11557" max="11558" width="9.140625" style="272"/>
    <col min="11559" max="11559" width="12.7109375" style="272" customWidth="1"/>
    <col min="11560" max="11777" width="9.140625" style="272"/>
    <col min="11778" max="11778" width="14.7109375" style="272" bestFit="1" customWidth="1"/>
    <col min="11779" max="11781" width="9.140625" style="272"/>
    <col min="11782" max="11782" width="1.28515625" style="272" customWidth="1"/>
    <col min="11783" max="11783" width="1.85546875" style="272" customWidth="1"/>
    <col min="11784" max="11784" width="12.7109375" style="272" bestFit="1" customWidth="1"/>
    <col min="11785" max="11785" width="10.85546875" style="272" bestFit="1" customWidth="1"/>
    <col min="11786" max="11786" width="13.140625" style="272" customWidth="1"/>
    <col min="11787" max="11789" width="9.140625" style="272"/>
    <col min="11790" max="11791" width="2.28515625" style="272" customWidth="1"/>
    <col min="11792" max="11792" width="1.85546875" style="272" customWidth="1"/>
    <col min="11793" max="11794" width="9.140625" style="272"/>
    <col min="11795" max="11795" width="1.7109375" style="272" customWidth="1"/>
    <col min="11796" max="11796" width="9.140625" style="272"/>
    <col min="11797" max="11797" width="7.5703125" style="272" customWidth="1"/>
    <col min="11798" max="11799" width="9.140625" style="272"/>
    <col min="11800" max="11800" width="2.28515625" style="272" customWidth="1"/>
    <col min="11801" max="11802" width="9.140625" style="272"/>
    <col min="11803" max="11803" width="1.5703125" style="272" customWidth="1"/>
    <col min="11804" max="11805" width="9.140625" style="272"/>
    <col min="11806" max="11806" width="12.7109375" style="272" bestFit="1" customWidth="1"/>
    <col min="11807" max="11807" width="1.85546875" style="272" customWidth="1"/>
    <col min="11808" max="11809" width="0" style="272" hidden="1" customWidth="1"/>
    <col min="11810" max="11811" width="9.140625" style="272"/>
    <col min="11812" max="11812" width="0" style="272" hidden="1" customWidth="1"/>
    <col min="11813" max="11814" width="9.140625" style="272"/>
    <col min="11815" max="11815" width="12.7109375" style="272" customWidth="1"/>
    <col min="11816" max="12033" width="9.140625" style="272"/>
    <col min="12034" max="12034" width="14.7109375" style="272" bestFit="1" customWidth="1"/>
    <col min="12035" max="12037" width="9.140625" style="272"/>
    <col min="12038" max="12038" width="1.28515625" style="272" customWidth="1"/>
    <col min="12039" max="12039" width="1.85546875" style="272" customWidth="1"/>
    <col min="12040" max="12040" width="12.7109375" style="272" bestFit="1" customWidth="1"/>
    <col min="12041" max="12041" width="10.85546875" style="272" bestFit="1" customWidth="1"/>
    <col min="12042" max="12042" width="13.140625" style="272" customWidth="1"/>
    <col min="12043" max="12045" width="9.140625" style="272"/>
    <col min="12046" max="12047" width="2.28515625" style="272" customWidth="1"/>
    <col min="12048" max="12048" width="1.85546875" style="272" customWidth="1"/>
    <col min="12049" max="12050" width="9.140625" style="272"/>
    <col min="12051" max="12051" width="1.7109375" style="272" customWidth="1"/>
    <col min="12052" max="12052" width="9.140625" style="272"/>
    <col min="12053" max="12053" width="7.5703125" style="272" customWidth="1"/>
    <col min="12054" max="12055" width="9.140625" style="272"/>
    <col min="12056" max="12056" width="2.28515625" style="272" customWidth="1"/>
    <col min="12057" max="12058" width="9.140625" style="272"/>
    <col min="12059" max="12059" width="1.5703125" style="272" customWidth="1"/>
    <col min="12060" max="12061" width="9.140625" style="272"/>
    <col min="12062" max="12062" width="12.7109375" style="272" bestFit="1" customWidth="1"/>
    <col min="12063" max="12063" width="1.85546875" style="272" customWidth="1"/>
    <col min="12064" max="12065" width="0" style="272" hidden="1" customWidth="1"/>
    <col min="12066" max="12067" width="9.140625" style="272"/>
    <col min="12068" max="12068" width="0" style="272" hidden="1" customWidth="1"/>
    <col min="12069" max="12070" width="9.140625" style="272"/>
    <col min="12071" max="12071" width="12.7109375" style="272" customWidth="1"/>
    <col min="12072" max="12289" width="9.140625" style="272"/>
    <col min="12290" max="12290" width="14.7109375" style="272" bestFit="1" customWidth="1"/>
    <col min="12291" max="12293" width="9.140625" style="272"/>
    <col min="12294" max="12294" width="1.28515625" style="272" customWidth="1"/>
    <col min="12295" max="12295" width="1.85546875" style="272" customWidth="1"/>
    <col min="12296" max="12296" width="12.7109375" style="272" bestFit="1" customWidth="1"/>
    <col min="12297" max="12297" width="10.85546875" style="272" bestFit="1" customWidth="1"/>
    <col min="12298" max="12298" width="13.140625" style="272" customWidth="1"/>
    <col min="12299" max="12301" width="9.140625" style="272"/>
    <col min="12302" max="12303" width="2.28515625" style="272" customWidth="1"/>
    <col min="12304" max="12304" width="1.85546875" style="272" customWidth="1"/>
    <col min="12305" max="12306" width="9.140625" style="272"/>
    <col min="12307" max="12307" width="1.7109375" style="272" customWidth="1"/>
    <col min="12308" max="12308" width="9.140625" style="272"/>
    <col min="12309" max="12309" width="7.5703125" style="272" customWidth="1"/>
    <col min="12310" max="12311" width="9.140625" style="272"/>
    <col min="12312" max="12312" width="2.28515625" style="272" customWidth="1"/>
    <col min="12313" max="12314" width="9.140625" style="272"/>
    <col min="12315" max="12315" width="1.5703125" style="272" customWidth="1"/>
    <col min="12316" max="12317" width="9.140625" style="272"/>
    <col min="12318" max="12318" width="12.7109375" style="272" bestFit="1" customWidth="1"/>
    <col min="12319" max="12319" width="1.85546875" style="272" customWidth="1"/>
    <col min="12320" max="12321" width="0" style="272" hidden="1" customWidth="1"/>
    <col min="12322" max="12323" width="9.140625" style="272"/>
    <col min="12324" max="12324" width="0" style="272" hidden="1" customWidth="1"/>
    <col min="12325" max="12326" width="9.140625" style="272"/>
    <col min="12327" max="12327" width="12.7109375" style="272" customWidth="1"/>
    <col min="12328" max="12545" width="9.140625" style="272"/>
    <col min="12546" max="12546" width="14.7109375" style="272" bestFit="1" customWidth="1"/>
    <col min="12547" max="12549" width="9.140625" style="272"/>
    <col min="12550" max="12550" width="1.28515625" style="272" customWidth="1"/>
    <col min="12551" max="12551" width="1.85546875" style="272" customWidth="1"/>
    <col min="12552" max="12552" width="12.7109375" style="272" bestFit="1" customWidth="1"/>
    <col min="12553" max="12553" width="10.85546875" style="272" bestFit="1" customWidth="1"/>
    <col min="12554" max="12554" width="13.140625" style="272" customWidth="1"/>
    <col min="12555" max="12557" width="9.140625" style="272"/>
    <col min="12558" max="12559" width="2.28515625" style="272" customWidth="1"/>
    <col min="12560" max="12560" width="1.85546875" style="272" customWidth="1"/>
    <col min="12561" max="12562" width="9.140625" style="272"/>
    <col min="12563" max="12563" width="1.7109375" style="272" customWidth="1"/>
    <col min="12564" max="12564" width="9.140625" style="272"/>
    <col min="12565" max="12565" width="7.5703125" style="272" customWidth="1"/>
    <col min="12566" max="12567" width="9.140625" style="272"/>
    <col min="12568" max="12568" width="2.28515625" style="272" customWidth="1"/>
    <col min="12569" max="12570" width="9.140625" style="272"/>
    <col min="12571" max="12571" width="1.5703125" style="272" customWidth="1"/>
    <col min="12572" max="12573" width="9.140625" style="272"/>
    <col min="12574" max="12574" width="12.7109375" style="272" bestFit="1" customWidth="1"/>
    <col min="12575" max="12575" width="1.85546875" style="272" customWidth="1"/>
    <col min="12576" max="12577" width="0" style="272" hidden="1" customWidth="1"/>
    <col min="12578" max="12579" width="9.140625" style="272"/>
    <col min="12580" max="12580" width="0" style="272" hidden="1" customWidth="1"/>
    <col min="12581" max="12582" width="9.140625" style="272"/>
    <col min="12583" max="12583" width="12.7109375" style="272" customWidth="1"/>
    <col min="12584" max="12801" width="9.140625" style="272"/>
    <col min="12802" max="12802" width="14.7109375" style="272" bestFit="1" customWidth="1"/>
    <col min="12803" max="12805" width="9.140625" style="272"/>
    <col min="12806" max="12806" width="1.28515625" style="272" customWidth="1"/>
    <col min="12807" max="12807" width="1.85546875" style="272" customWidth="1"/>
    <col min="12808" max="12808" width="12.7109375" style="272" bestFit="1" customWidth="1"/>
    <col min="12809" max="12809" width="10.85546875" style="272" bestFit="1" customWidth="1"/>
    <col min="12810" max="12810" width="13.140625" style="272" customWidth="1"/>
    <col min="12811" max="12813" width="9.140625" style="272"/>
    <col min="12814" max="12815" width="2.28515625" style="272" customWidth="1"/>
    <col min="12816" max="12816" width="1.85546875" style="272" customWidth="1"/>
    <col min="12817" max="12818" width="9.140625" style="272"/>
    <col min="12819" max="12819" width="1.7109375" style="272" customWidth="1"/>
    <col min="12820" max="12820" width="9.140625" style="272"/>
    <col min="12821" max="12821" width="7.5703125" style="272" customWidth="1"/>
    <col min="12822" max="12823" width="9.140625" style="272"/>
    <col min="12824" max="12824" width="2.28515625" style="272" customWidth="1"/>
    <col min="12825" max="12826" width="9.140625" style="272"/>
    <col min="12827" max="12827" width="1.5703125" style="272" customWidth="1"/>
    <col min="12828" max="12829" width="9.140625" style="272"/>
    <col min="12830" max="12830" width="12.7109375" style="272" bestFit="1" customWidth="1"/>
    <col min="12831" max="12831" width="1.85546875" style="272" customWidth="1"/>
    <col min="12832" max="12833" width="0" style="272" hidden="1" customWidth="1"/>
    <col min="12834" max="12835" width="9.140625" style="272"/>
    <col min="12836" max="12836" width="0" style="272" hidden="1" customWidth="1"/>
    <col min="12837" max="12838" width="9.140625" style="272"/>
    <col min="12839" max="12839" width="12.7109375" style="272" customWidth="1"/>
    <col min="12840" max="13057" width="9.140625" style="272"/>
    <col min="13058" max="13058" width="14.7109375" style="272" bestFit="1" customWidth="1"/>
    <col min="13059" max="13061" width="9.140625" style="272"/>
    <col min="13062" max="13062" width="1.28515625" style="272" customWidth="1"/>
    <col min="13063" max="13063" width="1.85546875" style="272" customWidth="1"/>
    <col min="13064" max="13064" width="12.7109375" style="272" bestFit="1" customWidth="1"/>
    <col min="13065" max="13065" width="10.85546875" style="272" bestFit="1" customWidth="1"/>
    <col min="13066" max="13066" width="13.140625" style="272" customWidth="1"/>
    <col min="13067" max="13069" width="9.140625" style="272"/>
    <col min="13070" max="13071" width="2.28515625" style="272" customWidth="1"/>
    <col min="13072" max="13072" width="1.85546875" style="272" customWidth="1"/>
    <col min="13073" max="13074" width="9.140625" style="272"/>
    <col min="13075" max="13075" width="1.7109375" style="272" customWidth="1"/>
    <col min="13076" max="13076" width="9.140625" style="272"/>
    <col min="13077" max="13077" width="7.5703125" style="272" customWidth="1"/>
    <col min="13078" max="13079" width="9.140625" style="272"/>
    <col min="13080" max="13080" width="2.28515625" style="272" customWidth="1"/>
    <col min="13081" max="13082" width="9.140625" style="272"/>
    <col min="13083" max="13083" width="1.5703125" style="272" customWidth="1"/>
    <col min="13084" max="13085" width="9.140625" style="272"/>
    <col min="13086" max="13086" width="12.7109375" style="272" bestFit="1" customWidth="1"/>
    <col min="13087" max="13087" width="1.85546875" style="272" customWidth="1"/>
    <col min="13088" max="13089" width="0" style="272" hidden="1" customWidth="1"/>
    <col min="13090" max="13091" width="9.140625" style="272"/>
    <col min="13092" max="13092" width="0" style="272" hidden="1" customWidth="1"/>
    <col min="13093" max="13094" width="9.140625" style="272"/>
    <col min="13095" max="13095" width="12.7109375" style="272" customWidth="1"/>
    <col min="13096" max="13313" width="9.140625" style="272"/>
    <col min="13314" max="13314" width="14.7109375" style="272" bestFit="1" customWidth="1"/>
    <col min="13315" max="13317" width="9.140625" style="272"/>
    <col min="13318" max="13318" width="1.28515625" style="272" customWidth="1"/>
    <col min="13319" max="13319" width="1.85546875" style="272" customWidth="1"/>
    <col min="13320" max="13320" width="12.7109375" style="272" bestFit="1" customWidth="1"/>
    <col min="13321" max="13321" width="10.85546875" style="272" bestFit="1" customWidth="1"/>
    <col min="13322" max="13322" width="13.140625" style="272" customWidth="1"/>
    <col min="13323" max="13325" width="9.140625" style="272"/>
    <col min="13326" max="13327" width="2.28515625" style="272" customWidth="1"/>
    <col min="13328" max="13328" width="1.85546875" style="272" customWidth="1"/>
    <col min="13329" max="13330" width="9.140625" style="272"/>
    <col min="13331" max="13331" width="1.7109375" style="272" customWidth="1"/>
    <col min="13332" max="13332" width="9.140625" style="272"/>
    <col min="13333" max="13333" width="7.5703125" style="272" customWidth="1"/>
    <col min="13334" max="13335" width="9.140625" style="272"/>
    <col min="13336" max="13336" width="2.28515625" style="272" customWidth="1"/>
    <col min="13337" max="13338" width="9.140625" style="272"/>
    <col min="13339" max="13339" width="1.5703125" style="272" customWidth="1"/>
    <col min="13340" max="13341" width="9.140625" style="272"/>
    <col min="13342" max="13342" width="12.7109375" style="272" bestFit="1" customWidth="1"/>
    <col min="13343" max="13343" width="1.85546875" style="272" customWidth="1"/>
    <col min="13344" max="13345" width="0" style="272" hidden="1" customWidth="1"/>
    <col min="13346" max="13347" width="9.140625" style="272"/>
    <col min="13348" max="13348" width="0" style="272" hidden="1" customWidth="1"/>
    <col min="13349" max="13350" width="9.140625" style="272"/>
    <col min="13351" max="13351" width="12.7109375" style="272" customWidth="1"/>
    <col min="13352" max="13569" width="9.140625" style="272"/>
    <col min="13570" max="13570" width="14.7109375" style="272" bestFit="1" customWidth="1"/>
    <col min="13571" max="13573" width="9.140625" style="272"/>
    <col min="13574" max="13574" width="1.28515625" style="272" customWidth="1"/>
    <col min="13575" max="13575" width="1.85546875" style="272" customWidth="1"/>
    <col min="13576" max="13576" width="12.7109375" style="272" bestFit="1" customWidth="1"/>
    <col min="13577" max="13577" width="10.85546875" style="272" bestFit="1" customWidth="1"/>
    <col min="13578" max="13578" width="13.140625" style="272" customWidth="1"/>
    <col min="13579" max="13581" width="9.140625" style="272"/>
    <col min="13582" max="13583" width="2.28515625" style="272" customWidth="1"/>
    <col min="13584" max="13584" width="1.85546875" style="272" customWidth="1"/>
    <col min="13585" max="13586" width="9.140625" style="272"/>
    <col min="13587" max="13587" width="1.7109375" style="272" customWidth="1"/>
    <col min="13588" max="13588" width="9.140625" style="272"/>
    <col min="13589" max="13589" width="7.5703125" style="272" customWidth="1"/>
    <col min="13590" max="13591" width="9.140625" style="272"/>
    <col min="13592" max="13592" width="2.28515625" style="272" customWidth="1"/>
    <col min="13593" max="13594" width="9.140625" style="272"/>
    <col min="13595" max="13595" width="1.5703125" style="272" customWidth="1"/>
    <col min="13596" max="13597" width="9.140625" style="272"/>
    <col min="13598" max="13598" width="12.7109375" style="272" bestFit="1" customWidth="1"/>
    <col min="13599" max="13599" width="1.85546875" style="272" customWidth="1"/>
    <col min="13600" max="13601" width="0" style="272" hidden="1" customWidth="1"/>
    <col min="13602" max="13603" width="9.140625" style="272"/>
    <col min="13604" max="13604" width="0" style="272" hidden="1" customWidth="1"/>
    <col min="13605" max="13606" width="9.140625" style="272"/>
    <col min="13607" max="13607" width="12.7109375" style="272" customWidth="1"/>
    <col min="13608" max="13825" width="9.140625" style="272"/>
    <col min="13826" max="13826" width="14.7109375" style="272" bestFit="1" customWidth="1"/>
    <col min="13827" max="13829" width="9.140625" style="272"/>
    <col min="13830" max="13830" width="1.28515625" style="272" customWidth="1"/>
    <col min="13831" max="13831" width="1.85546875" style="272" customWidth="1"/>
    <col min="13832" max="13832" width="12.7109375" style="272" bestFit="1" customWidth="1"/>
    <col min="13833" max="13833" width="10.85546875" style="272" bestFit="1" customWidth="1"/>
    <col min="13834" max="13834" width="13.140625" style="272" customWidth="1"/>
    <col min="13835" max="13837" width="9.140625" style="272"/>
    <col min="13838" max="13839" width="2.28515625" style="272" customWidth="1"/>
    <col min="13840" max="13840" width="1.85546875" style="272" customWidth="1"/>
    <col min="13841" max="13842" width="9.140625" style="272"/>
    <col min="13843" max="13843" width="1.7109375" style="272" customWidth="1"/>
    <col min="13844" max="13844" width="9.140625" style="272"/>
    <col min="13845" max="13845" width="7.5703125" style="272" customWidth="1"/>
    <col min="13846" max="13847" width="9.140625" style="272"/>
    <col min="13848" max="13848" width="2.28515625" style="272" customWidth="1"/>
    <col min="13849" max="13850" width="9.140625" style="272"/>
    <col min="13851" max="13851" width="1.5703125" style="272" customWidth="1"/>
    <col min="13852" max="13853" width="9.140625" style="272"/>
    <col min="13854" max="13854" width="12.7109375" style="272" bestFit="1" customWidth="1"/>
    <col min="13855" max="13855" width="1.85546875" style="272" customWidth="1"/>
    <col min="13856" max="13857" width="0" style="272" hidden="1" customWidth="1"/>
    <col min="13858" max="13859" width="9.140625" style="272"/>
    <col min="13860" max="13860" width="0" style="272" hidden="1" customWidth="1"/>
    <col min="13861" max="13862" width="9.140625" style="272"/>
    <col min="13863" max="13863" width="12.7109375" style="272" customWidth="1"/>
    <col min="13864" max="14081" width="9.140625" style="272"/>
    <col min="14082" max="14082" width="14.7109375" style="272" bestFit="1" customWidth="1"/>
    <col min="14083" max="14085" width="9.140625" style="272"/>
    <col min="14086" max="14086" width="1.28515625" style="272" customWidth="1"/>
    <col min="14087" max="14087" width="1.85546875" style="272" customWidth="1"/>
    <col min="14088" max="14088" width="12.7109375" style="272" bestFit="1" customWidth="1"/>
    <col min="14089" max="14089" width="10.85546875" style="272" bestFit="1" customWidth="1"/>
    <col min="14090" max="14090" width="13.140625" style="272" customWidth="1"/>
    <col min="14091" max="14093" width="9.140625" style="272"/>
    <col min="14094" max="14095" width="2.28515625" style="272" customWidth="1"/>
    <col min="14096" max="14096" width="1.85546875" style="272" customWidth="1"/>
    <col min="14097" max="14098" width="9.140625" style="272"/>
    <col min="14099" max="14099" width="1.7109375" style="272" customWidth="1"/>
    <col min="14100" max="14100" width="9.140625" style="272"/>
    <col min="14101" max="14101" width="7.5703125" style="272" customWidth="1"/>
    <col min="14102" max="14103" width="9.140625" style="272"/>
    <col min="14104" max="14104" width="2.28515625" style="272" customWidth="1"/>
    <col min="14105" max="14106" width="9.140625" style="272"/>
    <col min="14107" max="14107" width="1.5703125" style="272" customWidth="1"/>
    <col min="14108" max="14109" width="9.140625" style="272"/>
    <col min="14110" max="14110" width="12.7109375" style="272" bestFit="1" customWidth="1"/>
    <col min="14111" max="14111" width="1.85546875" style="272" customWidth="1"/>
    <col min="14112" max="14113" width="0" style="272" hidden="1" customWidth="1"/>
    <col min="14114" max="14115" width="9.140625" style="272"/>
    <col min="14116" max="14116" width="0" style="272" hidden="1" customWidth="1"/>
    <col min="14117" max="14118" width="9.140625" style="272"/>
    <col min="14119" max="14119" width="12.7109375" style="272" customWidth="1"/>
    <col min="14120" max="14337" width="9.140625" style="272"/>
    <col min="14338" max="14338" width="14.7109375" style="272" bestFit="1" customWidth="1"/>
    <col min="14339" max="14341" width="9.140625" style="272"/>
    <col min="14342" max="14342" width="1.28515625" style="272" customWidth="1"/>
    <col min="14343" max="14343" width="1.85546875" style="272" customWidth="1"/>
    <col min="14344" max="14344" width="12.7109375" style="272" bestFit="1" customWidth="1"/>
    <col min="14345" max="14345" width="10.85546875" style="272" bestFit="1" customWidth="1"/>
    <col min="14346" max="14346" width="13.140625" style="272" customWidth="1"/>
    <col min="14347" max="14349" width="9.140625" style="272"/>
    <col min="14350" max="14351" width="2.28515625" style="272" customWidth="1"/>
    <col min="14352" max="14352" width="1.85546875" style="272" customWidth="1"/>
    <col min="14353" max="14354" width="9.140625" style="272"/>
    <col min="14355" max="14355" width="1.7109375" style="272" customWidth="1"/>
    <col min="14356" max="14356" width="9.140625" style="272"/>
    <col min="14357" max="14357" width="7.5703125" style="272" customWidth="1"/>
    <col min="14358" max="14359" width="9.140625" style="272"/>
    <col min="14360" max="14360" width="2.28515625" style="272" customWidth="1"/>
    <col min="14361" max="14362" width="9.140625" style="272"/>
    <col min="14363" max="14363" width="1.5703125" style="272" customWidth="1"/>
    <col min="14364" max="14365" width="9.140625" style="272"/>
    <col min="14366" max="14366" width="12.7109375" style="272" bestFit="1" customWidth="1"/>
    <col min="14367" max="14367" width="1.85546875" style="272" customWidth="1"/>
    <col min="14368" max="14369" width="0" style="272" hidden="1" customWidth="1"/>
    <col min="14370" max="14371" width="9.140625" style="272"/>
    <col min="14372" max="14372" width="0" style="272" hidden="1" customWidth="1"/>
    <col min="14373" max="14374" width="9.140625" style="272"/>
    <col min="14375" max="14375" width="12.7109375" style="272" customWidth="1"/>
    <col min="14376" max="14593" width="9.140625" style="272"/>
    <col min="14594" max="14594" width="14.7109375" style="272" bestFit="1" customWidth="1"/>
    <col min="14595" max="14597" width="9.140625" style="272"/>
    <col min="14598" max="14598" width="1.28515625" style="272" customWidth="1"/>
    <col min="14599" max="14599" width="1.85546875" style="272" customWidth="1"/>
    <col min="14600" max="14600" width="12.7109375" style="272" bestFit="1" customWidth="1"/>
    <col min="14601" max="14601" width="10.85546875" style="272" bestFit="1" customWidth="1"/>
    <col min="14602" max="14602" width="13.140625" style="272" customWidth="1"/>
    <col min="14603" max="14605" width="9.140625" style="272"/>
    <col min="14606" max="14607" width="2.28515625" style="272" customWidth="1"/>
    <col min="14608" max="14608" width="1.85546875" style="272" customWidth="1"/>
    <col min="14609" max="14610" width="9.140625" style="272"/>
    <col min="14611" max="14611" width="1.7109375" style="272" customWidth="1"/>
    <col min="14612" max="14612" width="9.140625" style="272"/>
    <col min="14613" max="14613" width="7.5703125" style="272" customWidth="1"/>
    <col min="14614" max="14615" width="9.140625" style="272"/>
    <col min="14616" max="14616" width="2.28515625" style="272" customWidth="1"/>
    <col min="14617" max="14618" width="9.140625" style="272"/>
    <col min="14619" max="14619" width="1.5703125" style="272" customWidth="1"/>
    <col min="14620" max="14621" width="9.140625" style="272"/>
    <col min="14622" max="14622" width="12.7109375" style="272" bestFit="1" customWidth="1"/>
    <col min="14623" max="14623" width="1.85546875" style="272" customWidth="1"/>
    <col min="14624" max="14625" width="0" style="272" hidden="1" customWidth="1"/>
    <col min="14626" max="14627" width="9.140625" style="272"/>
    <col min="14628" max="14628" width="0" style="272" hidden="1" customWidth="1"/>
    <col min="14629" max="14630" width="9.140625" style="272"/>
    <col min="14631" max="14631" width="12.7109375" style="272" customWidth="1"/>
    <col min="14632" max="14849" width="9.140625" style="272"/>
    <col min="14850" max="14850" width="14.7109375" style="272" bestFit="1" customWidth="1"/>
    <col min="14851" max="14853" width="9.140625" style="272"/>
    <col min="14854" max="14854" width="1.28515625" style="272" customWidth="1"/>
    <col min="14855" max="14855" width="1.85546875" style="272" customWidth="1"/>
    <col min="14856" max="14856" width="12.7109375" style="272" bestFit="1" customWidth="1"/>
    <col min="14857" max="14857" width="10.85546875" style="272" bestFit="1" customWidth="1"/>
    <col min="14858" max="14858" width="13.140625" style="272" customWidth="1"/>
    <col min="14859" max="14861" width="9.140625" style="272"/>
    <col min="14862" max="14863" width="2.28515625" style="272" customWidth="1"/>
    <col min="14864" max="14864" width="1.85546875" style="272" customWidth="1"/>
    <col min="14865" max="14866" width="9.140625" style="272"/>
    <col min="14867" max="14867" width="1.7109375" style="272" customWidth="1"/>
    <col min="14868" max="14868" width="9.140625" style="272"/>
    <col min="14869" max="14869" width="7.5703125" style="272" customWidth="1"/>
    <col min="14870" max="14871" width="9.140625" style="272"/>
    <col min="14872" max="14872" width="2.28515625" style="272" customWidth="1"/>
    <col min="14873" max="14874" width="9.140625" style="272"/>
    <col min="14875" max="14875" width="1.5703125" style="272" customWidth="1"/>
    <col min="14876" max="14877" width="9.140625" style="272"/>
    <col min="14878" max="14878" width="12.7109375" style="272" bestFit="1" customWidth="1"/>
    <col min="14879" max="14879" width="1.85546875" style="272" customWidth="1"/>
    <col min="14880" max="14881" width="0" style="272" hidden="1" customWidth="1"/>
    <col min="14882" max="14883" width="9.140625" style="272"/>
    <col min="14884" max="14884" width="0" style="272" hidden="1" customWidth="1"/>
    <col min="14885" max="14886" width="9.140625" style="272"/>
    <col min="14887" max="14887" width="12.7109375" style="272" customWidth="1"/>
    <col min="14888" max="15105" width="9.140625" style="272"/>
    <col min="15106" max="15106" width="14.7109375" style="272" bestFit="1" customWidth="1"/>
    <col min="15107" max="15109" width="9.140625" style="272"/>
    <col min="15110" max="15110" width="1.28515625" style="272" customWidth="1"/>
    <col min="15111" max="15111" width="1.85546875" style="272" customWidth="1"/>
    <col min="15112" max="15112" width="12.7109375" style="272" bestFit="1" customWidth="1"/>
    <col min="15113" max="15113" width="10.85546875" style="272" bestFit="1" customWidth="1"/>
    <col min="15114" max="15114" width="13.140625" style="272" customWidth="1"/>
    <col min="15115" max="15117" width="9.140625" style="272"/>
    <col min="15118" max="15119" width="2.28515625" style="272" customWidth="1"/>
    <col min="15120" max="15120" width="1.85546875" style="272" customWidth="1"/>
    <col min="15121" max="15122" width="9.140625" style="272"/>
    <col min="15123" max="15123" width="1.7109375" style="272" customWidth="1"/>
    <col min="15124" max="15124" width="9.140625" style="272"/>
    <col min="15125" max="15125" width="7.5703125" style="272" customWidth="1"/>
    <col min="15126" max="15127" width="9.140625" style="272"/>
    <col min="15128" max="15128" width="2.28515625" style="272" customWidth="1"/>
    <col min="15129" max="15130" width="9.140625" style="272"/>
    <col min="15131" max="15131" width="1.5703125" style="272" customWidth="1"/>
    <col min="15132" max="15133" width="9.140625" style="272"/>
    <col min="15134" max="15134" width="12.7109375" style="272" bestFit="1" customWidth="1"/>
    <col min="15135" max="15135" width="1.85546875" style="272" customWidth="1"/>
    <col min="15136" max="15137" width="0" style="272" hidden="1" customWidth="1"/>
    <col min="15138" max="15139" width="9.140625" style="272"/>
    <col min="15140" max="15140" width="0" style="272" hidden="1" customWidth="1"/>
    <col min="15141" max="15142" width="9.140625" style="272"/>
    <col min="15143" max="15143" width="12.7109375" style="272" customWidth="1"/>
    <col min="15144" max="15361" width="9.140625" style="272"/>
    <col min="15362" max="15362" width="14.7109375" style="272" bestFit="1" customWidth="1"/>
    <col min="15363" max="15365" width="9.140625" style="272"/>
    <col min="15366" max="15366" width="1.28515625" style="272" customWidth="1"/>
    <col min="15367" max="15367" width="1.85546875" style="272" customWidth="1"/>
    <col min="15368" max="15368" width="12.7109375" style="272" bestFit="1" customWidth="1"/>
    <col min="15369" max="15369" width="10.85546875" style="272" bestFit="1" customWidth="1"/>
    <col min="15370" max="15370" width="13.140625" style="272" customWidth="1"/>
    <col min="15371" max="15373" width="9.140625" style="272"/>
    <col min="15374" max="15375" width="2.28515625" style="272" customWidth="1"/>
    <col min="15376" max="15376" width="1.85546875" style="272" customWidth="1"/>
    <col min="15377" max="15378" width="9.140625" style="272"/>
    <col min="15379" max="15379" width="1.7109375" style="272" customWidth="1"/>
    <col min="15380" max="15380" width="9.140625" style="272"/>
    <col min="15381" max="15381" width="7.5703125" style="272" customWidth="1"/>
    <col min="15382" max="15383" width="9.140625" style="272"/>
    <col min="15384" max="15384" width="2.28515625" style="272" customWidth="1"/>
    <col min="15385" max="15386" width="9.140625" style="272"/>
    <col min="15387" max="15387" width="1.5703125" style="272" customWidth="1"/>
    <col min="15388" max="15389" width="9.140625" style="272"/>
    <col min="15390" max="15390" width="12.7109375" style="272" bestFit="1" customWidth="1"/>
    <col min="15391" max="15391" width="1.85546875" style="272" customWidth="1"/>
    <col min="15392" max="15393" width="0" style="272" hidden="1" customWidth="1"/>
    <col min="15394" max="15395" width="9.140625" style="272"/>
    <col min="15396" max="15396" width="0" style="272" hidden="1" customWidth="1"/>
    <col min="15397" max="15398" width="9.140625" style="272"/>
    <col min="15399" max="15399" width="12.7109375" style="272" customWidth="1"/>
    <col min="15400" max="15617" width="9.140625" style="272"/>
    <col min="15618" max="15618" width="14.7109375" style="272" bestFit="1" customWidth="1"/>
    <col min="15619" max="15621" width="9.140625" style="272"/>
    <col min="15622" max="15622" width="1.28515625" style="272" customWidth="1"/>
    <col min="15623" max="15623" width="1.85546875" style="272" customWidth="1"/>
    <col min="15624" max="15624" width="12.7109375" style="272" bestFit="1" customWidth="1"/>
    <col min="15625" max="15625" width="10.85546875" style="272" bestFit="1" customWidth="1"/>
    <col min="15626" max="15626" width="13.140625" style="272" customWidth="1"/>
    <col min="15627" max="15629" width="9.140625" style="272"/>
    <col min="15630" max="15631" width="2.28515625" style="272" customWidth="1"/>
    <col min="15632" max="15632" width="1.85546875" style="272" customWidth="1"/>
    <col min="15633" max="15634" width="9.140625" style="272"/>
    <col min="15635" max="15635" width="1.7109375" style="272" customWidth="1"/>
    <col min="15636" max="15636" width="9.140625" style="272"/>
    <col min="15637" max="15637" width="7.5703125" style="272" customWidth="1"/>
    <col min="15638" max="15639" width="9.140625" style="272"/>
    <col min="15640" max="15640" width="2.28515625" style="272" customWidth="1"/>
    <col min="15641" max="15642" width="9.140625" style="272"/>
    <col min="15643" max="15643" width="1.5703125" style="272" customWidth="1"/>
    <col min="15644" max="15645" width="9.140625" style="272"/>
    <col min="15646" max="15646" width="12.7109375" style="272" bestFit="1" customWidth="1"/>
    <col min="15647" max="15647" width="1.85546875" style="272" customWidth="1"/>
    <col min="15648" max="15649" width="0" style="272" hidden="1" customWidth="1"/>
    <col min="15650" max="15651" width="9.140625" style="272"/>
    <col min="15652" max="15652" width="0" style="272" hidden="1" customWidth="1"/>
    <col min="15653" max="15654" width="9.140625" style="272"/>
    <col min="15655" max="15655" width="12.7109375" style="272" customWidth="1"/>
    <col min="15656" max="15873" width="9.140625" style="272"/>
    <col min="15874" max="15874" width="14.7109375" style="272" bestFit="1" customWidth="1"/>
    <col min="15875" max="15877" width="9.140625" style="272"/>
    <col min="15878" max="15878" width="1.28515625" style="272" customWidth="1"/>
    <col min="15879" max="15879" width="1.85546875" style="272" customWidth="1"/>
    <col min="15880" max="15880" width="12.7109375" style="272" bestFit="1" customWidth="1"/>
    <col min="15881" max="15881" width="10.85546875" style="272" bestFit="1" customWidth="1"/>
    <col min="15882" max="15882" width="13.140625" style="272" customWidth="1"/>
    <col min="15883" max="15885" width="9.140625" style="272"/>
    <col min="15886" max="15887" width="2.28515625" style="272" customWidth="1"/>
    <col min="15888" max="15888" width="1.85546875" style="272" customWidth="1"/>
    <col min="15889" max="15890" width="9.140625" style="272"/>
    <col min="15891" max="15891" width="1.7109375" style="272" customWidth="1"/>
    <col min="15892" max="15892" width="9.140625" style="272"/>
    <col min="15893" max="15893" width="7.5703125" style="272" customWidth="1"/>
    <col min="15894" max="15895" width="9.140625" style="272"/>
    <col min="15896" max="15896" width="2.28515625" style="272" customWidth="1"/>
    <col min="15897" max="15898" width="9.140625" style="272"/>
    <col min="15899" max="15899" width="1.5703125" style="272" customWidth="1"/>
    <col min="15900" max="15901" width="9.140625" style="272"/>
    <col min="15902" max="15902" width="12.7109375" style="272" bestFit="1" customWidth="1"/>
    <col min="15903" max="15903" width="1.85546875" style="272" customWidth="1"/>
    <col min="15904" max="15905" width="0" style="272" hidden="1" customWidth="1"/>
    <col min="15906" max="15907" width="9.140625" style="272"/>
    <col min="15908" max="15908" width="0" style="272" hidden="1" customWidth="1"/>
    <col min="15909" max="15910" width="9.140625" style="272"/>
    <col min="15911" max="15911" width="12.7109375" style="272" customWidth="1"/>
    <col min="15912" max="16129" width="9.140625" style="272"/>
    <col min="16130" max="16130" width="14.7109375" style="272" bestFit="1" customWidth="1"/>
    <col min="16131" max="16133" width="9.140625" style="272"/>
    <col min="16134" max="16134" width="1.28515625" style="272" customWidth="1"/>
    <col min="16135" max="16135" width="1.85546875" style="272" customWidth="1"/>
    <col min="16136" max="16136" width="12.7109375" style="272" bestFit="1" customWidth="1"/>
    <col min="16137" max="16137" width="10.85546875" style="272" bestFit="1" customWidth="1"/>
    <col min="16138" max="16138" width="13.140625" style="272" customWidth="1"/>
    <col min="16139" max="16141" width="9.140625" style="272"/>
    <col min="16142" max="16143" width="2.28515625" style="272" customWidth="1"/>
    <col min="16144" max="16144" width="1.85546875" style="272" customWidth="1"/>
    <col min="16145" max="16146" width="9.140625" style="272"/>
    <col min="16147" max="16147" width="1.7109375" style="272" customWidth="1"/>
    <col min="16148" max="16148" width="9.140625" style="272"/>
    <col min="16149" max="16149" width="7.5703125" style="272" customWidth="1"/>
    <col min="16150" max="16151" width="9.140625" style="272"/>
    <col min="16152" max="16152" width="2.28515625" style="272" customWidth="1"/>
    <col min="16153" max="16154" width="9.140625" style="272"/>
    <col min="16155" max="16155" width="1.5703125" style="272" customWidth="1"/>
    <col min="16156" max="16157" width="9.140625" style="272"/>
    <col min="16158" max="16158" width="12.7109375" style="272" bestFit="1" customWidth="1"/>
    <col min="16159" max="16159" width="1.85546875" style="272" customWidth="1"/>
    <col min="16160" max="16161" width="0" style="272" hidden="1" customWidth="1"/>
    <col min="16162" max="16163" width="9.140625" style="272"/>
    <col min="16164" max="16164" width="0" style="272" hidden="1" customWidth="1"/>
    <col min="16165" max="16166" width="9.140625" style="272"/>
    <col min="16167" max="16167" width="12.7109375" style="272" customWidth="1"/>
    <col min="16168" max="16384" width="9.140625" style="272"/>
  </cols>
  <sheetData>
    <row r="1" spans="1:37" s="504" customFormat="1" ht="15.75" x14ac:dyDescent="0.25">
      <c r="A1" s="502" t="s">
        <v>838</v>
      </c>
      <c r="B1" s="503"/>
      <c r="C1" s="272"/>
      <c r="D1" s="272"/>
      <c r="E1" s="272"/>
    </row>
    <row r="2" spans="1:37" s="321" customFormat="1" ht="11.25" x14ac:dyDescent="0.2">
      <c r="A2" s="505" t="s">
        <v>20</v>
      </c>
      <c r="B2" s="506" t="s">
        <v>47</v>
      </c>
      <c r="C2" s="507"/>
      <c r="D2" s="507"/>
      <c r="E2" s="507"/>
      <c r="H2" s="508"/>
      <c r="I2" s="508"/>
      <c r="J2" s="509"/>
      <c r="K2" s="508"/>
      <c r="L2" s="509"/>
      <c r="M2" s="508"/>
      <c r="Q2" s="507"/>
      <c r="R2" s="507"/>
      <c r="V2" s="507"/>
      <c r="W2" s="507"/>
      <c r="Y2" s="507"/>
      <c r="Z2" s="507"/>
      <c r="AB2" s="507"/>
      <c r="AC2" s="507"/>
      <c r="AD2" s="507"/>
    </row>
    <row r="3" spans="1:37" s="321" customFormat="1" ht="11.25" x14ac:dyDescent="0.2">
      <c r="A3" s="510" t="s">
        <v>839</v>
      </c>
      <c r="B3" s="511"/>
      <c r="H3" s="322"/>
      <c r="I3" s="322"/>
      <c r="J3" s="322"/>
      <c r="K3" s="322"/>
      <c r="L3" s="322"/>
      <c r="M3" s="322"/>
    </row>
    <row r="4" spans="1:37" s="321" customFormat="1" ht="11.25" x14ac:dyDescent="0.2">
      <c r="A4" s="510" t="s">
        <v>840</v>
      </c>
      <c r="B4" s="511"/>
      <c r="C4" s="512"/>
      <c r="D4" s="512"/>
      <c r="E4" s="512"/>
      <c r="H4" s="322"/>
      <c r="I4" s="322"/>
      <c r="J4" s="322"/>
      <c r="K4" s="322"/>
      <c r="L4" s="322"/>
      <c r="M4" s="322"/>
    </row>
    <row r="5" spans="1:37" s="321" customFormat="1" ht="11.25" x14ac:dyDescent="0.2">
      <c r="A5" s="510"/>
      <c r="B5" s="511"/>
      <c r="D5" s="512"/>
      <c r="E5" s="512"/>
      <c r="H5" s="322"/>
      <c r="I5" s="513"/>
      <c r="J5" s="513"/>
      <c r="K5" s="322"/>
      <c r="L5" s="322"/>
      <c r="M5" s="514"/>
      <c r="Q5" s="322"/>
    </row>
    <row r="6" spans="1:37" s="321" customFormat="1" ht="11.25" x14ac:dyDescent="0.2">
      <c r="A6" s="515"/>
      <c r="B6" s="515"/>
      <c r="C6" s="516"/>
      <c r="D6" s="516"/>
      <c r="E6" s="516"/>
      <c r="H6" s="513"/>
      <c r="I6" s="513"/>
      <c r="J6" s="513"/>
      <c r="K6" s="513"/>
      <c r="L6" s="322"/>
      <c r="M6" s="513"/>
      <c r="Q6" s="513"/>
      <c r="R6" s="516"/>
      <c r="V6" s="516"/>
      <c r="W6" s="516"/>
      <c r="Y6" s="516"/>
      <c r="Z6" s="516"/>
      <c r="AB6" s="516"/>
      <c r="AC6" s="516"/>
      <c r="AD6" s="516"/>
    </row>
    <row r="7" spans="1:37" s="321" customFormat="1" ht="11.25" x14ac:dyDescent="0.2">
      <c r="A7" s="517" t="s">
        <v>840</v>
      </c>
      <c r="B7" s="517" t="s">
        <v>47</v>
      </c>
      <c r="C7" s="516"/>
      <c r="D7" s="516"/>
      <c r="E7" s="516"/>
      <c r="H7" s="513"/>
      <c r="I7" s="518"/>
      <c r="J7" s="518"/>
      <c r="K7" s="513"/>
      <c r="L7" s="518"/>
      <c r="M7" s="513"/>
      <c r="Q7" s="516"/>
      <c r="R7" s="516"/>
      <c r="V7" s="516"/>
      <c r="W7" s="516"/>
      <c r="Y7" s="516"/>
      <c r="Z7" s="516"/>
      <c r="AB7" s="516"/>
      <c r="AC7" s="516"/>
      <c r="AD7" s="516"/>
    </row>
    <row r="8" spans="1:37" s="519" customFormat="1" ht="11.25" x14ac:dyDescent="0.2">
      <c r="B8" s="519" t="s">
        <v>841</v>
      </c>
      <c r="H8" s="520"/>
      <c r="I8" s="521"/>
      <c r="J8" s="521"/>
      <c r="K8" s="520"/>
      <c r="L8" s="521"/>
      <c r="M8" s="522"/>
      <c r="AG8" s="523"/>
      <c r="AH8" s="523"/>
      <c r="AI8" s="523"/>
    </row>
    <row r="9" spans="1:37" s="296" customFormat="1" ht="12" x14ac:dyDescent="0.2">
      <c r="A9" s="524" t="s">
        <v>842</v>
      </c>
      <c r="B9" s="296" t="s">
        <v>503</v>
      </c>
      <c r="C9" s="323"/>
      <c r="D9" s="323"/>
      <c r="E9" s="525"/>
      <c r="H9" s="323"/>
      <c r="I9" s="323"/>
      <c r="J9" s="323"/>
      <c r="K9" s="323"/>
      <c r="L9" s="323"/>
      <c r="M9" s="323"/>
      <c r="Q9" s="323"/>
      <c r="R9" s="323"/>
      <c r="T9" s="525"/>
      <c r="V9" s="323"/>
      <c r="W9" s="323"/>
      <c r="Y9" s="323"/>
      <c r="Z9" s="323"/>
      <c r="AB9" s="323"/>
      <c r="AC9" s="323"/>
      <c r="AD9" s="323"/>
      <c r="AE9" s="524"/>
      <c r="AJ9" s="526"/>
      <c r="AK9" s="524"/>
    </row>
    <row r="10" spans="1:37" s="296" customFormat="1" ht="12" x14ac:dyDescent="0.2">
      <c r="A10" s="524" t="s">
        <v>843</v>
      </c>
      <c r="B10" s="296" t="s">
        <v>504</v>
      </c>
      <c r="C10" s="323"/>
      <c r="D10" s="323"/>
      <c r="E10" s="525"/>
      <c r="H10" s="323"/>
      <c r="I10" s="323"/>
      <c r="J10" s="323"/>
      <c r="K10" s="323"/>
      <c r="L10" s="323"/>
      <c r="M10" s="323"/>
      <c r="Q10" s="323"/>
      <c r="R10" s="323"/>
      <c r="T10" s="525"/>
      <c r="V10" s="323"/>
      <c r="W10" s="323"/>
      <c r="Y10" s="323"/>
      <c r="Z10" s="323"/>
      <c r="AB10" s="323"/>
      <c r="AC10" s="323"/>
      <c r="AD10" s="323"/>
      <c r="AE10" s="524"/>
      <c r="AJ10" s="527"/>
      <c r="AK10" s="524"/>
    </row>
    <row r="11" spans="1:37" s="296" customFormat="1" ht="12" x14ac:dyDescent="0.2">
      <c r="A11" s="524" t="s">
        <v>844</v>
      </c>
      <c r="B11" s="296" t="s">
        <v>433</v>
      </c>
      <c r="C11" s="323"/>
      <c r="D11" s="323"/>
      <c r="E11" s="525"/>
      <c r="H11" s="323"/>
      <c r="I11" s="323"/>
      <c r="J11" s="323"/>
      <c r="K11" s="323"/>
      <c r="L11" s="323"/>
      <c r="M11" s="323"/>
      <c r="Q11" s="323"/>
      <c r="R11" s="323"/>
      <c r="T11" s="525"/>
      <c r="V11" s="323"/>
      <c r="W11" s="323"/>
      <c r="Y11" s="323"/>
      <c r="Z11" s="323"/>
      <c r="AB11" s="323"/>
      <c r="AC11" s="323"/>
      <c r="AD11" s="323"/>
      <c r="AE11" s="524"/>
      <c r="AJ11" s="528"/>
      <c r="AK11" s="524"/>
    </row>
    <row r="12" spans="1:37" s="296" customFormat="1" ht="12" x14ac:dyDescent="0.2">
      <c r="A12" s="524" t="s">
        <v>845</v>
      </c>
      <c r="B12" s="296" t="s">
        <v>419</v>
      </c>
      <c r="C12" s="323"/>
      <c r="D12" s="323"/>
      <c r="E12" s="525"/>
      <c r="H12" s="323"/>
      <c r="I12" s="323"/>
      <c r="J12" s="323"/>
      <c r="K12" s="323"/>
      <c r="L12" s="323"/>
      <c r="M12" s="323"/>
      <c r="Q12" s="323"/>
      <c r="R12" s="323"/>
      <c r="T12" s="525"/>
      <c r="V12" s="323"/>
      <c r="W12" s="323"/>
      <c r="Y12" s="323"/>
      <c r="Z12" s="323"/>
      <c r="AB12" s="323"/>
      <c r="AC12" s="323"/>
      <c r="AD12" s="323"/>
      <c r="AE12" s="524"/>
      <c r="AJ12" s="526"/>
      <c r="AK12" s="524"/>
    </row>
    <row r="13" spans="1:37" s="296" customFormat="1" ht="12" x14ac:dyDescent="0.2">
      <c r="A13" s="524" t="s">
        <v>846</v>
      </c>
      <c r="B13" s="296" t="s">
        <v>582</v>
      </c>
      <c r="C13" s="323"/>
      <c r="D13" s="323"/>
      <c r="E13" s="525"/>
      <c r="H13" s="323"/>
      <c r="I13" s="323"/>
      <c r="J13" s="323"/>
      <c r="K13" s="323"/>
      <c r="L13" s="323"/>
      <c r="M13" s="323"/>
      <c r="Q13" s="323"/>
      <c r="R13" s="323"/>
      <c r="T13" s="525"/>
      <c r="V13" s="323"/>
      <c r="W13" s="323"/>
      <c r="Y13" s="323"/>
      <c r="Z13" s="323"/>
      <c r="AB13" s="323"/>
      <c r="AC13" s="323"/>
      <c r="AD13" s="323"/>
      <c r="AE13" s="524"/>
      <c r="AJ13" s="526"/>
      <c r="AK13" s="524"/>
    </row>
    <row r="14" spans="1:37" s="296" customFormat="1" ht="12" x14ac:dyDescent="0.2">
      <c r="A14" s="524" t="s">
        <v>847</v>
      </c>
      <c r="B14" s="296" t="s">
        <v>653</v>
      </c>
      <c r="C14" s="323"/>
      <c r="D14" s="323"/>
      <c r="E14" s="525"/>
      <c r="H14" s="323"/>
      <c r="I14" s="323"/>
      <c r="J14" s="323"/>
      <c r="K14" s="323"/>
      <c r="L14" s="323"/>
      <c r="M14" s="323"/>
      <c r="Q14" s="323"/>
      <c r="R14" s="323"/>
      <c r="T14" s="525"/>
      <c r="V14" s="323"/>
      <c r="W14" s="323"/>
      <c r="Y14" s="323"/>
      <c r="Z14" s="323"/>
      <c r="AB14" s="323"/>
      <c r="AC14" s="323"/>
      <c r="AD14" s="323"/>
      <c r="AE14" s="524"/>
      <c r="AJ14" s="526"/>
      <c r="AK14" s="524"/>
    </row>
    <row r="15" spans="1:37" s="296" customFormat="1" ht="12" x14ac:dyDescent="0.2">
      <c r="A15" s="524" t="s">
        <v>848</v>
      </c>
      <c r="B15" s="296" t="s">
        <v>654</v>
      </c>
      <c r="C15" s="323"/>
      <c r="D15" s="323"/>
      <c r="E15" s="525"/>
      <c r="H15" s="323"/>
      <c r="I15" s="323"/>
      <c r="J15" s="323"/>
      <c r="K15" s="323"/>
      <c r="L15" s="323"/>
      <c r="M15" s="323"/>
      <c r="Q15" s="323"/>
      <c r="R15" s="323"/>
      <c r="T15" s="525"/>
      <c r="V15" s="323"/>
      <c r="W15" s="323"/>
      <c r="Y15" s="323"/>
      <c r="Z15" s="323"/>
      <c r="AB15" s="323"/>
      <c r="AC15" s="323"/>
      <c r="AD15" s="323"/>
      <c r="AE15" s="524"/>
      <c r="AJ15" s="526"/>
      <c r="AK15" s="524"/>
    </row>
    <row r="16" spans="1:37" s="296" customFormat="1" ht="12" x14ac:dyDescent="0.2">
      <c r="A16" s="524" t="s">
        <v>849</v>
      </c>
      <c r="B16" s="296" t="s">
        <v>553</v>
      </c>
      <c r="C16" s="323"/>
      <c r="D16" s="323"/>
      <c r="E16" s="525"/>
      <c r="H16" s="323"/>
      <c r="I16" s="323"/>
      <c r="J16" s="323"/>
      <c r="K16" s="323"/>
      <c r="L16" s="323"/>
      <c r="M16" s="323"/>
      <c r="Q16" s="323"/>
      <c r="R16" s="323"/>
      <c r="T16" s="525"/>
      <c r="V16" s="323"/>
      <c r="W16" s="323"/>
      <c r="Y16" s="323"/>
      <c r="Z16" s="323"/>
      <c r="AB16" s="323"/>
      <c r="AC16" s="323"/>
      <c r="AD16" s="323"/>
      <c r="AE16" s="524"/>
      <c r="AJ16" s="526"/>
      <c r="AK16" s="524"/>
    </row>
    <row r="17" spans="1:37" s="296" customFormat="1" ht="12" x14ac:dyDescent="0.2">
      <c r="A17" s="524" t="s">
        <v>850</v>
      </c>
      <c r="B17" s="296" t="s">
        <v>570</v>
      </c>
      <c r="C17" s="323"/>
      <c r="D17" s="323"/>
      <c r="E17" s="525"/>
      <c r="H17" s="323"/>
      <c r="I17" s="323"/>
      <c r="J17" s="323"/>
      <c r="K17" s="323"/>
      <c r="L17" s="323"/>
      <c r="M17" s="323"/>
      <c r="Q17" s="323"/>
      <c r="R17" s="323"/>
      <c r="T17" s="525"/>
      <c r="V17" s="323"/>
      <c r="W17" s="323"/>
      <c r="Y17" s="323"/>
      <c r="Z17" s="323"/>
      <c r="AB17" s="323"/>
      <c r="AC17" s="323"/>
      <c r="AD17" s="323"/>
      <c r="AE17" s="524"/>
      <c r="AJ17" s="526"/>
      <c r="AK17" s="524"/>
    </row>
    <row r="18" spans="1:37" s="296" customFormat="1" ht="12" x14ac:dyDescent="0.2">
      <c r="A18" s="524" t="s">
        <v>851</v>
      </c>
      <c r="B18" s="296" t="s">
        <v>593</v>
      </c>
      <c r="C18" s="323"/>
      <c r="D18" s="323"/>
      <c r="E18" s="525"/>
      <c r="H18" s="323"/>
      <c r="I18" s="323"/>
      <c r="J18" s="323"/>
      <c r="K18" s="323"/>
      <c r="L18" s="323"/>
      <c r="M18" s="323"/>
      <c r="Q18" s="323"/>
      <c r="R18" s="323"/>
      <c r="T18" s="525"/>
      <c r="V18" s="323"/>
      <c r="W18" s="323"/>
      <c r="Y18" s="323"/>
      <c r="Z18" s="323"/>
      <c r="AB18" s="323"/>
      <c r="AC18" s="323"/>
      <c r="AD18" s="323"/>
      <c r="AE18" s="524"/>
      <c r="AJ18" s="526"/>
      <c r="AK18" s="524"/>
    </row>
    <row r="19" spans="1:37" s="296" customFormat="1" ht="12" x14ac:dyDescent="0.2">
      <c r="A19" s="524" t="s">
        <v>852</v>
      </c>
      <c r="B19" s="296" t="s">
        <v>505</v>
      </c>
      <c r="C19" s="323"/>
      <c r="D19" s="323"/>
      <c r="E19" s="525"/>
      <c r="H19" s="323"/>
      <c r="I19" s="323"/>
      <c r="J19" s="323"/>
      <c r="K19" s="323"/>
      <c r="L19" s="323"/>
      <c r="M19" s="323"/>
      <c r="Q19" s="323"/>
      <c r="R19" s="323"/>
      <c r="T19" s="525"/>
      <c r="V19" s="323"/>
      <c r="W19" s="323"/>
      <c r="Y19" s="323"/>
      <c r="Z19" s="323"/>
      <c r="AB19" s="323"/>
      <c r="AC19" s="323"/>
      <c r="AD19" s="323"/>
      <c r="AE19" s="524"/>
      <c r="AJ19" s="528"/>
      <c r="AK19" s="524"/>
    </row>
    <row r="20" spans="1:37" s="296" customFormat="1" ht="12" x14ac:dyDescent="0.2">
      <c r="A20" s="524" t="s">
        <v>853</v>
      </c>
      <c r="B20" s="296" t="s">
        <v>628</v>
      </c>
      <c r="C20" s="323"/>
      <c r="D20" s="323"/>
      <c r="E20" s="525"/>
      <c r="H20" s="323"/>
      <c r="I20" s="323"/>
      <c r="J20" s="323"/>
      <c r="K20" s="323"/>
      <c r="L20" s="323"/>
      <c r="M20" s="323"/>
      <c r="Q20" s="323"/>
      <c r="R20" s="323"/>
      <c r="T20" s="525"/>
      <c r="V20" s="323"/>
      <c r="W20" s="323"/>
      <c r="Y20" s="323"/>
      <c r="Z20" s="323"/>
      <c r="AB20" s="323"/>
      <c r="AC20" s="323"/>
      <c r="AD20" s="323"/>
      <c r="AE20" s="524"/>
      <c r="AJ20" s="526"/>
      <c r="AK20" s="524"/>
    </row>
    <row r="21" spans="1:37" s="296" customFormat="1" ht="12" x14ac:dyDescent="0.2">
      <c r="A21" s="524" t="s">
        <v>854</v>
      </c>
      <c r="B21" s="296" t="s">
        <v>637</v>
      </c>
      <c r="C21" s="323"/>
      <c r="D21" s="323"/>
      <c r="E21" s="525"/>
      <c r="H21" s="323"/>
      <c r="I21" s="323"/>
      <c r="J21" s="323"/>
      <c r="K21" s="323"/>
      <c r="L21" s="323"/>
      <c r="M21" s="323"/>
      <c r="Q21" s="323"/>
      <c r="R21" s="323"/>
      <c r="T21" s="525"/>
      <c r="V21" s="323"/>
      <c r="W21" s="323"/>
      <c r="Y21" s="323"/>
      <c r="Z21" s="323"/>
      <c r="AB21" s="323"/>
      <c r="AC21" s="323"/>
      <c r="AD21" s="323"/>
      <c r="AE21" s="524"/>
      <c r="AJ21" s="526"/>
      <c r="AK21" s="524"/>
    </row>
    <row r="22" spans="1:37" s="296" customFormat="1" ht="12" x14ac:dyDescent="0.2">
      <c r="A22" s="524" t="s">
        <v>855</v>
      </c>
      <c r="B22" s="296" t="s">
        <v>462</v>
      </c>
      <c r="C22" s="323"/>
      <c r="D22" s="323"/>
      <c r="E22" s="525"/>
      <c r="H22" s="323"/>
      <c r="I22" s="323"/>
      <c r="J22" s="323"/>
      <c r="K22" s="323"/>
      <c r="L22" s="323"/>
      <c r="M22" s="323"/>
      <c r="Q22" s="323"/>
      <c r="R22" s="323"/>
      <c r="T22" s="525"/>
      <c r="V22" s="323"/>
      <c r="W22" s="323"/>
      <c r="Y22" s="323"/>
      <c r="Z22" s="323"/>
      <c r="AB22" s="323"/>
      <c r="AC22" s="323"/>
      <c r="AD22" s="323"/>
      <c r="AE22" s="524"/>
      <c r="AJ22" s="526"/>
      <c r="AK22" s="524"/>
    </row>
    <row r="23" spans="1:37" s="296" customFormat="1" ht="12" x14ac:dyDescent="0.2">
      <c r="A23" s="524" t="s">
        <v>856</v>
      </c>
      <c r="B23" s="296" t="s">
        <v>655</v>
      </c>
      <c r="C23" s="323"/>
      <c r="D23" s="323"/>
      <c r="E23" s="525"/>
      <c r="H23" s="323"/>
      <c r="I23" s="323"/>
      <c r="J23" s="323"/>
      <c r="K23" s="323"/>
      <c r="L23" s="323"/>
      <c r="M23" s="323"/>
      <c r="Q23" s="323"/>
      <c r="R23" s="323"/>
      <c r="T23" s="525"/>
      <c r="V23" s="323"/>
      <c r="W23" s="323"/>
      <c r="Y23" s="323"/>
      <c r="Z23" s="323"/>
      <c r="AB23" s="323"/>
      <c r="AC23" s="323"/>
      <c r="AD23" s="323"/>
      <c r="AE23" s="524"/>
      <c r="AJ23" s="526"/>
      <c r="AK23" s="524"/>
    </row>
    <row r="24" spans="1:37" s="296" customFormat="1" ht="12" x14ac:dyDescent="0.2">
      <c r="A24" s="524" t="s">
        <v>857</v>
      </c>
      <c r="B24" s="296" t="s">
        <v>506</v>
      </c>
      <c r="C24" s="323"/>
      <c r="D24" s="323"/>
      <c r="E24" s="525"/>
      <c r="H24" s="323"/>
      <c r="I24" s="323"/>
      <c r="J24" s="323"/>
      <c r="K24" s="323"/>
      <c r="L24" s="323"/>
      <c r="M24" s="323"/>
      <c r="Q24" s="323"/>
      <c r="R24" s="323"/>
      <c r="T24" s="525"/>
      <c r="V24" s="323"/>
      <c r="W24" s="323"/>
      <c r="Y24" s="323"/>
      <c r="Z24" s="323"/>
      <c r="AB24" s="323"/>
      <c r="AC24" s="323"/>
      <c r="AD24" s="323"/>
      <c r="AE24" s="524"/>
      <c r="AJ24" s="526"/>
      <c r="AK24" s="524"/>
    </row>
    <row r="25" spans="1:37" s="296" customFormat="1" ht="12" x14ac:dyDescent="0.2">
      <c r="A25" s="524" t="s">
        <v>858</v>
      </c>
      <c r="B25" s="296" t="s">
        <v>609</v>
      </c>
      <c r="C25" s="323"/>
      <c r="D25" s="323"/>
      <c r="E25" s="525"/>
      <c r="H25" s="323"/>
      <c r="I25" s="323"/>
      <c r="J25" s="323"/>
      <c r="K25" s="323"/>
      <c r="L25" s="323"/>
      <c r="M25" s="323"/>
      <c r="Q25" s="323"/>
      <c r="R25" s="323"/>
      <c r="T25" s="525"/>
      <c r="V25" s="323"/>
      <c r="W25" s="323"/>
      <c r="Y25" s="323"/>
      <c r="Z25" s="323"/>
      <c r="AB25" s="323"/>
      <c r="AC25" s="323"/>
      <c r="AD25" s="323"/>
      <c r="AE25" s="524"/>
      <c r="AJ25" s="526"/>
      <c r="AK25" s="524"/>
    </row>
    <row r="26" spans="1:37" s="296" customFormat="1" ht="12" x14ac:dyDescent="0.2">
      <c r="A26" s="524" t="s">
        <v>859</v>
      </c>
      <c r="B26" s="296" t="s">
        <v>442</v>
      </c>
      <c r="C26" s="323"/>
      <c r="D26" s="323"/>
      <c r="E26" s="525"/>
      <c r="H26" s="323"/>
      <c r="I26" s="323"/>
      <c r="J26" s="323"/>
      <c r="K26" s="323"/>
      <c r="L26" s="323"/>
      <c r="M26" s="323"/>
      <c r="Q26" s="323"/>
      <c r="R26" s="323"/>
      <c r="T26" s="525"/>
      <c r="V26" s="323"/>
      <c r="W26" s="323"/>
      <c r="Y26" s="323"/>
      <c r="Z26" s="323"/>
      <c r="AB26" s="323"/>
      <c r="AC26" s="323"/>
      <c r="AD26" s="323"/>
      <c r="AE26" s="524"/>
      <c r="AJ26" s="526"/>
      <c r="AK26" s="524"/>
    </row>
    <row r="27" spans="1:37" s="296" customFormat="1" ht="12" x14ac:dyDescent="0.2">
      <c r="A27" s="524" t="s">
        <v>860</v>
      </c>
      <c r="B27" s="296" t="s">
        <v>594</v>
      </c>
      <c r="C27" s="323"/>
      <c r="D27" s="323"/>
      <c r="E27" s="525"/>
      <c r="H27" s="323"/>
      <c r="I27" s="323"/>
      <c r="J27" s="323"/>
      <c r="K27" s="323"/>
      <c r="L27" s="323"/>
      <c r="M27" s="323"/>
      <c r="Q27" s="323"/>
      <c r="R27" s="323"/>
      <c r="T27" s="525"/>
      <c r="V27" s="323"/>
      <c r="W27" s="323"/>
      <c r="Y27" s="323"/>
      <c r="Z27" s="323"/>
      <c r="AB27" s="323"/>
      <c r="AC27" s="323"/>
      <c r="AD27" s="323"/>
      <c r="AE27" s="524"/>
      <c r="AJ27" s="526"/>
      <c r="AK27" s="524"/>
    </row>
    <row r="28" spans="1:37" s="296" customFormat="1" ht="12" x14ac:dyDescent="0.2">
      <c r="A28" s="524" t="s">
        <v>861</v>
      </c>
      <c r="B28" s="296" t="s">
        <v>507</v>
      </c>
      <c r="C28" s="323"/>
      <c r="D28" s="323"/>
      <c r="E28" s="525"/>
      <c r="H28" s="323"/>
      <c r="I28" s="323"/>
      <c r="J28" s="323"/>
      <c r="K28" s="323"/>
      <c r="L28" s="323"/>
      <c r="M28" s="323"/>
      <c r="Q28" s="323"/>
      <c r="R28" s="323"/>
      <c r="T28" s="525"/>
      <c r="V28" s="323"/>
      <c r="W28" s="323"/>
      <c r="Y28" s="323"/>
      <c r="Z28" s="323"/>
      <c r="AB28" s="323"/>
      <c r="AC28" s="323"/>
      <c r="AD28" s="323"/>
      <c r="AE28" s="524"/>
      <c r="AJ28" s="526"/>
      <c r="AK28" s="524"/>
    </row>
    <row r="29" spans="1:37" s="296" customFormat="1" ht="12" x14ac:dyDescent="0.2">
      <c r="A29" s="524" t="s">
        <v>862</v>
      </c>
      <c r="B29" s="296" t="s">
        <v>360</v>
      </c>
      <c r="C29" s="323"/>
      <c r="D29" s="323"/>
      <c r="E29" s="525"/>
      <c r="H29" s="323"/>
      <c r="I29" s="323"/>
      <c r="J29" s="323"/>
      <c r="K29" s="323"/>
      <c r="L29" s="323"/>
      <c r="M29" s="323"/>
      <c r="Q29" s="323"/>
      <c r="R29" s="323"/>
      <c r="T29" s="525"/>
      <c r="V29" s="323"/>
      <c r="W29" s="323"/>
      <c r="Y29" s="323"/>
      <c r="Z29" s="323"/>
      <c r="AB29" s="323"/>
      <c r="AC29" s="323"/>
      <c r="AD29" s="323"/>
      <c r="AE29" s="524"/>
      <c r="AJ29" s="526"/>
      <c r="AK29" s="524"/>
    </row>
    <row r="30" spans="1:37" s="296" customFormat="1" ht="12" x14ac:dyDescent="0.2">
      <c r="A30" s="524" t="s">
        <v>863</v>
      </c>
      <c r="B30" s="296" t="s">
        <v>405</v>
      </c>
      <c r="C30" s="323"/>
      <c r="D30" s="323"/>
      <c r="E30" s="525"/>
      <c r="H30" s="323"/>
      <c r="I30" s="323"/>
      <c r="J30" s="323"/>
      <c r="K30" s="323"/>
      <c r="L30" s="323"/>
      <c r="M30" s="323"/>
      <c r="Q30" s="323"/>
      <c r="R30" s="323"/>
      <c r="T30" s="525"/>
      <c r="V30" s="323"/>
      <c r="W30" s="323"/>
      <c r="Y30" s="323"/>
      <c r="Z30" s="323"/>
      <c r="AB30" s="323"/>
      <c r="AC30" s="323"/>
      <c r="AD30" s="323"/>
      <c r="AE30" s="524"/>
      <c r="AJ30" s="526"/>
      <c r="AK30" s="524"/>
    </row>
    <row r="31" spans="1:37" s="296" customFormat="1" ht="12" x14ac:dyDescent="0.2">
      <c r="A31" s="524" t="s">
        <v>864</v>
      </c>
      <c r="B31" s="296" t="s">
        <v>463</v>
      </c>
      <c r="C31" s="323"/>
      <c r="D31" s="323"/>
      <c r="E31" s="525"/>
      <c r="H31" s="323"/>
      <c r="I31" s="323"/>
      <c r="J31" s="323"/>
      <c r="K31" s="323"/>
      <c r="L31" s="323"/>
      <c r="M31" s="323"/>
      <c r="Q31" s="323"/>
      <c r="R31" s="323"/>
      <c r="T31" s="525"/>
      <c r="V31" s="323"/>
      <c r="W31" s="323"/>
      <c r="Y31" s="323"/>
      <c r="Z31" s="323"/>
      <c r="AB31" s="323"/>
      <c r="AC31" s="323"/>
      <c r="AD31" s="323"/>
      <c r="AE31" s="524"/>
      <c r="AJ31" s="526"/>
      <c r="AK31" s="524"/>
    </row>
    <row r="32" spans="1:37" s="296" customFormat="1" ht="12" x14ac:dyDescent="0.2">
      <c r="A32" s="524" t="s">
        <v>865</v>
      </c>
      <c r="B32" s="296" t="s">
        <v>629</v>
      </c>
      <c r="C32" s="323"/>
      <c r="D32" s="323"/>
      <c r="E32" s="525"/>
      <c r="H32" s="323"/>
      <c r="I32" s="323"/>
      <c r="J32" s="323"/>
      <c r="K32" s="323"/>
      <c r="L32" s="323"/>
      <c r="M32" s="323"/>
      <c r="Q32" s="323"/>
      <c r="R32" s="323"/>
      <c r="T32" s="525"/>
      <c r="V32" s="323"/>
      <c r="W32" s="323"/>
      <c r="Y32" s="323"/>
      <c r="Z32" s="323"/>
      <c r="AB32" s="323"/>
      <c r="AC32" s="323"/>
      <c r="AD32" s="323"/>
      <c r="AE32" s="524"/>
      <c r="AJ32" s="526"/>
      <c r="AK32" s="524"/>
    </row>
    <row r="33" spans="1:37" s="296" customFormat="1" ht="12" x14ac:dyDescent="0.2">
      <c r="A33" s="524" t="s">
        <v>866</v>
      </c>
      <c r="B33" s="296" t="s">
        <v>464</v>
      </c>
      <c r="C33" s="323"/>
      <c r="D33" s="323"/>
      <c r="E33" s="525"/>
      <c r="H33" s="323"/>
      <c r="I33" s="323"/>
      <c r="J33" s="323"/>
      <c r="K33" s="323"/>
      <c r="L33" s="323"/>
      <c r="M33" s="323"/>
      <c r="Q33" s="323"/>
      <c r="R33" s="323"/>
      <c r="T33" s="525"/>
      <c r="V33" s="323"/>
      <c r="W33" s="323"/>
      <c r="Y33" s="323"/>
      <c r="Z33" s="323"/>
      <c r="AB33" s="323"/>
      <c r="AC33" s="323"/>
      <c r="AD33" s="323"/>
      <c r="AE33" s="524"/>
      <c r="AJ33" s="526"/>
      <c r="AK33" s="524"/>
    </row>
    <row r="34" spans="1:37" s="296" customFormat="1" ht="12" x14ac:dyDescent="0.2">
      <c r="A34" s="524" t="s">
        <v>867</v>
      </c>
      <c r="B34" s="296" t="s">
        <v>465</v>
      </c>
      <c r="C34" s="323"/>
      <c r="D34" s="323"/>
      <c r="E34" s="525"/>
      <c r="H34" s="323"/>
      <c r="I34" s="323"/>
      <c r="J34" s="323"/>
      <c r="K34" s="323"/>
      <c r="L34" s="323"/>
      <c r="M34" s="323"/>
      <c r="Q34" s="323"/>
      <c r="R34" s="323"/>
      <c r="T34" s="525"/>
      <c r="V34" s="323"/>
      <c r="W34" s="323"/>
      <c r="Y34" s="323"/>
      <c r="Z34" s="323"/>
      <c r="AB34" s="323"/>
      <c r="AC34" s="323"/>
      <c r="AD34" s="323"/>
      <c r="AE34" s="524"/>
      <c r="AJ34" s="526"/>
      <c r="AK34" s="524"/>
    </row>
    <row r="35" spans="1:37" s="296" customFormat="1" ht="12" x14ac:dyDescent="0.2">
      <c r="A35" s="524" t="s">
        <v>868</v>
      </c>
      <c r="B35" s="296" t="s">
        <v>508</v>
      </c>
      <c r="C35" s="323"/>
      <c r="D35" s="323"/>
      <c r="E35" s="525"/>
      <c r="H35" s="323"/>
      <c r="I35" s="323"/>
      <c r="J35" s="323"/>
      <c r="K35" s="323"/>
      <c r="L35" s="323"/>
      <c r="M35" s="323"/>
      <c r="Q35" s="323"/>
      <c r="R35" s="323"/>
      <c r="T35" s="525"/>
      <c r="V35" s="323"/>
      <c r="W35" s="323"/>
      <c r="Y35" s="323"/>
      <c r="Z35" s="323"/>
      <c r="AB35" s="323"/>
      <c r="AC35" s="323"/>
      <c r="AD35" s="323"/>
      <c r="AE35" s="524"/>
      <c r="AJ35" s="529"/>
      <c r="AK35" s="524"/>
    </row>
    <row r="36" spans="1:37" s="531" customFormat="1" ht="12" x14ac:dyDescent="0.2">
      <c r="A36" s="530" t="s">
        <v>869</v>
      </c>
      <c r="B36" s="531" t="s">
        <v>361</v>
      </c>
      <c r="C36" s="532"/>
      <c r="D36" s="532"/>
      <c r="E36" s="533"/>
      <c r="H36" s="532"/>
      <c r="I36" s="532"/>
      <c r="J36" s="532"/>
      <c r="K36" s="532"/>
      <c r="L36" s="532"/>
      <c r="M36" s="532"/>
      <c r="Q36" s="532"/>
      <c r="R36" s="532"/>
      <c r="T36" s="533"/>
      <c r="V36" s="532"/>
      <c r="W36" s="532"/>
      <c r="Y36" s="532"/>
      <c r="Z36" s="532"/>
      <c r="AB36" s="532"/>
      <c r="AC36" s="532"/>
      <c r="AD36" s="532"/>
      <c r="AE36" s="530"/>
      <c r="AJ36" s="534"/>
      <c r="AK36" s="530"/>
    </row>
    <row r="37" spans="1:37" s="531" customFormat="1" ht="12" x14ac:dyDescent="0.2">
      <c r="A37" s="530" t="s">
        <v>870</v>
      </c>
      <c r="B37" s="531" t="s">
        <v>571</v>
      </c>
      <c r="C37" s="532"/>
      <c r="D37" s="532"/>
      <c r="E37" s="533"/>
      <c r="H37" s="532"/>
      <c r="I37" s="532"/>
      <c r="J37" s="532"/>
      <c r="K37" s="532"/>
      <c r="L37" s="532"/>
      <c r="M37" s="532"/>
      <c r="Q37" s="532"/>
      <c r="R37" s="532"/>
      <c r="T37" s="533"/>
      <c r="V37" s="532"/>
      <c r="W37" s="532"/>
      <c r="Y37" s="532"/>
      <c r="Z37" s="532"/>
      <c r="AB37" s="532"/>
      <c r="AC37" s="532"/>
      <c r="AD37" s="532"/>
      <c r="AE37" s="530"/>
      <c r="AJ37" s="534"/>
      <c r="AK37" s="530"/>
    </row>
    <row r="38" spans="1:37" s="296" customFormat="1" ht="12" x14ac:dyDescent="0.2">
      <c r="A38" s="524" t="s">
        <v>871</v>
      </c>
      <c r="B38" s="296" t="s">
        <v>638</v>
      </c>
      <c r="C38" s="323"/>
      <c r="D38" s="323"/>
      <c r="E38" s="525"/>
      <c r="H38" s="323"/>
      <c r="I38" s="323"/>
      <c r="J38" s="323"/>
      <c r="K38" s="323"/>
      <c r="L38" s="323"/>
      <c r="M38" s="323"/>
      <c r="Q38" s="323"/>
      <c r="R38" s="323"/>
      <c r="T38" s="525"/>
      <c r="V38" s="323"/>
      <c r="W38" s="323"/>
      <c r="Y38" s="323"/>
      <c r="Z38" s="323"/>
      <c r="AB38" s="323"/>
      <c r="AC38" s="323"/>
      <c r="AD38" s="323"/>
      <c r="AE38" s="524"/>
      <c r="AJ38" s="535"/>
      <c r="AK38" s="524"/>
    </row>
    <row r="39" spans="1:37" s="296" customFormat="1" ht="12" x14ac:dyDescent="0.2">
      <c r="A39" s="524" t="s">
        <v>872</v>
      </c>
      <c r="B39" s="296" t="s">
        <v>554</v>
      </c>
      <c r="C39" s="323"/>
      <c r="D39" s="323"/>
      <c r="E39" s="525"/>
      <c r="H39" s="323"/>
      <c r="I39" s="323"/>
      <c r="J39" s="323"/>
      <c r="K39" s="323"/>
      <c r="L39" s="323"/>
      <c r="M39" s="323"/>
      <c r="Q39" s="323"/>
      <c r="R39" s="323"/>
      <c r="T39" s="525"/>
      <c r="V39" s="323"/>
      <c r="W39" s="323"/>
      <c r="Y39" s="323"/>
      <c r="Z39" s="323"/>
      <c r="AB39" s="323"/>
      <c r="AC39" s="323"/>
      <c r="AD39" s="323"/>
      <c r="AE39" s="524"/>
      <c r="AJ39" s="526"/>
      <c r="AK39" s="524"/>
    </row>
    <row r="40" spans="1:37" s="296" customFormat="1" ht="12" x14ac:dyDescent="0.2">
      <c r="A40" s="524" t="s">
        <v>873</v>
      </c>
      <c r="B40" s="296" t="s">
        <v>362</v>
      </c>
      <c r="C40" s="323"/>
      <c r="D40" s="323"/>
      <c r="E40" s="525"/>
      <c r="H40" s="323"/>
      <c r="I40" s="323"/>
      <c r="J40" s="323"/>
      <c r="K40" s="323"/>
      <c r="L40" s="323"/>
      <c r="M40" s="323"/>
      <c r="Q40" s="323"/>
      <c r="R40" s="323"/>
      <c r="T40" s="525"/>
      <c r="V40" s="323"/>
      <c r="W40" s="323"/>
      <c r="Y40" s="323"/>
      <c r="Z40" s="323"/>
      <c r="AB40" s="323"/>
      <c r="AC40" s="323"/>
      <c r="AD40" s="323"/>
      <c r="AE40" s="524"/>
      <c r="AJ40" s="526"/>
      <c r="AK40" s="524"/>
    </row>
    <row r="41" spans="1:37" s="296" customFormat="1" ht="12" x14ac:dyDescent="0.2">
      <c r="A41" s="524" t="s">
        <v>874</v>
      </c>
      <c r="B41" s="296" t="s">
        <v>420</v>
      </c>
      <c r="C41" s="323"/>
      <c r="D41" s="323"/>
      <c r="E41" s="525"/>
      <c r="H41" s="323"/>
      <c r="I41" s="323"/>
      <c r="J41" s="323"/>
      <c r="K41" s="323"/>
      <c r="L41" s="323"/>
      <c r="M41" s="323"/>
      <c r="Q41" s="323"/>
      <c r="R41" s="323"/>
      <c r="T41" s="525"/>
      <c r="V41" s="323"/>
      <c r="W41" s="323"/>
      <c r="Y41" s="323"/>
      <c r="Z41" s="323"/>
      <c r="AB41" s="323"/>
      <c r="AC41" s="323"/>
      <c r="AD41" s="323"/>
      <c r="AE41" s="524"/>
      <c r="AJ41" s="527"/>
      <c r="AK41" s="524"/>
    </row>
    <row r="42" spans="1:37" s="296" customFormat="1" ht="12" x14ac:dyDescent="0.2">
      <c r="A42" s="524" t="s">
        <v>875</v>
      </c>
      <c r="B42" s="296" t="s">
        <v>443</v>
      </c>
      <c r="C42" s="323"/>
      <c r="D42" s="323"/>
      <c r="E42" s="525"/>
      <c r="H42" s="323"/>
      <c r="I42" s="323"/>
      <c r="J42" s="323"/>
      <c r="K42" s="323"/>
      <c r="L42" s="323"/>
      <c r="M42" s="323"/>
      <c r="Q42" s="323"/>
      <c r="R42" s="323"/>
      <c r="T42" s="525"/>
      <c r="V42" s="323"/>
      <c r="W42" s="323"/>
      <c r="Y42" s="323"/>
      <c r="Z42" s="323"/>
      <c r="AB42" s="323"/>
      <c r="AC42" s="323"/>
      <c r="AD42" s="323"/>
      <c r="AE42" s="524"/>
      <c r="AJ42" s="526"/>
      <c r="AK42" s="524"/>
    </row>
    <row r="43" spans="1:37" s="296" customFormat="1" ht="12" x14ac:dyDescent="0.2">
      <c r="A43" s="524" t="s">
        <v>876</v>
      </c>
      <c r="B43" s="296" t="s">
        <v>387</v>
      </c>
      <c r="C43" s="323"/>
      <c r="D43" s="323"/>
      <c r="E43" s="525"/>
      <c r="H43" s="323"/>
      <c r="I43" s="323"/>
      <c r="J43" s="323"/>
      <c r="K43" s="323"/>
      <c r="L43" s="323"/>
      <c r="M43" s="323"/>
      <c r="Q43" s="323"/>
      <c r="R43" s="323"/>
      <c r="T43" s="525"/>
      <c r="V43" s="323"/>
      <c r="W43" s="323"/>
      <c r="Y43" s="323"/>
      <c r="Z43" s="323"/>
      <c r="AB43" s="323"/>
      <c r="AC43" s="323"/>
      <c r="AD43" s="323"/>
      <c r="AE43" s="524"/>
      <c r="AJ43" s="526"/>
      <c r="AK43" s="524"/>
    </row>
    <row r="44" spans="1:37" s="296" customFormat="1" ht="12" x14ac:dyDescent="0.2">
      <c r="A44" s="524" t="s">
        <v>877</v>
      </c>
      <c r="B44" s="296" t="s">
        <v>395</v>
      </c>
      <c r="C44" s="323"/>
      <c r="D44" s="323"/>
      <c r="E44" s="525"/>
      <c r="H44" s="323"/>
      <c r="I44" s="323"/>
      <c r="J44" s="323"/>
      <c r="K44" s="323"/>
      <c r="L44" s="323"/>
      <c r="M44" s="323"/>
      <c r="Q44" s="323"/>
      <c r="R44" s="323"/>
      <c r="T44" s="525"/>
      <c r="V44" s="323"/>
      <c r="W44" s="323"/>
      <c r="Y44" s="323"/>
      <c r="Z44" s="323"/>
      <c r="AB44" s="323"/>
      <c r="AC44" s="323"/>
      <c r="AD44" s="323"/>
      <c r="AE44" s="524"/>
      <c r="AJ44" s="526"/>
      <c r="AK44" s="524"/>
    </row>
    <row r="45" spans="1:37" s="296" customFormat="1" ht="12" x14ac:dyDescent="0.2">
      <c r="A45" s="524" t="s">
        <v>878</v>
      </c>
      <c r="B45" s="296" t="s">
        <v>466</v>
      </c>
      <c r="C45" s="323"/>
      <c r="D45" s="323"/>
      <c r="E45" s="525"/>
      <c r="H45" s="323"/>
      <c r="I45" s="323"/>
      <c r="J45" s="323"/>
      <c r="K45" s="323"/>
      <c r="L45" s="323"/>
      <c r="M45" s="323"/>
      <c r="Q45" s="323"/>
      <c r="R45" s="323"/>
      <c r="T45" s="525"/>
      <c r="V45" s="323"/>
      <c r="W45" s="323"/>
      <c r="Y45" s="323"/>
      <c r="Z45" s="323"/>
      <c r="AB45" s="323"/>
      <c r="AC45" s="323"/>
      <c r="AD45" s="323"/>
      <c r="AE45" s="524"/>
      <c r="AJ45" s="536"/>
      <c r="AK45" s="524"/>
    </row>
    <row r="46" spans="1:37" s="296" customFormat="1" ht="12" x14ac:dyDescent="0.2">
      <c r="A46" s="524" t="s">
        <v>879</v>
      </c>
      <c r="B46" s="296" t="s">
        <v>509</v>
      </c>
      <c r="C46" s="323"/>
      <c r="D46" s="323"/>
      <c r="E46" s="525"/>
      <c r="H46" s="323"/>
      <c r="I46" s="323"/>
      <c r="J46" s="323"/>
      <c r="K46" s="323"/>
      <c r="L46" s="323"/>
      <c r="M46" s="323"/>
      <c r="Q46" s="323"/>
      <c r="R46" s="323"/>
      <c r="T46" s="525"/>
      <c r="V46" s="323"/>
      <c r="W46" s="323"/>
      <c r="Y46" s="323"/>
      <c r="Z46" s="323"/>
      <c r="AB46" s="323"/>
      <c r="AC46" s="323"/>
      <c r="AD46" s="323"/>
      <c r="AE46" s="524"/>
      <c r="AJ46" s="526"/>
      <c r="AK46" s="524"/>
    </row>
    <row r="47" spans="1:37" s="296" customFormat="1" ht="12" x14ac:dyDescent="0.2">
      <c r="A47" s="524" t="s">
        <v>880</v>
      </c>
      <c r="B47" s="296" t="s">
        <v>583</v>
      </c>
      <c r="C47" s="323"/>
      <c r="D47" s="323"/>
      <c r="E47" s="525"/>
      <c r="H47" s="323"/>
      <c r="I47" s="323"/>
      <c r="J47" s="323"/>
      <c r="K47" s="323"/>
      <c r="L47" s="323"/>
      <c r="M47" s="323"/>
      <c r="Q47" s="323"/>
      <c r="R47" s="323"/>
      <c r="T47" s="525"/>
      <c r="V47" s="323"/>
      <c r="W47" s="323"/>
      <c r="Y47" s="323"/>
      <c r="Z47" s="323"/>
      <c r="AB47" s="323"/>
      <c r="AC47" s="323"/>
      <c r="AD47" s="323"/>
      <c r="AE47" s="524"/>
      <c r="AJ47" s="537"/>
      <c r="AK47" s="524"/>
    </row>
    <row r="48" spans="1:37" s="296" customFormat="1" ht="12" x14ac:dyDescent="0.2">
      <c r="A48" s="524" t="s">
        <v>881</v>
      </c>
      <c r="B48" s="296" t="s">
        <v>496</v>
      </c>
      <c r="C48" s="323"/>
      <c r="D48" s="323"/>
      <c r="E48" s="525"/>
      <c r="H48" s="323"/>
      <c r="I48" s="323"/>
      <c r="J48" s="323"/>
      <c r="K48" s="323"/>
      <c r="L48" s="323"/>
      <c r="M48" s="323"/>
      <c r="Q48" s="323"/>
      <c r="R48" s="323"/>
      <c r="T48" s="525"/>
      <c r="V48" s="323"/>
      <c r="W48" s="323"/>
      <c r="Y48" s="323"/>
      <c r="Z48" s="323"/>
      <c r="AB48" s="323"/>
      <c r="AC48" s="323"/>
      <c r="AD48" s="323"/>
      <c r="AE48" s="524"/>
      <c r="AJ48" s="526"/>
      <c r="AK48" s="524"/>
    </row>
    <row r="49" spans="1:37" s="296" customFormat="1" ht="12" x14ac:dyDescent="0.2">
      <c r="A49" s="524" t="s">
        <v>882</v>
      </c>
      <c r="B49" s="296" t="s">
        <v>510</v>
      </c>
      <c r="C49" s="323"/>
      <c r="D49" s="323"/>
      <c r="E49" s="525"/>
      <c r="H49" s="323"/>
      <c r="I49" s="323"/>
      <c r="J49" s="323"/>
      <c r="K49" s="323"/>
      <c r="L49" s="323"/>
      <c r="M49" s="323"/>
      <c r="Q49" s="323"/>
      <c r="R49" s="323"/>
      <c r="T49" s="525"/>
      <c r="V49" s="323"/>
      <c r="W49" s="323"/>
      <c r="Y49" s="323"/>
      <c r="Z49" s="323"/>
      <c r="AB49" s="323"/>
      <c r="AC49" s="323"/>
      <c r="AD49" s="323"/>
      <c r="AE49" s="524"/>
      <c r="AJ49" s="526"/>
      <c r="AK49" s="524"/>
    </row>
    <row r="50" spans="1:37" s="296" customFormat="1" ht="12" x14ac:dyDescent="0.2">
      <c r="A50" s="524" t="s">
        <v>883</v>
      </c>
      <c r="B50" s="296" t="s">
        <v>595</v>
      </c>
      <c r="C50" s="323"/>
      <c r="D50" s="323"/>
      <c r="E50" s="525"/>
      <c r="H50" s="323"/>
      <c r="I50" s="323"/>
      <c r="J50" s="323"/>
      <c r="K50" s="323"/>
      <c r="L50" s="323"/>
      <c r="M50" s="323"/>
      <c r="Q50" s="323"/>
      <c r="R50" s="323"/>
      <c r="T50" s="525"/>
      <c r="V50" s="323"/>
      <c r="W50" s="323"/>
      <c r="Y50" s="323"/>
      <c r="Z50" s="323"/>
      <c r="AB50" s="323"/>
      <c r="AC50" s="323"/>
      <c r="AD50" s="323"/>
      <c r="AE50" s="524"/>
      <c r="AJ50" s="528"/>
      <c r="AK50" s="524"/>
    </row>
    <row r="51" spans="1:37" s="296" customFormat="1" ht="12" x14ac:dyDescent="0.2">
      <c r="A51" s="524" t="s">
        <v>884</v>
      </c>
      <c r="B51" s="296" t="s">
        <v>555</v>
      </c>
      <c r="C51" s="323"/>
      <c r="D51" s="323"/>
      <c r="E51" s="525"/>
      <c r="H51" s="323"/>
      <c r="I51" s="323"/>
      <c r="J51" s="323"/>
      <c r="K51" s="323"/>
      <c r="L51" s="323"/>
      <c r="M51" s="323"/>
      <c r="Q51" s="323"/>
      <c r="R51" s="323"/>
      <c r="T51" s="525"/>
      <c r="V51" s="323"/>
      <c r="W51" s="323"/>
      <c r="Y51" s="323"/>
      <c r="Z51" s="323"/>
      <c r="AB51" s="323"/>
      <c r="AC51" s="323"/>
      <c r="AD51" s="323"/>
      <c r="AE51" s="524"/>
      <c r="AJ51" s="526"/>
      <c r="AK51" s="524"/>
    </row>
    <row r="52" spans="1:37" s="296" customFormat="1" ht="12" x14ac:dyDescent="0.2">
      <c r="A52" s="524" t="s">
        <v>885</v>
      </c>
      <c r="B52" s="296" t="s">
        <v>406</v>
      </c>
      <c r="C52" s="323"/>
      <c r="D52" s="323"/>
      <c r="E52" s="525"/>
      <c r="H52" s="323"/>
      <c r="I52" s="323"/>
      <c r="J52" s="323"/>
      <c r="K52" s="323"/>
      <c r="L52" s="323"/>
      <c r="M52" s="323"/>
      <c r="Q52" s="323"/>
      <c r="R52" s="323"/>
      <c r="T52" s="525"/>
      <c r="V52" s="323"/>
      <c r="W52" s="323"/>
      <c r="Y52" s="323"/>
      <c r="Z52" s="323"/>
      <c r="AB52" s="323"/>
      <c r="AC52" s="323"/>
      <c r="AD52" s="323"/>
      <c r="AE52" s="524"/>
      <c r="AJ52" s="526"/>
      <c r="AK52" s="524"/>
    </row>
    <row r="53" spans="1:37" s="296" customFormat="1" ht="12" x14ac:dyDescent="0.2">
      <c r="A53" s="524" t="s">
        <v>886</v>
      </c>
      <c r="B53" s="296" t="s">
        <v>396</v>
      </c>
      <c r="C53" s="323"/>
      <c r="D53" s="323"/>
      <c r="E53" s="525"/>
      <c r="H53" s="323"/>
      <c r="I53" s="323"/>
      <c r="J53" s="323"/>
      <c r="K53" s="323"/>
      <c r="L53" s="323"/>
      <c r="M53" s="323"/>
      <c r="Q53" s="323"/>
      <c r="R53" s="323"/>
      <c r="T53" s="525"/>
      <c r="V53" s="323"/>
      <c r="W53" s="323"/>
      <c r="Y53" s="323"/>
      <c r="Z53" s="323"/>
      <c r="AB53" s="323"/>
      <c r="AC53" s="323"/>
      <c r="AD53" s="323"/>
      <c r="AE53" s="524"/>
      <c r="AJ53" s="526"/>
      <c r="AK53" s="524"/>
    </row>
    <row r="54" spans="1:37" s="296" customFormat="1" ht="12" x14ac:dyDescent="0.2">
      <c r="A54" s="524" t="s">
        <v>887</v>
      </c>
      <c r="B54" s="296" t="s">
        <v>556</v>
      </c>
      <c r="C54" s="323"/>
      <c r="D54" s="323"/>
      <c r="E54" s="525"/>
      <c r="H54" s="323"/>
      <c r="I54" s="323"/>
      <c r="J54" s="323"/>
      <c r="K54" s="323"/>
      <c r="L54" s="323"/>
      <c r="M54" s="323"/>
      <c r="Q54" s="323"/>
      <c r="R54" s="323"/>
      <c r="T54" s="525"/>
      <c r="V54" s="323"/>
      <c r="W54" s="323"/>
      <c r="Y54" s="323"/>
      <c r="Z54" s="323"/>
      <c r="AB54" s="323"/>
      <c r="AC54" s="323"/>
      <c r="AD54" s="323"/>
      <c r="AE54" s="524"/>
      <c r="AJ54" s="537"/>
      <c r="AK54" s="524"/>
    </row>
    <row r="55" spans="1:37" s="296" customFormat="1" ht="12" x14ac:dyDescent="0.2">
      <c r="A55" s="524" t="s">
        <v>888</v>
      </c>
      <c r="B55" s="296" t="s">
        <v>511</v>
      </c>
      <c r="C55" s="323"/>
      <c r="D55" s="323"/>
      <c r="E55" s="525"/>
      <c r="H55" s="323"/>
      <c r="I55" s="323"/>
      <c r="J55" s="323"/>
      <c r="K55" s="323"/>
      <c r="L55" s="323"/>
      <c r="M55" s="323"/>
      <c r="Q55" s="323"/>
      <c r="R55" s="323"/>
      <c r="T55" s="525"/>
      <c r="V55" s="323"/>
      <c r="W55" s="323"/>
      <c r="Y55" s="323"/>
      <c r="Z55" s="323"/>
      <c r="AB55" s="323"/>
      <c r="AC55" s="323"/>
      <c r="AD55" s="323"/>
      <c r="AE55" s="524"/>
      <c r="AJ55" s="526"/>
      <c r="AK55" s="524"/>
    </row>
    <row r="56" spans="1:37" s="296" customFormat="1" ht="12" x14ac:dyDescent="0.2">
      <c r="A56" s="524" t="s">
        <v>889</v>
      </c>
      <c r="B56" s="296" t="s">
        <v>596</v>
      </c>
      <c r="C56" s="323"/>
      <c r="D56" s="323"/>
      <c r="E56" s="525"/>
      <c r="H56" s="323"/>
      <c r="I56" s="323"/>
      <c r="J56" s="323"/>
      <c r="K56" s="323"/>
      <c r="L56" s="323"/>
      <c r="M56" s="323"/>
      <c r="Q56" s="323"/>
      <c r="R56" s="323"/>
      <c r="T56" s="525"/>
      <c r="V56" s="323"/>
      <c r="W56" s="323"/>
      <c r="Y56" s="323"/>
      <c r="Z56" s="323"/>
      <c r="AB56" s="323"/>
      <c r="AC56" s="323"/>
      <c r="AD56" s="323"/>
      <c r="AE56" s="524"/>
      <c r="AJ56" s="537"/>
      <c r="AK56" s="524"/>
    </row>
    <row r="57" spans="1:37" s="296" customFormat="1" ht="12" x14ac:dyDescent="0.2">
      <c r="A57" s="524" t="s">
        <v>890</v>
      </c>
      <c r="B57" s="296" t="s">
        <v>421</v>
      </c>
      <c r="C57" s="323"/>
      <c r="D57" s="323"/>
      <c r="E57" s="525"/>
      <c r="H57" s="323"/>
      <c r="I57" s="323"/>
      <c r="J57" s="323"/>
      <c r="K57" s="323"/>
      <c r="L57" s="323"/>
      <c r="M57" s="323"/>
      <c r="Q57" s="323"/>
      <c r="R57" s="323"/>
      <c r="T57" s="525"/>
      <c r="V57" s="323"/>
      <c r="W57" s="323"/>
      <c r="Y57" s="323"/>
      <c r="Z57" s="323"/>
      <c r="AB57" s="323"/>
      <c r="AC57" s="323"/>
      <c r="AD57" s="323"/>
      <c r="AE57" s="524"/>
      <c r="AJ57" s="528"/>
      <c r="AK57" s="524"/>
    </row>
    <row r="58" spans="1:37" s="296" customFormat="1" ht="12" x14ac:dyDescent="0.2">
      <c r="A58" s="524" t="s">
        <v>891</v>
      </c>
      <c r="B58" s="296" t="s">
        <v>397</v>
      </c>
      <c r="C58" s="323"/>
      <c r="D58" s="323"/>
      <c r="E58" s="525"/>
      <c r="H58" s="323"/>
      <c r="I58" s="323"/>
      <c r="J58" s="323"/>
      <c r="K58" s="323"/>
      <c r="L58" s="323"/>
      <c r="M58" s="323"/>
      <c r="Q58" s="323"/>
      <c r="R58" s="323"/>
      <c r="T58" s="525"/>
      <c r="V58" s="323"/>
      <c r="W58" s="323"/>
      <c r="Y58" s="323"/>
      <c r="Z58" s="323"/>
      <c r="AB58" s="323"/>
      <c r="AC58" s="323"/>
      <c r="AD58" s="323"/>
      <c r="AE58" s="524"/>
      <c r="AJ58" s="526"/>
      <c r="AK58" s="524"/>
    </row>
    <row r="59" spans="1:37" s="296" customFormat="1" ht="12" x14ac:dyDescent="0.2">
      <c r="A59" s="524" t="s">
        <v>892</v>
      </c>
      <c r="B59" s="296" t="s">
        <v>422</v>
      </c>
      <c r="C59" s="323"/>
      <c r="D59" s="323"/>
      <c r="E59" s="525"/>
      <c r="H59" s="323"/>
      <c r="I59" s="323"/>
      <c r="J59" s="323"/>
      <c r="K59" s="323"/>
      <c r="L59" s="323"/>
      <c r="M59" s="323"/>
      <c r="Q59" s="323"/>
      <c r="R59" s="323"/>
      <c r="T59" s="525"/>
      <c r="V59" s="323"/>
      <c r="W59" s="323"/>
      <c r="Y59" s="323"/>
      <c r="Z59" s="323"/>
      <c r="AB59" s="323"/>
      <c r="AC59" s="323"/>
      <c r="AD59" s="323"/>
      <c r="AE59" s="524"/>
      <c r="AJ59" s="526"/>
      <c r="AK59" s="524"/>
    </row>
    <row r="60" spans="1:37" s="296" customFormat="1" ht="12" x14ac:dyDescent="0.2">
      <c r="A60" s="538" t="s">
        <v>893</v>
      </c>
      <c r="B60" s="321" t="s">
        <v>454</v>
      </c>
      <c r="C60" s="322"/>
      <c r="D60" s="322"/>
      <c r="E60" s="525"/>
      <c r="H60" s="323"/>
      <c r="I60" s="323"/>
      <c r="J60" s="323"/>
      <c r="K60" s="323"/>
      <c r="L60" s="323"/>
      <c r="M60" s="323"/>
      <c r="Q60" s="323"/>
      <c r="R60" s="323"/>
      <c r="T60" s="525"/>
      <c r="V60" s="323"/>
      <c r="W60" s="323"/>
      <c r="Y60" s="323"/>
      <c r="Z60" s="323"/>
      <c r="AB60" s="323"/>
      <c r="AC60" s="323"/>
      <c r="AD60" s="323"/>
      <c r="AE60" s="524"/>
      <c r="AJ60" s="526"/>
      <c r="AK60" s="524"/>
    </row>
    <row r="61" spans="1:37" s="296" customFormat="1" ht="12" x14ac:dyDescent="0.2">
      <c r="A61" s="524" t="s">
        <v>894</v>
      </c>
      <c r="B61" s="296" t="s">
        <v>557</v>
      </c>
      <c r="C61" s="323"/>
      <c r="D61" s="323"/>
      <c r="E61" s="525"/>
      <c r="H61" s="323"/>
      <c r="I61" s="323"/>
      <c r="J61" s="323"/>
      <c r="K61" s="323"/>
      <c r="L61" s="323"/>
      <c r="M61" s="323"/>
      <c r="Q61" s="323"/>
      <c r="R61" s="323"/>
      <c r="T61" s="525"/>
      <c r="V61" s="323"/>
      <c r="W61" s="323"/>
      <c r="Y61" s="323"/>
      <c r="Z61" s="323"/>
      <c r="AB61" s="323"/>
      <c r="AC61" s="323"/>
      <c r="AD61" s="323"/>
      <c r="AE61" s="524"/>
      <c r="AJ61" s="526"/>
      <c r="AK61" s="524"/>
    </row>
    <row r="62" spans="1:37" s="296" customFormat="1" ht="12" x14ac:dyDescent="0.2">
      <c r="A62" s="524" t="s">
        <v>895</v>
      </c>
      <c r="B62" s="296" t="s">
        <v>512</v>
      </c>
      <c r="C62" s="323"/>
      <c r="D62" s="323"/>
      <c r="E62" s="525"/>
      <c r="H62" s="323"/>
      <c r="I62" s="323"/>
      <c r="J62" s="323"/>
      <c r="K62" s="323"/>
      <c r="L62" s="323"/>
      <c r="M62" s="323"/>
      <c r="Q62" s="323"/>
      <c r="R62" s="323"/>
      <c r="T62" s="525"/>
      <c r="V62" s="323"/>
      <c r="W62" s="323"/>
      <c r="Y62" s="323"/>
      <c r="Z62" s="323"/>
      <c r="AB62" s="323"/>
      <c r="AC62" s="323"/>
      <c r="AD62" s="323"/>
      <c r="AE62" s="524"/>
      <c r="AJ62" s="526"/>
      <c r="AK62" s="524"/>
    </row>
    <row r="63" spans="1:37" s="296" customFormat="1" ht="12" x14ac:dyDescent="0.2">
      <c r="A63" s="524" t="s">
        <v>896</v>
      </c>
      <c r="B63" s="296" t="s">
        <v>513</v>
      </c>
      <c r="C63" s="323"/>
      <c r="D63" s="323"/>
      <c r="E63" s="525"/>
      <c r="H63" s="323"/>
      <c r="I63" s="323"/>
      <c r="J63" s="323"/>
      <c r="K63" s="323"/>
      <c r="L63" s="323"/>
      <c r="M63" s="323"/>
      <c r="Q63" s="323"/>
      <c r="R63" s="323"/>
      <c r="T63" s="525"/>
      <c r="V63" s="323"/>
      <c r="W63" s="323"/>
      <c r="Y63" s="323"/>
      <c r="Z63" s="323"/>
      <c r="AB63" s="323"/>
      <c r="AC63" s="323"/>
      <c r="AD63" s="323"/>
      <c r="AE63" s="524"/>
      <c r="AJ63" s="526"/>
      <c r="AK63" s="524"/>
    </row>
    <row r="64" spans="1:37" s="296" customFormat="1" ht="12" x14ac:dyDescent="0.2">
      <c r="A64" s="524" t="s">
        <v>897</v>
      </c>
      <c r="B64" s="296" t="s">
        <v>656</v>
      </c>
      <c r="C64" s="323"/>
      <c r="D64" s="323"/>
      <c r="E64" s="525"/>
      <c r="H64" s="323"/>
      <c r="I64" s="323"/>
      <c r="J64" s="323"/>
      <c r="K64" s="323"/>
      <c r="L64" s="323"/>
      <c r="M64" s="323"/>
      <c r="Q64" s="323"/>
      <c r="R64" s="323"/>
      <c r="T64" s="525"/>
      <c r="V64" s="323"/>
      <c r="W64" s="323"/>
      <c r="Y64" s="323"/>
      <c r="Z64" s="323"/>
      <c r="AB64" s="323"/>
      <c r="AC64" s="323"/>
      <c r="AD64" s="323"/>
      <c r="AE64" s="524"/>
      <c r="AJ64" s="526"/>
      <c r="AK64" s="524"/>
    </row>
    <row r="65" spans="1:37" s="296" customFormat="1" ht="12" x14ac:dyDescent="0.2">
      <c r="A65" s="524" t="s">
        <v>898</v>
      </c>
      <c r="B65" s="296" t="s">
        <v>610</v>
      </c>
      <c r="C65" s="323"/>
      <c r="D65" s="323"/>
      <c r="E65" s="525"/>
      <c r="H65" s="323"/>
      <c r="I65" s="323"/>
      <c r="J65" s="323"/>
      <c r="K65" s="323"/>
      <c r="L65" s="323"/>
      <c r="M65" s="323"/>
      <c r="Q65" s="323"/>
      <c r="R65" s="323"/>
      <c r="T65" s="525"/>
      <c r="V65" s="323"/>
      <c r="W65" s="323"/>
      <c r="Y65" s="323"/>
      <c r="Z65" s="323"/>
      <c r="AB65" s="323"/>
      <c r="AC65" s="323"/>
      <c r="AD65" s="323"/>
      <c r="AE65" s="524"/>
      <c r="AJ65" s="526"/>
      <c r="AK65" s="524"/>
    </row>
    <row r="66" spans="1:37" s="296" customFormat="1" ht="12" x14ac:dyDescent="0.2">
      <c r="A66" s="524" t="s">
        <v>899</v>
      </c>
      <c r="B66" s="296" t="s">
        <v>514</v>
      </c>
      <c r="C66" s="323"/>
      <c r="D66" s="323"/>
      <c r="E66" s="525"/>
      <c r="H66" s="323"/>
      <c r="I66" s="323"/>
      <c r="J66" s="323"/>
      <c r="K66" s="323"/>
      <c r="L66" s="323"/>
      <c r="M66" s="323"/>
      <c r="Q66" s="323"/>
      <c r="R66" s="323"/>
      <c r="T66" s="525"/>
      <c r="V66" s="323"/>
      <c r="W66" s="323"/>
      <c r="Y66" s="323"/>
      <c r="Z66" s="323"/>
      <c r="AB66" s="323"/>
      <c r="AC66" s="323"/>
      <c r="AD66" s="323"/>
      <c r="AE66" s="524"/>
      <c r="AJ66" s="528"/>
      <c r="AK66" s="524"/>
    </row>
    <row r="67" spans="1:37" s="296" customFormat="1" ht="12" x14ac:dyDescent="0.2">
      <c r="A67" s="524" t="s">
        <v>900</v>
      </c>
      <c r="B67" s="296" t="s">
        <v>515</v>
      </c>
      <c r="C67" s="323"/>
      <c r="D67" s="323"/>
      <c r="E67" s="525"/>
      <c r="H67" s="323"/>
      <c r="I67" s="323"/>
      <c r="J67" s="323"/>
      <c r="K67" s="323"/>
      <c r="L67" s="323"/>
      <c r="M67" s="323"/>
      <c r="Q67" s="323"/>
      <c r="R67" s="323"/>
      <c r="T67" s="525"/>
      <c r="V67" s="323"/>
      <c r="W67" s="323"/>
      <c r="Y67" s="323"/>
      <c r="Z67" s="323"/>
      <c r="AB67" s="323"/>
      <c r="AC67" s="323"/>
      <c r="AD67" s="323"/>
      <c r="AE67" s="524"/>
      <c r="AJ67" s="528"/>
      <c r="AK67" s="524"/>
    </row>
    <row r="68" spans="1:37" s="296" customFormat="1" ht="12" x14ac:dyDescent="0.2">
      <c r="A68" s="524" t="s">
        <v>901</v>
      </c>
      <c r="B68" s="296" t="s">
        <v>423</v>
      </c>
      <c r="C68" s="323"/>
      <c r="D68" s="323"/>
      <c r="E68" s="525"/>
      <c r="H68" s="323"/>
      <c r="I68" s="323"/>
      <c r="J68" s="323"/>
      <c r="K68" s="323"/>
      <c r="L68" s="323"/>
      <c r="M68" s="323"/>
      <c r="Q68" s="323"/>
      <c r="R68" s="323"/>
      <c r="T68" s="525"/>
      <c r="V68" s="323"/>
      <c r="W68" s="323"/>
      <c r="Y68" s="323"/>
      <c r="Z68" s="323"/>
      <c r="AB68" s="323"/>
      <c r="AC68" s="323"/>
      <c r="AD68" s="323"/>
      <c r="AE68" s="524"/>
      <c r="AJ68" s="528"/>
      <c r="AK68" s="524"/>
    </row>
    <row r="69" spans="1:37" s="296" customFormat="1" ht="12" x14ac:dyDescent="0.2">
      <c r="A69" s="524" t="s">
        <v>902</v>
      </c>
      <c r="B69" s="296" t="s">
        <v>558</v>
      </c>
      <c r="C69" s="323"/>
      <c r="D69" s="323"/>
      <c r="E69" s="525"/>
      <c r="H69" s="323"/>
      <c r="I69" s="323"/>
      <c r="J69" s="323"/>
      <c r="K69" s="323"/>
      <c r="L69" s="323"/>
      <c r="M69" s="323"/>
      <c r="Q69" s="323"/>
      <c r="R69" s="323"/>
      <c r="T69" s="525"/>
      <c r="V69" s="323"/>
      <c r="W69" s="323"/>
      <c r="Y69" s="323"/>
      <c r="Z69" s="323"/>
      <c r="AB69" s="323"/>
      <c r="AC69" s="323"/>
      <c r="AD69" s="323"/>
      <c r="AE69" s="524"/>
      <c r="AJ69" s="526"/>
      <c r="AK69" s="524"/>
    </row>
    <row r="70" spans="1:37" s="296" customFormat="1" ht="12" x14ac:dyDescent="0.2">
      <c r="A70" s="524" t="s">
        <v>903</v>
      </c>
      <c r="B70" s="296" t="s">
        <v>572</v>
      </c>
      <c r="C70" s="323"/>
      <c r="D70" s="323"/>
      <c r="E70" s="525"/>
      <c r="H70" s="323"/>
      <c r="I70" s="323"/>
      <c r="J70" s="323"/>
      <c r="K70" s="323"/>
      <c r="L70" s="323"/>
      <c r="M70" s="323"/>
      <c r="Q70" s="323"/>
      <c r="R70" s="323"/>
      <c r="T70" s="525"/>
      <c r="V70" s="323"/>
      <c r="W70" s="323"/>
      <c r="Y70" s="323"/>
      <c r="Z70" s="323"/>
      <c r="AB70" s="323"/>
      <c r="AC70" s="323"/>
      <c r="AD70" s="323"/>
      <c r="AE70" s="524"/>
      <c r="AJ70" s="526"/>
      <c r="AK70" s="524"/>
    </row>
    <row r="71" spans="1:37" s="296" customFormat="1" ht="12" x14ac:dyDescent="0.2">
      <c r="A71" s="524" t="s">
        <v>904</v>
      </c>
      <c r="B71" s="296" t="s">
        <v>584</v>
      </c>
      <c r="C71" s="323"/>
      <c r="D71" s="323"/>
      <c r="E71" s="525"/>
      <c r="H71" s="323"/>
      <c r="I71" s="323"/>
      <c r="J71" s="323"/>
      <c r="K71" s="323"/>
      <c r="L71" s="323"/>
      <c r="M71" s="323"/>
      <c r="Q71" s="323"/>
      <c r="R71" s="323"/>
      <c r="T71" s="525"/>
      <c r="V71" s="323"/>
      <c r="W71" s="323"/>
      <c r="Y71" s="323"/>
      <c r="Z71" s="323"/>
      <c r="AB71" s="323"/>
      <c r="AC71" s="323"/>
      <c r="AD71" s="323"/>
      <c r="AE71" s="524"/>
      <c r="AJ71" s="537"/>
      <c r="AK71" s="524"/>
    </row>
    <row r="72" spans="1:37" s="296" customFormat="1" ht="12" x14ac:dyDescent="0.2">
      <c r="A72" s="524" t="s">
        <v>905</v>
      </c>
      <c r="B72" s="296" t="s">
        <v>497</v>
      </c>
      <c r="C72" s="323"/>
      <c r="D72" s="323"/>
      <c r="E72" s="525"/>
      <c r="H72" s="323"/>
      <c r="I72" s="323"/>
      <c r="J72" s="323"/>
      <c r="K72" s="323"/>
      <c r="L72" s="323"/>
      <c r="M72" s="323"/>
      <c r="Q72" s="323"/>
      <c r="R72" s="323"/>
      <c r="T72" s="525"/>
      <c r="V72" s="323"/>
      <c r="W72" s="323"/>
      <c r="Y72" s="323"/>
      <c r="Z72" s="323"/>
      <c r="AB72" s="323"/>
      <c r="AC72" s="323"/>
      <c r="AD72" s="323"/>
      <c r="AE72" s="524"/>
      <c r="AJ72" s="526"/>
      <c r="AK72" s="524"/>
    </row>
    <row r="73" spans="1:37" s="296" customFormat="1" ht="12" x14ac:dyDescent="0.2">
      <c r="A73" s="524" t="s">
        <v>906</v>
      </c>
      <c r="B73" s="296" t="s">
        <v>559</v>
      </c>
      <c r="C73" s="323"/>
      <c r="D73" s="323"/>
      <c r="E73" s="525"/>
      <c r="H73" s="323"/>
      <c r="I73" s="323"/>
      <c r="J73" s="323"/>
      <c r="K73" s="323"/>
      <c r="L73" s="323"/>
      <c r="M73" s="323"/>
      <c r="Q73" s="323"/>
      <c r="R73" s="323"/>
      <c r="T73" s="525"/>
      <c r="V73" s="323"/>
      <c r="W73" s="323"/>
      <c r="Y73" s="323"/>
      <c r="Z73" s="323"/>
      <c r="AB73" s="323"/>
      <c r="AC73" s="323"/>
      <c r="AD73" s="323"/>
      <c r="AE73" s="524"/>
      <c r="AJ73" s="526"/>
      <c r="AK73" s="524"/>
    </row>
    <row r="74" spans="1:37" s="296" customFormat="1" ht="12" x14ac:dyDescent="0.2">
      <c r="A74" s="524" t="s">
        <v>907</v>
      </c>
      <c r="B74" s="296" t="s">
        <v>363</v>
      </c>
      <c r="C74" s="323"/>
      <c r="D74" s="323"/>
      <c r="E74" s="525"/>
      <c r="H74" s="323"/>
      <c r="I74" s="323"/>
      <c r="J74" s="323"/>
      <c r="K74" s="323"/>
      <c r="L74" s="323"/>
      <c r="M74" s="323"/>
      <c r="Q74" s="323"/>
      <c r="R74" s="323"/>
      <c r="T74" s="525"/>
      <c r="V74" s="323"/>
      <c r="W74" s="323"/>
      <c r="Y74" s="323"/>
      <c r="Z74" s="323"/>
      <c r="AB74" s="323"/>
      <c r="AC74" s="323"/>
      <c r="AD74" s="323"/>
      <c r="AE74" s="524"/>
      <c r="AJ74" s="526"/>
      <c r="AK74" s="524"/>
    </row>
    <row r="75" spans="1:37" s="296" customFormat="1" ht="12" x14ac:dyDescent="0.2">
      <c r="A75" s="524" t="s">
        <v>908</v>
      </c>
      <c r="B75" s="296" t="s">
        <v>657</v>
      </c>
      <c r="C75" s="323"/>
      <c r="D75" s="323"/>
      <c r="E75" s="525"/>
      <c r="H75" s="323"/>
      <c r="I75" s="323"/>
      <c r="J75" s="323"/>
      <c r="K75" s="323"/>
      <c r="L75" s="323"/>
      <c r="M75" s="323"/>
      <c r="Q75" s="323"/>
      <c r="R75" s="323"/>
      <c r="T75" s="525"/>
      <c r="V75" s="323"/>
      <c r="W75" s="323"/>
      <c r="Y75" s="323"/>
      <c r="Z75" s="323"/>
      <c r="AB75" s="323"/>
      <c r="AC75" s="323"/>
      <c r="AD75" s="323"/>
      <c r="AE75" s="524"/>
      <c r="AJ75" s="526"/>
      <c r="AK75" s="524"/>
    </row>
    <row r="76" spans="1:37" s="296" customFormat="1" ht="12" x14ac:dyDescent="0.2">
      <c r="A76" s="539" t="s">
        <v>909</v>
      </c>
      <c r="B76" s="296" t="s">
        <v>388</v>
      </c>
      <c r="C76" s="323"/>
      <c r="D76" s="323"/>
      <c r="E76" s="525"/>
      <c r="H76" s="323"/>
      <c r="I76" s="323"/>
      <c r="J76" s="323"/>
      <c r="K76" s="323"/>
      <c r="L76" s="323"/>
      <c r="M76" s="323"/>
      <c r="Q76" s="323"/>
      <c r="R76" s="323"/>
      <c r="T76" s="525"/>
      <c r="V76" s="323"/>
      <c r="W76" s="323"/>
      <c r="Y76" s="323"/>
      <c r="Z76" s="323"/>
      <c r="AB76" s="323"/>
      <c r="AC76" s="323"/>
      <c r="AD76" s="323"/>
      <c r="AE76" s="524"/>
      <c r="AJ76" s="526"/>
      <c r="AK76" s="524"/>
    </row>
    <row r="77" spans="1:37" s="296" customFormat="1" ht="12" x14ac:dyDescent="0.2">
      <c r="A77" s="524" t="s">
        <v>910</v>
      </c>
      <c r="B77" s="296" t="s">
        <v>597</v>
      </c>
      <c r="C77" s="323"/>
      <c r="D77" s="323"/>
      <c r="E77" s="525"/>
      <c r="H77" s="323"/>
      <c r="I77" s="323"/>
      <c r="J77" s="323"/>
      <c r="K77" s="323"/>
      <c r="L77" s="323"/>
      <c r="M77" s="323"/>
      <c r="Q77" s="323"/>
      <c r="R77" s="323"/>
      <c r="T77" s="525"/>
      <c r="V77" s="323"/>
      <c r="W77" s="323"/>
      <c r="Y77" s="323"/>
      <c r="Z77" s="323"/>
      <c r="AB77" s="323"/>
      <c r="AC77" s="323"/>
      <c r="AD77" s="323"/>
      <c r="AE77" s="524"/>
      <c r="AJ77" s="526"/>
      <c r="AK77" s="524"/>
    </row>
    <row r="78" spans="1:37" s="296" customFormat="1" ht="12" x14ac:dyDescent="0.2">
      <c r="A78" s="524" t="s">
        <v>911</v>
      </c>
      <c r="B78" s="296" t="s">
        <v>467</v>
      </c>
      <c r="C78" s="323"/>
      <c r="D78" s="323"/>
      <c r="E78" s="525"/>
      <c r="H78" s="323"/>
      <c r="I78" s="323"/>
      <c r="J78" s="323"/>
      <c r="K78" s="323"/>
      <c r="L78" s="323"/>
      <c r="M78" s="323"/>
      <c r="Q78" s="323"/>
      <c r="R78" s="323"/>
      <c r="T78" s="525"/>
      <c r="V78" s="323"/>
      <c r="W78" s="323"/>
      <c r="Y78" s="323"/>
      <c r="Z78" s="323"/>
      <c r="AB78" s="323"/>
      <c r="AC78" s="323"/>
      <c r="AD78" s="323"/>
      <c r="AE78" s="524"/>
      <c r="AJ78" s="526"/>
      <c r="AK78" s="524"/>
    </row>
    <row r="79" spans="1:37" s="296" customFormat="1" ht="12" x14ac:dyDescent="0.2">
      <c r="A79" s="524" t="s">
        <v>912</v>
      </c>
      <c r="B79" s="296" t="s">
        <v>516</v>
      </c>
      <c r="C79" s="323"/>
      <c r="D79" s="323"/>
      <c r="E79" s="525"/>
      <c r="H79" s="323"/>
      <c r="I79" s="323"/>
      <c r="J79" s="323"/>
      <c r="K79" s="323"/>
      <c r="L79" s="323"/>
      <c r="M79" s="323"/>
      <c r="Q79" s="323"/>
      <c r="R79" s="323"/>
      <c r="T79" s="525"/>
      <c r="V79" s="323"/>
      <c r="W79" s="323"/>
      <c r="Y79" s="323"/>
      <c r="Z79" s="323"/>
      <c r="AB79" s="323"/>
      <c r="AC79" s="323"/>
      <c r="AD79" s="323"/>
      <c r="AE79" s="524"/>
      <c r="AJ79" s="528"/>
      <c r="AK79" s="524"/>
    </row>
    <row r="80" spans="1:37" s="296" customFormat="1" ht="12" x14ac:dyDescent="0.2">
      <c r="A80" s="524" t="s">
        <v>913</v>
      </c>
      <c r="B80" s="296" t="s">
        <v>517</v>
      </c>
      <c r="C80" s="323"/>
      <c r="D80" s="323"/>
      <c r="E80" s="525"/>
      <c r="H80" s="323"/>
      <c r="I80" s="323"/>
      <c r="J80" s="323"/>
      <c r="K80" s="323"/>
      <c r="L80" s="323"/>
      <c r="M80" s="323"/>
      <c r="Q80" s="323"/>
      <c r="R80" s="323"/>
      <c r="T80" s="525"/>
      <c r="V80" s="323"/>
      <c r="W80" s="323"/>
      <c r="Y80" s="323"/>
      <c r="Z80" s="323"/>
      <c r="AB80" s="323"/>
      <c r="AC80" s="323"/>
      <c r="AD80" s="323"/>
      <c r="AE80" s="524"/>
      <c r="AJ80" s="526"/>
      <c r="AK80" s="524"/>
    </row>
    <row r="81" spans="1:37" s="296" customFormat="1" ht="12" x14ac:dyDescent="0.2">
      <c r="A81" s="524" t="s">
        <v>914</v>
      </c>
      <c r="B81" s="296" t="s">
        <v>611</v>
      </c>
      <c r="C81" s="323"/>
      <c r="D81" s="323"/>
      <c r="E81" s="525"/>
      <c r="H81" s="323"/>
      <c r="I81" s="323"/>
      <c r="J81" s="323"/>
      <c r="K81" s="323"/>
      <c r="L81" s="323"/>
      <c r="M81" s="323"/>
      <c r="Q81" s="323"/>
      <c r="R81" s="323"/>
      <c r="T81" s="525"/>
      <c r="V81" s="323"/>
      <c r="W81" s="323"/>
      <c r="Y81" s="323"/>
      <c r="Z81" s="323"/>
      <c r="AB81" s="323"/>
      <c r="AC81" s="323"/>
      <c r="AD81" s="323"/>
      <c r="AE81" s="524"/>
      <c r="AJ81" s="526"/>
      <c r="AK81" s="524"/>
    </row>
    <row r="82" spans="1:37" s="296" customFormat="1" ht="12" x14ac:dyDescent="0.2">
      <c r="A82" s="524" t="s">
        <v>915</v>
      </c>
      <c r="B82" s="296" t="s">
        <v>364</v>
      </c>
      <c r="C82" s="323"/>
      <c r="D82" s="323"/>
      <c r="E82" s="525"/>
      <c r="H82" s="323"/>
      <c r="I82" s="323"/>
      <c r="J82" s="323"/>
      <c r="K82" s="323"/>
      <c r="L82" s="323"/>
      <c r="M82" s="323"/>
      <c r="Q82" s="323"/>
      <c r="R82" s="323"/>
      <c r="T82" s="525"/>
      <c r="V82" s="323"/>
      <c r="W82" s="323"/>
      <c r="Y82" s="323"/>
      <c r="Z82" s="323"/>
      <c r="AB82" s="323"/>
      <c r="AC82" s="323"/>
      <c r="AD82" s="323"/>
      <c r="AE82" s="524"/>
      <c r="AJ82" s="526"/>
      <c r="AK82" s="524"/>
    </row>
    <row r="83" spans="1:37" s="296" customFormat="1" ht="12" x14ac:dyDescent="0.2">
      <c r="A83" s="524" t="s">
        <v>916</v>
      </c>
      <c r="B83" s="296" t="s">
        <v>612</v>
      </c>
      <c r="C83" s="323"/>
      <c r="D83" s="323"/>
      <c r="E83" s="525"/>
      <c r="H83" s="323"/>
      <c r="I83" s="323"/>
      <c r="J83" s="323"/>
      <c r="K83" s="323"/>
      <c r="L83" s="323"/>
      <c r="M83" s="323"/>
      <c r="Q83" s="323"/>
      <c r="R83" s="323"/>
      <c r="T83" s="525"/>
      <c r="V83" s="323"/>
      <c r="W83" s="323"/>
      <c r="Y83" s="323"/>
      <c r="Z83" s="323"/>
      <c r="AB83" s="323"/>
      <c r="AC83" s="323"/>
      <c r="AD83" s="323"/>
      <c r="AE83" s="524"/>
      <c r="AJ83" s="526"/>
      <c r="AK83" s="524"/>
    </row>
    <row r="84" spans="1:37" s="296" customFormat="1" ht="12" x14ac:dyDescent="0.2">
      <c r="A84" s="524" t="s">
        <v>917</v>
      </c>
      <c r="B84" s="296" t="s">
        <v>444</v>
      </c>
      <c r="C84" s="323"/>
      <c r="D84" s="323"/>
      <c r="E84" s="525"/>
      <c r="H84" s="323"/>
      <c r="I84" s="323"/>
      <c r="J84" s="323"/>
      <c r="K84" s="323"/>
      <c r="L84" s="323"/>
      <c r="M84" s="323"/>
      <c r="Q84" s="323"/>
      <c r="R84" s="323"/>
      <c r="T84" s="525"/>
      <c r="V84" s="323"/>
      <c r="W84" s="323"/>
      <c r="Y84" s="323"/>
      <c r="Z84" s="323"/>
      <c r="AB84" s="323"/>
      <c r="AC84" s="323"/>
      <c r="AD84" s="323"/>
      <c r="AE84" s="524"/>
      <c r="AJ84" s="528"/>
      <c r="AK84" s="524"/>
    </row>
    <row r="85" spans="1:37" s="296" customFormat="1" ht="12" x14ac:dyDescent="0.2">
      <c r="A85" s="524" t="s">
        <v>918</v>
      </c>
      <c r="B85" s="296" t="s">
        <v>498</v>
      </c>
      <c r="C85" s="323"/>
      <c r="D85" s="323"/>
      <c r="E85" s="525"/>
      <c r="H85" s="323"/>
      <c r="I85" s="323"/>
      <c r="J85" s="323"/>
      <c r="K85" s="323"/>
      <c r="L85" s="323"/>
      <c r="M85" s="323"/>
      <c r="Q85" s="323"/>
      <c r="R85" s="323"/>
      <c r="T85" s="525"/>
      <c r="V85" s="323"/>
      <c r="W85" s="323"/>
      <c r="Y85" s="323"/>
      <c r="Z85" s="323"/>
      <c r="AB85" s="323"/>
      <c r="AC85" s="323"/>
      <c r="AD85" s="323"/>
      <c r="AE85" s="524"/>
      <c r="AJ85" s="526"/>
      <c r="AK85" s="524"/>
    </row>
    <row r="86" spans="1:37" s="296" customFormat="1" ht="12" x14ac:dyDescent="0.2">
      <c r="A86" s="524" t="s">
        <v>919</v>
      </c>
      <c r="B86" s="296" t="s">
        <v>389</v>
      </c>
      <c r="C86" s="323"/>
      <c r="D86" s="323"/>
      <c r="E86" s="525"/>
      <c r="H86" s="323"/>
      <c r="I86" s="323"/>
      <c r="J86" s="323"/>
      <c r="K86" s="323"/>
      <c r="L86" s="323"/>
      <c r="M86" s="323"/>
      <c r="Q86" s="323"/>
      <c r="R86" s="323"/>
      <c r="T86" s="525"/>
      <c r="V86" s="323"/>
      <c r="W86" s="323"/>
      <c r="Y86" s="323"/>
      <c r="Z86" s="323"/>
      <c r="AB86" s="323"/>
      <c r="AC86" s="323"/>
      <c r="AD86" s="323"/>
      <c r="AE86" s="524"/>
      <c r="AJ86" s="526"/>
      <c r="AK86" s="524"/>
    </row>
    <row r="87" spans="1:37" s="296" customFormat="1" ht="12" x14ac:dyDescent="0.2">
      <c r="A87" s="524" t="s">
        <v>920</v>
      </c>
      <c r="B87" s="296" t="s">
        <v>573</v>
      </c>
      <c r="C87" s="323"/>
      <c r="D87" s="323"/>
      <c r="E87" s="525"/>
      <c r="H87" s="323"/>
      <c r="I87" s="323"/>
      <c r="J87" s="323"/>
      <c r="K87" s="323"/>
      <c r="L87" s="323"/>
      <c r="M87" s="323"/>
      <c r="Q87" s="323"/>
      <c r="R87" s="323"/>
      <c r="T87" s="525"/>
      <c r="V87" s="323"/>
      <c r="W87" s="323"/>
      <c r="Y87" s="323"/>
      <c r="Z87" s="323"/>
      <c r="AB87" s="323"/>
      <c r="AC87" s="323"/>
      <c r="AD87" s="323"/>
      <c r="AE87" s="524"/>
      <c r="AJ87" s="526"/>
      <c r="AK87" s="524"/>
    </row>
    <row r="88" spans="1:37" s="296" customFormat="1" ht="12" x14ac:dyDescent="0.2">
      <c r="A88" s="524" t="s">
        <v>921</v>
      </c>
      <c r="B88" s="296" t="s">
        <v>630</v>
      </c>
      <c r="C88" s="323"/>
      <c r="D88" s="323"/>
      <c r="E88" s="525"/>
      <c r="H88" s="323"/>
      <c r="I88" s="323"/>
      <c r="J88" s="323"/>
      <c r="K88" s="323"/>
      <c r="L88" s="323"/>
      <c r="M88" s="323"/>
      <c r="Q88" s="323"/>
      <c r="R88" s="323"/>
      <c r="T88" s="525"/>
      <c r="V88" s="323"/>
      <c r="W88" s="323"/>
      <c r="Y88" s="323"/>
      <c r="Z88" s="323"/>
      <c r="AB88" s="323"/>
      <c r="AC88" s="323"/>
      <c r="AD88" s="323"/>
      <c r="AE88" s="524"/>
      <c r="AJ88" s="526"/>
      <c r="AK88" s="524"/>
    </row>
    <row r="89" spans="1:37" s="296" customFormat="1" ht="12" x14ac:dyDescent="0.2">
      <c r="A89" s="524" t="s">
        <v>922</v>
      </c>
      <c r="B89" s="296" t="s">
        <v>620</v>
      </c>
      <c r="C89" s="323"/>
      <c r="D89" s="323"/>
      <c r="E89" s="525"/>
      <c r="H89" s="323"/>
      <c r="I89" s="323"/>
      <c r="J89" s="323"/>
      <c r="K89" s="323"/>
      <c r="L89" s="323"/>
      <c r="M89" s="323"/>
      <c r="Q89" s="323"/>
      <c r="R89" s="323"/>
      <c r="T89" s="525"/>
      <c r="V89" s="323"/>
      <c r="W89" s="323"/>
      <c r="Y89" s="323"/>
      <c r="Z89" s="323"/>
      <c r="AB89" s="323"/>
      <c r="AC89" s="323"/>
      <c r="AD89" s="323"/>
      <c r="AE89" s="524"/>
      <c r="AJ89" s="526"/>
      <c r="AK89" s="524"/>
    </row>
    <row r="90" spans="1:37" s="296" customFormat="1" ht="12" x14ac:dyDescent="0.2">
      <c r="A90" s="524" t="s">
        <v>923</v>
      </c>
      <c r="B90" s="296" t="s">
        <v>518</v>
      </c>
      <c r="C90" s="323"/>
      <c r="D90" s="323"/>
      <c r="E90" s="525"/>
      <c r="H90" s="323"/>
      <c r="I90" s="323"/>
      <c r="J90" s="323"/>
      <c r="K90" s="323"/>
      <c r="L90" s="323"/>
      <c r="M90" s="323"/>
      <c r="Q90" s="323"/>
      <c r="R90" s="323"/>
      <c r="T90" s="525"/>
      <c r="V90" s="323"/>
      <c r="W90" s="323"/>
      <c r="Y90" s="323"/>
      <c r="Z90" s="323"/>
      <c r="AB90" s="323"/>
      <c r="AC90" s="323"/>
      <c r="AD90" s="323"/>
      <c r="AE90" s="524"/>
      <c r="AJ90" s="526"/>
      <c r="AK90" s="524"/>
    </row>
    <row r="91" spans="1:37" s="296" customFormat="1" ht="12" x14ac:dyDescent="0.2">
      <c r="A91" s="524" t="s">
        <v>924</v>
      </c>
      <c r="B91" s="296" t="s">
        <v>468</v>
      </c>
      <c r="C91" s="323"/>
      <c r="D91" s="323"/>
      <c r="E91" s="525"/>
      <c r="H91" s="323"/>
      <c r="I91" s="323"/>
      <c r="J91" s="323"/>
      <c r="K91" s="323"/>
      <c r="L91" s="323"/>
      <c r="M91" s="323"/>
      <c r="Q91" s="323"/>
      <c r="R91" s="323"/>
      <c r="T91" s="525"/>
      <c r="V91" s="323"/>
      <c r="W91" s="323"/>
      <c r="Y91" s="323"/>
      <c r="Z91" s="323"/>
      <c r="AB91" s="323"/>
      <c r="AC91" s="323"/>
      <c r="AD91" s="323"/>
      <c r="AE91" s="524"/>
      <c r="AJ91" s="526"/>
      <c r="AK91" s="524"/>
    </row>
    <row r="92" spans="1:37" s="296" customFormat="1" ht="12" x14ac:dyDescent="0.2">
      <c r="A92" s="524" t="s">
        <v>925</v>
      </c>
      <c r="B92" s="296" t="s">
        <v>469</v>
      </c>
      <c r="C92" s="323"/>
      <c r="D92" s="323"/>
      <c r="E92" s="525"/>
      <c r="H92" s="323"/>
      <c r="I92" s="323"/>
      <c r="J92" s="323"/>
      <c r="K92" s="323"/>
      <c r="L92" s="323"/>
      <c r="M92" s="323"/>
      <c r="Q92" s="323"/>
      <c r="R92" s="323"/>
      <c r="T92" s="525"/>
      <c r="V92" s="323"/>
      <c r="W92" s="323"/>
      <c r="Y92" s="323"/>
      <c r="Z92" s="323"/>
      <c r="AB92" s="323"/>
      <c r="AC92" s="323"/>
      <c r="AD92" s="323"/>
      <c r="AE92" s="524"/>
      <c r="AJ92" s="526"/>
      <c r="AK92" s="524"/>
    </row>
    <row r="93" spans="1:37" s="296" customFormat="1" ht="12" x14ac:dyDescent="0.2">
      <c r="A93" s="524" t="s">
        <v>926</v>
      </c>
      <c r="B93" s="296" t="s">
        <v>445</v>
      </c>
      <c r="C93" s="323"/>
      <c r="D93" s="323"/>
      <c r="E93" s="525"/>
      <c r="H93" s="323"/>
      <c r="I93" s="323"/>
      <c r="J93" s="323"/>
      <c r="K93" s="323"/>
      <c r="L93" s="323"/>
      <c r="M93" s="323"/>
      <c r="Q93" s="323"/>
      <c r="R93" s="323"/>
      <c r="T93" s="525"/>
      <c r="V93" s="323"/>
      <c r="W93" s="323"/>
      <c r="Y93" s="323"/>
      <c r="Z93" s="323"/>
      <c r="AB93" s="323"/>
      <c r="AC93" s="323"/>
      <c r="AD93" s="323"/>
      <c r="AE93" s="524"/>
      <c r="AJ93" s="528"/>
      <c r="AK93" s="524"/>
    </row>
    <row r="94" spans="1:37" s="296" customFormat="1" ht="12" x14ac:dyDescent="0.2">
      <c r="A94" s="524" t="s">
        <v>927</v>
      </c>
      <c r="B94" s="296" t="s">
        <v>470</v>
      </c>
      <c r="C94" s="323"/>
      <c r="D94" s="323"/>
      <c r="E94" s="525"/>
      <c r="H94" s="323"/>
      <c r="I94" s="323"/>
      <c r="J94" s="323"/>
      <c r="K94" s="323"/>
      <c r="L94" s="323"/>
      <c r="M94" s="323"/>
      <c r="Q94" s="323"/>
      <c r="R94" s="323"/>
      <c r="T94" s="525"/>
      <c r="V94" s="323"/>
      <c r="W94" s="323"/>
      <c r="Y94" s="323"/>
      <c r="Z94" s="323"/>
      <c r="AB94" s="323"/>
      <c r="AC94" s="323"/>
      <c r="AD94" s="323"/>
      <c r="AE94" s="524"/>
      <c r="AJ94" s="529"/>
      <c r="AK94" s="524"/>
    </row>
    <row r="95" spans="1:37" s="531" customFormat="1" ht="12" x14ac:dyDescent="0.2">
      <c r="A95" s="530" t="s">
        <v>928</v>
      </c>
      <c r="B95" s="531" t="s">
        <v>471</v>
      </c>
      <c r="C95" s="532"/>
      <c r="D95" s="532"/>
      <c r="E95" s="533"/>
      <c r="H95" s="532"/>
      <c r="I95" s="532"/>
      <c r="J95" s="532"/>
      <c r="K95" s="532"/>
      <c r="L95" s="532"/>
      <c r="M95" s="532"/>
      <c r="Q95" s="532"/>
      <c r="R95" s="532"/>
      <c r="T95" s="533"/>
      <c r="V95" s="532"/>
      <c r="W95" s="532"/>
      <c r="Y95" s="532"/>
      <c r="Z95" s="532"/>
      <c r="AB95" s="532"/>
      <c r="AC95" s="532"/>
      <c r="AD95" s="532"/>
      <c r="AE95" s="530"/>
      <c r="AJ95" s="534"/>
      <c r="AK95" s="530"/>
    </row>
    <row r="96" spans="1:37" s="531" customFormat="1" ht="12" x14ac:dyDescent="0.2">
      <c r="A96" s="530" t="s">
        <v>929</v>
      </c>
      <c r="B96" s="531" t="s">
        <v>658</v>
      </c>
      <c r="C96" s="532"/>
      <c r="D96" s="532"/>
      <c r="E96" s="533"/>
      <c r="H96" s="532"/>
      <c r="I96" s="532"/>
      <c r="J96" s="532"/>
      <c r="K96" s="532"/>
      <c r="L96" s="532"/>
      <c r="M96" s="532"/>
      <c r="Q96" s="532"/>
      <c r="R96" s="532"/>
      <c r="T96" s="533"/>
      <c r="V96" s="532"/>
      <c r="W96" s="532"/>
      <c r="Y96" s="532"/>
      <c r="Z96" s="532"/>
      <c r="AB96" s="532"/>
      <c r="AC96" s="532"/>
      <c r="AD96" s="532"/>
      <c r="AE96" s="530"/>
      <c r="AJ96" s="534"/>
      <c r="AK96" s="530"/>
    </row>
    <row r="97" spans="1:37" s="531" customFormat="1" ht="12" x14ac:dyDescent="0.2">
      <c r="A97" s="530" t="s">
        <v>930</v>
      </c>
      <c r="B97" s="531" t="s">
        <v>365</v>
      </c>
      <c r="C97" s="532"/>
      <c r="D97" s="532"/>
      <c r="E97" s="533"/>
      <c r="H97" s="532"/>
      <c r="I97" s="532"/>
      <c r="J97" s="532"/>
      <c r="K97" s="532"/>
      <c r="L97" s="532"/>
      <c r="M97" s="532"/>
      <c r="Q97" s="532"/>
      <c r="R97" s="532"/>
      <c r="T97" s="533"/>
      <c r="V97" s="532"/>
      <c r="W97" s="532"/>
      <c r="Y97" s="532"/>
      <c r="Z97" s="532"/>
      <c r="AB97" s="532"/>
      <c r="AC97" s="532"/>
      <c r="AD97" s="532"/>
      <c r="AE97" s="530"/>
      <c r="AJ97" s="540"/>
      <c r="AK97" s="530"/>
    </row>
    <row r="98" spans="1:37" s="531" customFormat="1" ht="12" x14ac:dyDescent="0.2">
      <c r="A98" s="530" t="s">
        <v>931</v>
      </c>
      <c r="B98" s="531" t="s">
        <v>424</v>
      </c>
      <c r="C98" s="532"/>
      <c r="D98" s="532"/>
      <c r="E98" s="533"/>
      <c r="H98" s="532"/>
      <c r="I98" s="532"/>
      <c r="J98" s="532"/>
      <c r="K98" s="532"/>
      <c r="L98" s="532"/>
      <c r="M98" s="532"/>
      <c r="Q98" s="532"/>
      <c r="R98" s="532"/>
      <c r="T98" s="533"/>
      <c r="V98" s="532"/>
      <c r="W98" s="532"/>
      <c r="Y98" s="532"/>
      <c r="Z98" s="532"/>
      <c r="AB98" s="532"/>
      <c r="AC98" s="532"/>
      <c r="AD98" s="532"/>
      <c r="AE98" s="530"/>
      <c r="AJ98" s="541"/>
      <c r="AK98" s="530"/>
    </row>
    <row r="99" spans="1:37" s="531" customFormat="1" ht="12" x14ac:dyDescent="0.2">
      <c r="A99" s="530" t="s">
        <v>932</v>
      </c>
      <c r="B99" s="531" t="s">
        <v>659</v>
      </c>
      <c r="C99" s="532"/>
      <c r="D99" s="532"/>
      <c r="E99" s="533"/>
      <c r="H99" s="532"/>
      <c r="I99" s="532"/>
      <c r="J99" s="532"/>
      <c r="K99" s="532"/>
      <c r="L99" s="532"/>
      <c r="M99" s="532"/>
      <c r="Q99" s="532"/>
      <c r="R99" s="532"/>
      <c r="T99" s="533"/>
      <c r="V99" s="532"/>
      <c r="W99" s="532"/>
      <c r="Y99" s="532"/>
      <c r="Z99" s="532"/>
      <c r="AB99" s="532"/>
      <c r="AC99" s="532"/>
      <c r="AD99" s="532"/>
      <c r="AE99" s="530"/>
      <c r="AJ99" s="534"/>
      <c r="AK99" s="530"/>
    </row>
    <row r="100" spans="1:37" s="531" customFormat="1" ht="12" x14ac:dyDescent="0.2">
      <c r="A100" s="530" t="s">
        <v>933</v>
      </c>
      <c r="B100" s="531" t="s">
        <v>441</v>
      </c>
      <c r="C100" s="532"/>
      <c r="D100" s="532"/>
      <c r="E100" s="533"/>
      <c r="H100" s="532"/>
      <c r="I100" s="532"/>
      <c r="J100" s="532"/>
      <c r="K100" s="532"/>
      <c r="L100" s="532"/>
      <c r="M100" s="532"/>
      <c r="Q100" s="532"/>
      <c r="R100" s="532"/>
      <c r="T100" s="533"/>
      <c r="V100" s="532"/>
      <c r="W100" s="532"/>
      <c r="Y100" s="532"/>
      <c r="Z100" s="532"/>
      <c r="AB100" s="532"/>
      <c r="AC100" s="532"/>
      <c r="AD100" s="532"/>
      <c r="AE100" s="530"/>
      <c r="AJ100" s="542"/>
      <c r="AK100" s="530"/>
    </row>
    <row r="101" spans="1:37" s="531" customFormat="1" ht="12" x14ac:dyDescent="0.2">
      <c r="A101" s="530" t="s">
        <v>934</v>
      </c>
      <c r="B101" s="531" t="s">
        <v>519</v>
      </c>
      <c r="C101" s="532"/>
      <c r="D101" s="532"/>
      <c r="E101" s="533"/>
      <c r="H101" s="532"/>
      <c r="I101" s="532"/>
      <c r="J101" s="532"/>
      <c r="K101" s="532"/>
      <c r="L101" s="532"/>
      <c r="M101" s="532"/>
      <c r="Q101" s="532"/>
      <c r="R101" s="532"/>
      <c r="T101" s="533"/>
      <c r="V101" s="532"/>
      <c r="W101" s="532"/>
      <c r="Y101" s="532"/>
      <c r="Z101" s="532"/>
      <c r="AB101" s="532"/>
      <c r="AC101" s="532"/>
      <c r="AD101" s="532"/>
      <c r="AE101" s="530"/>
      <c r="AJ101" s="534"/>
      <c r="AK101" s="530"/>
    </row>
    <row r="102" spans="1:37" s="531" customFormat="1" ht="12" x14ac:dyDescent="0.2">
      <c r="A102" s="530" t="s">
        <v>935</v>
      </c>
      <c r="B102" s="531" t="s">
        <v>456</v>
      </c>
      <c r="C102" s="532"/>
      <c r="D102" s="532"/>
      <c r="E102" s="533"/>
      <c r="H102" s="532"/>
      <c r="I102" s="532"/>
      <c r="J102" s="532"/>
      <c r="K102" s="532"/>
      <c r="L102" s="532"/>
      <c r="M102" s="532"/>
      <c r="Q102" s="532"/>
      <c r="R102" s="532"/>
      <c r="T102" s="533"/>
      <c r="V102" s="532"/>
      <c r="W102" s="532"/>
      <c r="Y102" s="532"/>
      <c r="Z102" s="532"/>
      <c r="AB102" s="532"/>
      <c r="AC102" s="532"/>
      <c r="AD102" s="532"/>
      <c r="AE102" s="530"/>
      <c r="AJ102" s="534"/>
      <c r="AK102" s="530"/>
    </row>
    <row r="103" spans="1:37" s="531" customFormat="1" ht="12" x14ac:dyDescent="0.2">
      <c r="A103" s="530" t="s">
        <v>936</v>
      </c>
      <c r="B103" s="531" t="s">
        <v>574</v>
      </c>
      <c r="C103" s="532"/>
      <c r="D103" s="532"/>
      <c r="E103" s="533"/>
      <c r="H103" s="532"/>
      <c r="I103" s="532"/>
      <c r="J103" s="532"/>
      <c r="K103" s="532"/>
      <c r="L103" s="532"/>
      <c r="M103" s="532"/>
      <c r="Q103" s="532"/>
      <c r="R103" s="532"/>
      <c r="T103" s="533"/>
      <c r="V103" s="532"/>
      <c r="W103" s="532"/>
      <c r="Y103" s="532"/>
      <c r="Z103" s="532"/>
      <c r="AB103" s="532"/>
      <c r="AC103" s="532"/>
      <c r="AD103" s="532"/>
      <c r="AE103" s="530"/>
      <c r="AJ103" s="534"/>
      <c r="AK103" s="530"/>
    </row>
    <row r="104" spans="1:37" s="531" customFormat="1" ht="12" x14ac:dyDescent="0.2">
      <c r="A104" s="530" t="s">
        <v>937</v>
      </c>
      <c r="B104" s="531" t="s">
        <v>457</v>
      </c>
      <c r="C104" s="532"/>
      <c r="D104" s="532"/>
      <c r="E104" s="533"/>
      <c r="H104" s="532"/>
      <c r="I104" s="532"/>
      <c r="J104" s="532"/>
      <c r="K104" s="532"/>
      <c r="L104" s="532"/>
      <c r="M104" s="532"/>
      <c r="Q104" s="532"/>
      <c r="R104" s="532"/>
      <c r="T104" s="533"/>
      <c r="V104" s="532"/>
      <c r="W104" s="532"/>
      <c r="Y104" s="532"/>
      <c r="Z104" s="532"/>
      <c r="AB104" s="532"/>
      <c r="AC104" s="532"/>
      <c r="AD104" s="532"/>
      <c r="AE104" s="530"/>
      <c r="AJ104" s="534"/>
      <c r="AK104" s="530"/>
    </row>
    <row r="105" spans="1:37" s="531" customFormat="1" ht="12" x14ac:dyDescent="0.2">
      <c r="A105" s="530" t="s">
        <v>938</v>
      </c>
      <c r="B105" s="531" t="s">
        <v>560</v>
      </c>
      <c r="C105" s="532"/>
      <c r="D105" s="532"/>
      <c r="E105" s="533"/>
      <c r="H105" s="532"/>
      <c r="I105" s="532"/>
      <c r="J105" s="532"/>
      <c r="K105" s="532"/>
      <c r="L105" s="532"/>
      <c r="M105" s="532"/>
      <c r="Q105" s="532"/>
      <c r="R105" s="532"/>
      <c r="T105" s="533"/>
      <c r="V105" s="532"/>
      <c r="W105" s="532"/>
      <c r="Y105" s="532"/>
      <c r="Z105" s="532"/>
      <c r="AB105" s="532"/>
      <c r="AC105" s="532"/>
      <c r="AD105" s="532"/>
      <c r="AE105" s="530"/>
      <c r="AJ105" s="534"/>
      <c r="AK105" s="530"/>
    </row>
    <row r="106" spans="1:37" s="531" customFormat="1" ht="12" x14ac:dyDescent="0.2">
      <c r="A106" s="530" t="s">
        <v>939</v>
      </c>
      <c r="B106" s="531" t="s">
        <v>398</v>
      </c>
      <c r="C106" s="532"/>
      <c r="D106" s="532"/>
      <c r="E106" s="533"/>
      <c r="H106" s="532"/>
      <c r="I106" s="532"/>
      <c r="J106" s="532"/>
      <c r="K106" s="532"/>
      <c r="L106" s="532"/>
      <c r="M106" s="532"/>
      <c r="Q106" s="532"/>
      <c r="R106" s="532"/>
      <c r="T106" s="533"/>
      <c r="V106" s="532"/>
      <c r="W106" s="532"/>
      <c r="Y106" s="532"/>
      <c r="Z106" s="532"/>
      <c r="AB106" s="532"/>
      <c r="AC106" s="532"/>
      <c r="AD106" s="532"/>
      <c r="AE106" s="530"/>
      <c r="AJ106" s="540"/>
      <c r="AK106" s="530"/>
    </row>
    <row r="107" spans="1:37" s="531" customFormat="1" ht="12" x14ac:dyDescent="0.2">
      <c r="A107" s="530" t="s">
        <v>940</v>
      </c>
      <c r="B107" s="531" t="s">
        <v>561</v>
      </c>
      <c r="C107" s="532"/>
      <c r="D107" s="532"/>
      <c r="E107" s="533"/>
      <c r="H107" s="532"/>
      <c r="I107" s="532"/>
      <c r="J107" s="532"/>
      <c r="K107" s="532"/>
      <c r="L107" s="532"/>
      <c r="M107" s="532"/>
      <c r="Q107" s="532"/>
      <c r="R107" s="532"/>
      <c r="T107" s="533"/>
      <c r="V107" s="532"/>
      <c r="W107" s="532"/>
      <c r="Y107" s="532"/>
      <c r="Z107" s="532"/>
      <c r="AB107" s="532"/>
      <c r="AC107" s="532"/>
      <c r="AD107" s="532"/>
      <c r="AE107" s="530"/>
      <c r="AJ107" s="534"/>
      <c r="AK107" s="530"/>
    </row>
    <row r="108" spans="1:37" s="531" customFormat="1" ht="12" x14ac:dyDescent="0.2">
      <c r="A108" s="530" t="s">
        <v>941</v>
      </c>
      <c r="B108" s="531" t="s">
        <v>407</v>
      </c>
      <c r="C108" s="532"/>
      <c r="D108" s="532"/>
      <c r="E108" s="533"/>
      <c r="H108" s="532"/>
      <c r="I108" s="532"/>
      <c r="J108" s="532"/>
      <c r="K108" s="532"/>
      <c r="L108" s="532"/>
      <c r="M108" s="532"/>
      <c r="Q108" s="532"/>
      <c r="R108" s="532"/>
      <c r="T108" s="533"/>
      <c r="V108" s="532"/>
      <c r="W108" s="532"/>
      <c r="Y108" s="532"/>
      <c r="Z108" s="532"/>
      <c r="AB108" s="532"/>
      <c r="AC108" s="532"/>
      <c r="AD108" s="532"/>
      <c r="AE108" s="530"/>
      <c r="AJ108" s="540"/>
      <c r="AK108" s="530"/>
    </row>
    <row r="109" spans="1:37" s="531" customFormat="1" ht="12" x14ac:dyDescent="0.2">
      <c r="A109" s="530" t="s">
        <v>942</v>
      </c>
      <c r="B109" s="531" t="s">
        <v>660</v>
      </c>
      <c r="C109" s="532"/>
      <c r="D109" s="532"/>
      <c r="E109" s="533"/>
      <c r="H109" s="532"/>
      <c r="I109" s="532"/>
      <c r="J109" s="532"/>
      <c r="K109" s="532"/>
      <c r="L109" s="532"/>
      <c r="M109" s="532"/>
      <c r="Q109" s="532"/>
      <c r="R109" s="532"/>
      <c r="T109" s="533"/>
      <c r="V109" s="532"/>
      <c r="W109" s="532"/>
      <c r="Y109" s="532"/>
      <c r="Z109" s="532"/>
      <c r="AB109" s="532"/>
      <c r="AC109" s="532"/>
      <c r="AD109" s="532"/>
      <c r="AE109" s="530"/>
      <c r="AJ109" s="534"/>
      <c r="AK109" s="530"/>
    </row>
    <row r="110" spans="1:37" s="531" customFormat="1" ht="12" x14ac:dyDescent="0.2">
      <c r="A110" s="530" t="s">
        <v>943</v>
      </c>
      <c r="B110" s="531" t="s">
        <v>472</v>
      </c>
      <c r="C110" s="532"/>
      <c r="D110" s="532"/>
      <c r="E110" s="533"/>
      <c r="H110" s="532"/>
      <c r="I110" s="532"/>
      <c r="J110" s="532"/>
      <c r="K110" s="532"/>
      <c r="L110" s="532"/>
      <c r="M110" s="532"/>
      <c r="Q110" s="532"/>
      <c r="R110" s="532"/>
      <c r="T110" s="533"/>
      <c r="V110" s="532"/>
      <c r="W110" s="532"/>
      <c r="Y110" s="532"/>
      <c r="Z110" s="532"/>
      <c r="AB110" s="532"/>
      <c r="AC110" s="532"/>
      <c r="AD110" s="532"/>
      <c r="AE110" s="530"/>
      <c r="AJ110" s="534"/>
      <c r="AK110" s="530"/>
    </row>
    <row r="111" spans="1:37" s="531" customFormat="1" ht="12" x14ac:dyDescent="0.2">
      <c r="A111" s="543" t="s">
        <v>944</v>
      </c>
      <c r="B111" s="516" t="s">
        <v>390</v>
      </c>
      <c r="C111" s="513"/>
      <c r="D111" s="513"/>
      <c r="E111" s="533"/>
      <c r="H111" s="532"/>
      <c r="I111" s="532"/>
      <c r="J111" s="532"/>
      <c r="K111" s="532"/>
      <c r="L111" s="532"/>
      <c r="M111" s="532"/>
      <c r="Q111" s="532"/>
      <c r="R111" s="532"/>
      <c r="T111" s="533"/>
      <c r="V111" s="532"/>
      <c r="W111" s="532"/>
      <c r="Y111" s="532"/>
      <c r="Z111" s="532"/>
      <c r="AB111" s="532"/>
      <c r="AC111" s="532"/>
      <c r="AD111" s="532"/>
      <c r="AE111" s="530"/>
      <c r="AJ111" s="542"/>
      <c r="AK111" s="530"/>
    </row>
    <row r="112" spans="1:37" s="531" customFormat="1" ht="12" x14ac:dyDescent="0.2">
      <c r="A112" s="530" t="s">
        <v>945</v>
      </c>
      <c r="B112" s="531" t="s">
        <v>621</v>
      </c>
      <c r="C112" s="532"/>
      <c r="D112" s="532"/>
      <c r="E112" s="533"/>
      <c r="H112" s="532"/>
      <c r="I112" s="532"/>
      <c r="J112" s="532"/>
      <c r="K112" s="532"/>
      <c r="L112" s="532"/>
      <c r="M112" s="532"/>
      <c r="Q112" s="532"/>
      <c r="R112" s="532"/>
      <c r="T112" s="533"/>
      <c r="V112" s="532"/>
      <c r="W112" s="532"/>
      <c r="Y112" s="532"/>
      <c r="Z112" s="532"/>
      <c r="AB112" s="532"/>
      <c r="AC112" s="532"/>
      <c r="AD112" s="532"/>
      <c r="AE112" s="530"/>
      <c r="AJ112" s="534"/>
      <c r="AK112" s="530"/>
    </row>
    <row r="113" spans="1:37" s="531" customFormat="1" ht="12" x14ac:dyDescent="0.2">
      <c r="A113" s="530" t="s">
        <v>946</v>
      </c>
      <c r="B113" s="531" t="s">
        <v>473</v>
      </c>
      <c r="C113" s="532"/>
      <c r="D113" s="532"/>
      <c r="E113" s="533"/>
      <c r="H113" s="532"/>
      <c r="I113" s="532"/>
      <c r="J113" s="532"/>
      <c r="K113" s="532"/>
      <c r="L113" s="532"/>
      <c r="M113" s="532"/>
      <c r="Q113" s="532"/>
      <c r="R113" s="532"/>
      <c r="T113" s="533"/>
      <c r="V113" s="532"/>
      <c r="W113" s="532"/>
      <c r="Y113" s="532"/>
      <c r="Z113" s="532"/>
      <c r="AB113" s="532"/>
      <c r="AC113" s="532"/>
      <c r="AD113" s="532"/>
      <c r="AE113" s="530"/>
      <c r="AJ113" s="534"/>
      <c r="AK113" s="530"/>
    </row>
    <row r="114" spans="1:37" s="531" customFormat="1" ht="12" x14ac:dyDescent="0.2">
      <c r="A114" s="530" t="s">
        <v>947</v>
      </c>
      <c r="B114" s="531" t="s">
        <v>562</v>
      </c>
      <c r="C114" s="532"/>
      <c r="D114" s="532"/>
      <c r="E114" s="533"/>
      <c r="H114" s="532"/>
      <c r="I114" s="532"/>
      <c r="J114" s="532"/>
      <c r="K114" s="532"/>
      <c r="L114" s="532"/>
      <c r="M114" s="532"/>
      <c r="Q114" s="532"/>
      <c r="R114" s="532"/>
      <c r="T114" s="533"/>
      <c r="V114" s="532"/>
      <c r="W114" s="532"/>
      <c r="Y114" s="532"/>
      <c r="Z114" s="532"/>
      <c r="AB114" s="532"/>
      <c r="AC114" s="532"/>
      <c r="AD114" s="532"/>
      <c r="AE114" s="530"/>
      <c r="AJ114" s="534"/>
      <c r="AK114" s="530"/>
    </row>
    <row r="115" spans="1:37" s="531" customFormat="1" ht="12" x14ac:dyDescent="0.2">
      <c r="A115" s="530" t="s">
        <v>948</v>
      </c>
      <c r="B115" s="531" t="s">
        <v>631</v>
      </c>
      <c r="C115" s="532"/>
      <c r="D115" s="532"/>
      <c r="E115" s="533"/>
      <c r="H115" s="532"/>
      <c r="I115" s="532"/>
      <c r="J115" s="532"/>
      <c r="K115" s="532"/>
      <c r="L115" s="532"/>
      <c r="M115" s="532"/>
      <c r="Q115" s="532"/>
      <c r="R115" s="532"/>
      <c r="T115" s="533"/>
      <c r="V115" s="532"/>
      <c r="W115" s="532"/>
      <c r="Y115" s="532"/>
      <c r="Z115" s="532"/>
      <c r="AB115" s="532"/>
      <c r="AC115" s="532"/>
      <c r="AD115" s="532"/>
      <c r="AE115" s="530"/>
      <c r="AJ115" s="534"/>
      <c r="AK115" s="530"/>
    </row>
    <row r="116" spans="1:37" s="531" customFormat="1" ht="12" x14ac:dyDescent="0.2">
      <c r="A116" s="530" t="s">
        <v>949</v>
      </c>
      <c r="B116" s="531" t="s">
        <v>575</v>
      </c>
      <c r="C116" s="532"/>
      <c r="D116" s="532"/>
      <c r="E116" s="533"/>
      <c r="H116" s="532"/>
      <c r="I116" s="532"/>
      <c r="J116" s="532"/>
      <c r="K116" s="532"/>
      <c r="L116" s="532"/>
      <c r="M116" s="532"/>
      <c r="Q116" s="532"/>
      <c r="R116" s="532"/>
      <c r="T116" s="533"/>
      <c r="V116" s="532"/>
      <c r="W116" s="532"/>
      <c r="Y116" s="532"/>
      <c r="Z116" s="532"/>
      <c r="AB116" s="532"/>
      <c r="AC116" s="532"/>
      <c r="AD116" s="532"/>
      <c r="AE116" s="530"/>
      <c r="AJ116" s="534"/>
      <c r="AK116" s="530"/>
    </row>
    <row r="117" spans="1:37" s="531" customFormat="1" ht="12" x14ac:dyDescent="0.2">
      <c r="A117" s="530" t="s">
        <v>950</v>
      </c>
      <c r="B117" s="531" t="s">
        <v>499</v>
      </c>
      <c r="C117" s="532"/>
      <c r="D117" s="532"/>
      <c r="E117" s="533"/>
      <c r="H117" s="532"/>
      <c r="I117" s="532"/>
      <c r="J117" s="532"/>
      <c r="K117" s="532"/>
      <c r="L117" s="532"/>
      <c r="M117" s="532"/>
      <c r="Q117" s="532"/>
      <c r="R117" s="532"/>
      <c r="T117" s="533"/>
      <c r="V117" s="532"/>
      <c r="W117" s="532"/>
      <c r="Y117" s="532"/>
      <c r="Z117" s="532"/>
      <c r="AB117" s="532"/>
      <c r="AC117" s="532"/>
      <c r="AD117" s="532"/>
      <c r="AE117" s="530"/>
      <c r="AJ117" s="534"/>
      <c r="AK117" s="530"/>
    </row>
    <row r="118" spans="1:37" s="531" customFormat="1" ht="12" x14ac:dyDescent="0.2">
      <c r="A118" s="530" t="s">
        <v>951</v>
      </c>
      <c r="B118" s="531" t="s">
        <v>585</v>
      </c>
      <c r="C118" s="532"/>
      <c r="D118" s="532"/>
      <c r="E118" s="533"/>
      <c r="H118" s="532"/>
      <c r="I118" s="532"/>
      <c r="J118" s="532"/>
      <c r="K118" s="532"/>
      <c r="L118" s="532"/>
      <c r="M118" s="532"/>
      <c r="Q118" s="532"/>
      <c r="R118" s="532"/>
      <c r="T118" s="533"/>
      <c r="V118" s="532"/>
      <c r="W118" s="532"/>
      <c r="Y118" s="532"/>
      <c r="Z118" s="532"/>
      <c r="AB118" s="532"/>
      <c r="AC118" s="532"/>
      <c r="AD118" s="532"/>
      <c r="AE118" s="530"/>
      <c r="AJ118" s="534"/>
      <c r="AK118" s="530"/>
    </row>
    <row r="119" spans="1:37" s="531" customFormat="1" ht="12" x14ac:dyDescent="0.2">
      <c r="A119" s="530" t="s">
        <v>952</v>
      </c>
      <c r="B119" s="531" t="s">
        <v>520</v>
      </c>
      <c r="C119" s="532"/>
      <c r="D119" s="532"/>
      <c r="E119" s="533"/>
      <c r="H119" s="532"/>
      <c r="I119" s="532"/>
      <c r="J119" s="532"/>
      <c r="K119" s="532"/>
      <c r="L119" s="532"/>
      <c r="M119" s="532"/>
      <c r="Q119" s="532"/>
      <c r="R119" s="532"/>
      <c r="T119" s="533"/>
      <c r="V119" s="532"/>
      <c r="W119" s="532"/>
      <c r="Y119" s="532"/>
      <c r="Z119" s="532"/>
      <c r="AB119" s="532"/>
      <c r="AC119" s="532"/>
      <c r="AD119" s="532"/>
      <c r="AE119" s="530"/>
      <c r="AJ119" s="542"/>
      <c r="AK119" s="530"/>
    </row>
    <row r="120" spans="1:37" s="531" customFormat="1" ht="12" x14ac:dyDescent="0.2">
      <c r="A120" s="530" t="s">
        <v>953</v>
      </c>
      <c r="B120" s="531" t="s">
        <v>474</v>
      </c>
      <c r="C120" s="532"/>
      <c r="D120" s="532"/>
      <c r="E120" s="533"/>
      <c r="H120" s="532"/>
      <c r="I120" s="532"/>
      <c r="J120" s="532"/>
      <c r="K120" s="532"/>
      <c r="L120" s="532"/>
      <c r="M120" s="532"/>
      <c r="Q120" s="532"/>
      <c r="R120" s="532"/>
      <c r="T120" s="533"/>
      <c r="V120" s="532"/>
      <c r="W120" s="532"/>
      <c r="Y120" s="532"/>
      <c r="Z120" s="532"/>
      <c r="AB120" s="532"/>
      <c r="AC120" s="532"/>
      <c r="AD120" s="532"/>
      <c r="AE120" s="530"/>
      <c r="AJ120" s="540"/>
      <c r="AK120" s="530"/>
    </row>
    <row r="121" spans="1:37" s="531" customFormat="1" ht="12" x14ac:dyDescent="0.2">
      <c r="A121" s="530" t="s">
        <v>954</v>
      </c>
      <c r="B121" s="531" t="s">
        <v>586</v>
      </c>
      <c r="C121" s="532"/>
      <c r="D121" s="532"/>
      <c r="E121" s="533"/>
      <c r="H121" s="532"/>
      <c r="I121" s="532"/>
      <c r="J121" s="532"/>
      <c r="K121" s="532"/>
      <c r="L121" s="532"/>
      <c r="M121" s="532"/>
      <c r="Q121" s="532"/>
      <c r="R121" s="532"/>
      <c r="T121" s="533"/>
      <c r="V121" s="532"/>
      <c r="W121" s="532"/>
      <c r="Y121" s="532"/>
      <c r="Z121" s="532"/>
      <c r="AB121" s="532"/>
      <c r="AC121" s="532"/>
      <c r="AD121" s="532"/>
      <c r="AE121" s="530"/>
      <c r="AJ121" s="534"/>
      <c r="AK121" s="530"/>
    </row>
    <row r="122" spans="1:37" s="531" customFormat="1" ht="12" x14ac:dyDescent="0.2">
      <c r="A122" s="530" t="s">
        <v>955</v>
      </c>
      <c r="B122" s="531" t="s">
        <v>500</v>
      </c>
      <c r="C122" s="532"/>
      <c r="D122" s="532"/>
      <c r="E122" s="533"/>
      <c r="H122" s="532"/>
      <c r="I122" s="532"/>
      <c r="J122" s="532"/>
      <c r="K122" s="532"/>
      <c r="L122" s="532"/>
      <c r="M122" s="532"/>
      <c r="Q122" s="532"/>
      <c r="R122" s="532"/>
      <c r="T122" s="533"/>
      <c r="V122" s="532"/>
      <c r="W122" s="532"/>
      <c r="Y122" s="532"/>
      <c r="Z122" s="532"/>
      <c r="AB122" s="532"/>
      <c r="AC122" s="532"/>
      <c r="AD122" s="532"/>
      <c r="AE122" s="530"/>
      <c r="AJ122" s="534"/>
      <c r="AK122" s="530"/>
    </row>
    <row r="123" spans="1:37" s="531" customFormat="1" ht="12" x14ac:dyDescent="0.2">
      <c r="A123" s="530" t="s">
        <v>956</v>
      </c>
      <c r="B123" s="531" t="s">
        <v>475</v>
      </c>
      <c r="C123" s="532"/>
      <c r="D123" s="532"/>
      <c r="E123" s="533"/>
      <c r="H123" s="532"/>
      <c r="I123" s="532"/>
      <c r="J123" s="532"/>
      <c r="K123" s="532"/>
      <c r="L123" s="532"/>
      <c r="M123" s="532"/>
      <c r="Q123" s="532"/>
      <c r="R123" s="532"/>
      <c r="T123" s="533"/>
      <c r="V123" s="532"/>
      <c r="W123" s="532"/>
      <c r="Y123" s="532"/>
      <c r="Z123" s="532"/>
      <c r="AB123" s="532"/>
      <c r="AC123" s="532"/>
      <c r="AD123" s="532"/>
      <c r="AE123" s="530"/>
      <c r="AJ123" s="534"/>
      <c r="AK123" s="530"/>
    </row>
    <row r="124" spans="1:37" s="531" customFormat="1" ht="12" x14ac:dyDescent="0.2">
      <c r="A124" s="530" t="s">
        <v>957</v>
      </c>
      <c r="B124" s="531" t="s">
        <v>576</v>
      </c>
      <c r="C124" s="532"/>
      <c r="D124" s="532"/>
      <c r="E124" s="533"/>
      <c r="H124" s="532"/>
      <c r="I124" s="532"/>
      <c r="J124" s="532"/>
      <c r="K124" s="532"/>
      <c r="L124" s="532"/>
      <c r="M124" s="532"/>
      <c r="Q124" s="532"/>
      <c r="R124" s="532"/>
      <c r="T124" s="533"/>
      <c r="V124" s="532"/>
      <c r="W124" s="532"/>
      <c r="Y124" s="532"/>
      <c r="Z124" s="532"/>
      <c r="AB124" s="532"/>
      <c r="AC124" s="532"/>
      <c r="AD124" s="532"/>
      <c r="AE124" s="530"/>
      <c r="AJ124" s="534"/>
      <c r="AK124" s="530"/>
    </row>
    <row r="125" spans="1:37" s="531" customFormat="1" ht="12" x14ac:dyDescent="0.2">
      <c r="A125" s="530" t="s">
        <v>958</v>
      </c>
      <c r="B125" s="531" t="s">
        <v>577</v>
      </c>
      <c r="C125" s="532"/>
      <c r="D125" s="532"/>
      <c r="E125" s="533"/>
      <c r="H125" s="532"/>
      <c r="I125" s="532"/>
      <c r="J125" s="532"/>
      <c r="K125" s="532"/>
      <c r="L125" s="532"/>
      <c r="M125" s="532"/>
      <c r="Q125" s="532"/>
      <c r="R125" s="532"/>
      <c r="T125" s="533"/>
      <c r="V125" s="532"/>
      <c r="W125" s="532"/>
      <c r="Y125" s="532"/>
      <c r="Z125" s="532"/>
      <c r="AB125" s="532"/>
      <c r="AC125" s="532"/>
      <c r="AD125" s="532"/>
      <c r="AE125" s="530"/>
      <c r="AJ125" s="534"/>
      <c r="AK125" s="530"/>
    </row>
    <row r="126" spans="1:37" s="531" customFormat="1" ht="12" x14ac:dyDescent="0.2">
      <c r="A126" s="530" t="s">
        <v>959</v>
      </c>
      <c r="B126" s="531" t="s">
        <v>598</v>
      </c>
      <c r="C126" s="532"/>
      <c r="D126" s="532"/>
      <c r="E126" s="533"/>
      <c r="H126" s="532"/>
      <c r="I126" s="532"/>
      <c r="J126" s="532"/>
      <c r="K126" s="532"/>
      <c r="L126" s="532"/>
      <c r="M126" s="532"/>
      <c r="Q126" s="532"/>
      <c r="R126" s="532"/>
      <c r="T126" s="533"/>
      <c r="V126" s="532"/>
      <c r="W126" s="532"/>
      <c r="Y126" s="532"/>
      <c r="Z126" s="532"/>
      <c r="AB126" s="532"/>
      <c r="AC126" s="532"/>
      <c r="AD126" s="532"/>
      <c r="AE126" s="530"/>
      <c r="AJ126" s="534"/>
      <c r="AK126" s="530"/>
    </row>
    <row r="127" spans="1:37" s="531" customFormat="1" ht="12" x14ac:dyDescent="0.2">
      <c r="A127" s="530" t="s">
        <v>960</v>
      </c>
      <c r="B127" s="531" t="s">
        <v>521</v>
      </c>
      <c r="C127" s="532"/>
      <c r="D127" s="532"/>
      <c r="E127" s="533"/>
      <c r="H127" s="532"/>
      <c r="I127" s="532"/>
      <c r="J127" s="532"/>
      <c r="K127" s="532"/>
      <c r="L127" s="532"/>
      <c r="M127" s="532"/>
      <c r="Q127" s="532"/>
      <c r="R127" s="532"/>
      <c r="T127" s="533"/>
      <c r="V127" s="532"/>
      <c r="W127" s="532"/>
      <c r="Y127" s="532"/>
      <c r="Z127" s="532"/>
      <c r="AB127" s="532"/>
      <c r="AC127" s="532"/>
      <c r="AD127" s="532"/>
      <c r="AE127" s="530"/>
      <c r="AJ127" s="534"/>
      <c r="AK127" s="530"/>
    </row>
    <row r="128" spans="1:37" s="531" customFormat="1" ht="12" x14ac:dyDescent="0.2">
      <c r="A128" s="530" t="s">
        <v>961</v>
      </c>
      <c r="B128" s="531" t="s">
        <v>434</v>
      </c>
      <c r="C128" s="532"/>
      <c r="D128" s="532"/>
      <c r="E128" s="533"/>
      <c r="H128" s="532"/>
      <c r="I128" s="532"/>
      <c r="J128" s="532"/>
      <c r="K128" s="532"/>
      <c r="L128" s="532"/>
      <c r="M128" s="532"/>
      <c r="Q128" s="532"/>
      <c r="R128" s="532"/>
      <c r="T128" s="533"/>
      <c r="V128" s="532"/>
      <c r="W128" s="532"/>
      <c r="Y128" s="532"/>
      <c r="Z128" s="532"/>
      <c r="AB128" s="532"/>
      <c r="AC128" s="532"/>
      <c r="AD128" s="532"/>
      <c r="AE128" s="530"/>
      <c r="AJ128" s="540"/>
      <c r="AK128" s="530"/>
    </row>
    <row r="129" spans="1:37" s="531" customFormat="1" ht="12" x14ac:dyDescent="0.2">
      <c r="A129" s="530" t="s">
        <v>962</v>
      </c>
      <c r="B129" s="531" t="s">
        <v>366</v>
      </c>
      <c r="C129" s="532"/>
      <c r="D129" s="532"/>
      <c r="E129" s="533"/>
      <c r="H129" s="532"/>
      <c r="I129" s="532"/>
      <c r="J129" s="532"/>
      <c r="K129" s="532"/>
      <c r="L129" s="532"/>
      <c r="M129" s="532"/>
      <c r="Q129" s="532"/>
      <c r="R129" s="532"/>
      <c r="T129" s="533"/>
      <c r="V129" s="532"/>
      <c r="W129" s="532"/>
      <c r="Y129" s="532"/>
      <c r="Z129" s="532"/>
      <c r="AB129" s="532"/>
      <c r="AC129" s="532"/>
      <c r="AD129" s="532"/>
      <c r="AE129" s="530"/>
      <c r="AJ129" s="534"/>
      <c r="AK129" s="530"/>
    </row>
    <row r="130" spans="1:37" s="531" customFormat="1" ht="12" x14ac:dyDescent="0.2">
      <c r="A130" s="530" t="s">
        <v>963</v>
      </c>
      <c r="B130" s="531" t="s">
        <v>522</v>
      </c>
      <c r="C130" s="532"/>
      <c r="D130" s="532"/>
      <c r="E130" s="533"/>
      <c r="H130" s="532"/>
      <c r="I130" s="532"/>
      <c r="J130" s="532"/>
      <c r="K130" s="532"/>
      <c r="L130" s="532"/>
      <c r="M130" s="532"/>
      <c r="Q130" s="532"/>
      <c r="R130" s="532"/>
      <c r="T130" s="533"/>
      <c r="V130" s="532"/>
      <c r="W130" s="532"/>
      <c r="Y130" s="532"/>
      <c r="Z130" s="532"/>
      <c r="AB130" s="532"/>
      <c r="AC130" s="532"/>
      <c r="AD130" s="532"/>
      <c r="AE130" s="530"/>
      <c r="AJ130" s="534"/>
      <c r="AK130" s="530"/>
    </row>
    <row r="131" spans="1:37" s="531" customFormat="1" ht="12" x14ac:dyDescent="0.2">
      <c r="A131" s="530" t="s">
        <v>964</v>
      </c>
      <c r="B131" s="531" t="s">
        <v>523</v>
      </c>
      <c r="C131" s="532"/>
      <c r="D131" s="532"/>
      <c r="E131" s="533"/>
      <c r="H131" s="532"/>
      <c r="I131" s="532"/>
      <c r="J131" s="532"/>
      <c r="K131" s="532"/>
      <c r="L131" s="532"/>
      <c r="M131" s="532"/>
      <c r="Q131" s="532"/>
      <c r="R131" s="532"/>
      <c r="T131" s="533"/>
      <c r="V131" s="532"/>
      <c r="W131" s="532"/>
      <c r="Y131" s="532"/>
      <c r="Z131" s="532"/>
      <c r="AB131" s="532"/>
      <c r="AC131" s="532"/>
      <c r="AD131" s="532"/>
      <c r="AE131" s="530"/>
      <c r="AJ131" s="540"/>
      <c r="AK131" s="530"/>
    </row>
    <row r="132" spans="1:37" s="531" customFormat="1" ht="12" x14ac:dyDescent="0.2">
      <c r="A132" s="530" t="s">
        <v>965</v>
      </c>
      <c r="B132" s="531" t="s">
        <v>578</v>
      </c>
      <c r="C132" s="532"/>
      <c r="D132" s="532"/>
      <c r="E132" s="533"/>
      <c r="H132" s="532"/>
      <c r="I132" s="532"/>
      <c r="J132" s="532"/>
      <c r="K132" s="532"/>
      <c r="L132" s="532"/>
      <c r="M132" s="532"/>
      <c r="Q132" s="532"/>
      <c r="R132" s="532"/>
      <c r="T132" s="533"/>
      <c r="V132" s="532"/>
      <c r="W132" s="532"/>
      <c r="Y132" s="532"/>
      <c r="Z132" s="532"/>
      <c r="AB132" s="532"/>
      <c r="AC132" s="532"/>
      <c r="AD132" s="532"/>
      <c r="AE132" s="530"/>
      <c r="AJ132" s="534"/>
      <c r="AK132" s="530"/>
    </row>
    <row r="133" spans="1:37" s="531" customFormat="1" ht="12" x14ac:dyDescent="0.2">
      <c r="A133" s="530" t="s">
        <v>966</v>
      </c>
      <c r="B133" s="531" t="s">
        <v>408</v>
      </c>
      <c r="C133" s="532"/>
      <c r="D133" s="532"/>
      <c r="E133" s="533"/>
      <c r="H133" s="532"/>
      <c r="I133" s="532"/>
      <c r="J133" s="532"/>
      <c r="K133" s="532"/>
      <c r="L133" s="532"/>
      <c r="M133" s="532"/>
      <c r="Q133" s="532"/>
      <c r="R133" s="532"/>
      <c r="T133" s="533"/>
      <c r="V133" s="532"/>
      <c r="W133" s="532"/>
      <c r="Y133" s="532"/>
      <c r="Z133" s="532"/>
      <c r="AB133" s="532"/>
      <c r="AC133" s="532"/>
      <c r="AD133" s="532"/>
      <c r="AE133" s="530"/>
      <c r="AJ133" s="534"/>
      <c r="AK133" s="530"/>
    </row>
    <row r="134" spans="1:37" s="531" customFormat="1" ht="12" x14ac:dyDescent="0.2">
      <c r="A134" s="530" t="s">
        <v>967</v>
      </c>
      <c r="B134" s="531" t="s">
        <v>435</v>
      </c>
      <c r="C134" s="532"/>
      <c r="D134" s="532"/>
      <c r="E134" s="533"/>
      <c r="H134" s="532"/>
      <c r="I134" s="532"/>
      <c r="J134" s="532"/>
      <c r="K134" s="532"/>
      <c r="L134" s="532"/>
      <c r="M134" s="532"/>
      <c r="Q134" s="532"/>
      <c r="R134" s="532"/>
      <c r="T134" s="533"/>
      <c r="V134" s="532"/>
      <c r="W134" s="532"/>
      <c r="Y134" s="532"/>
      <c r="Z134" s="532"/>
      <c r="AB134" s="532"/>
      <c r="AC134" s="532"/>
      <c r="AD134" s="532"/>
      <c r="AE134" s="530"/>
      <c r="AJ134" s="541"/>
      <c r="AK134" s="530"/>
    </row>
    <row r="135" spans="1:37" s="531" customFormat="1" ht="12" x14ac:dyDescent="0.2">
      <c r="A135" s="530" t="s">
        <v>968</v>
      </c>
      <c r="B135" s="531" t="s">
        <v>613</v>
      </c>
      <c r="C135" s="532"/>
      <c r="D135" s="532"/>
      <c r="E135" s="533"/>
      <c r="H135" s="532"/>
      <c r="I135" s="532"/>
      <c r="J135" s="532"/>
      <c r="K135" s="532"/>
      <c r="L135" s="532"/>
      <c r="M135" s="532"/>
      <c r="Q135" s="532"/>
      <c r="R135" s="532"/>
      <c r="T135" s="533"/>
      <c r="V135" s="532"/>
      <c r="W135" s="532"/>
      <c r="Y135" s="532"/>
      <c r="Z135" s="532"/>
      <c r="AB135" s="532"/>
      <c r="AC135" s="532"/>
      <c r="AD135" s="532"/>
      <c r="AE135" s="530"/>
      <c r="AJ135" s="534"/>
      <c r="AK135" s="530"/>
    </row>
    <row r="136" spans="1:37" s="531" customFormat="1" ht="12" x14ac:dyDescent="0.2">
      <c r="A136" s="530" t="s">
        <v>969</v>
      </c>
      <c r="B136" s="531" t="s">
        <v>579</v>
      </c>
      <c r="C136" s="532"/>
      <c r="D136" s="532"/>
      <c r="E136" s="533"/>
      <c r="H136" s="532"/>
      <c r="I136" s="532"/>
      <c r="J136" s="532"/>
      <c r="K136" s="532"/>
      <c r="L136" s="532"/>
      <c r="M136" s="532"/>
      <c r="Q136" s="532"/>
      <c r="R136" s="532"/>
      <c r="T136" s="533"/>
      <c r="V136" s="532"/>
      <c r="W136" s="532"/>
      <c r="Y136" s="532"/>
      <c r="Z136" s="532"/>
      <c r="AB136" s="532"/>
      <c r="AC136" s="532"/>
      <c r="AD136" s="532"/>
      <c r="AE136" s="530"/>
      <c r="AJ136" s="534"/>
      <c r="AK136" s="530"/>
    </row>
    <row r="137" spans="1:37" s="531" customFormat="1" ht="12" x14ac:dyDescent="0.2">
      <c r="A137" s="530" t="s">
        <v>970</v>
      </c>
      <c r="B137" s="531" t="s">
        <v>476</v>
      </c>
      <c r="C137" s="532"/>
      <c r="D137" s="532"/>
      <c r="E137" s="533"/>
      <c r="H137" s="532"/>
      <c r="I137" s="532"/>
      <c r="J137" s="532"/>
      <c r="K137" s="532"/>
      <c r="L137" s="532"/>
      <c r="M137" s="532"/>
      <c r="Q137" s="532"/>
      <c r="R137" s="532"/>
      <c r="T137" s="533"/>
      <c r="V137" s="532"/>
      <c r="W137" s="532"/>
      <c r="Y137" s="532"/>
      <c r="Z137" s="532"/>
      <c r="AB137" s="532"/>
      <c r="AC137" s="532"/>
      <c r="AD137" s="532"/>
      <c r="AE137" s="530"/>
      <c r="AJ137" s="534"/>
      <c r="AK137" s="530"/>
    </row>
    <row r="138" spans="1:37" s="531" customFormat="1" ht="12" x14ac:dyDescent="0.2">
      <c r="A138" s="530" t="s">
        <v>971</v>
      </c>
      <c r="B138" s="531" t="s">
        <v>599</v>
      </c>
      <c r="C138" s="532"/>
      <c r="D138" s="532"/>
      <c r="E138" s="533"/>
      <c r="H138" s="532"/>
      <c r="I138" s="532"/>
      <c r="J138" s="532"/>
      <c r="K138" s="532"/>
      <c r="L138" s="532"/>
      <c r="M138" s="532"/>
      <c r="Q138" s="532"/>
      <c r="R138" s="532"/>
      <c r="T138" s="533"/>
      <c r="V138" s="532"/>
      <c r="W138" s="532"/>
      <c r="Y138" s="532"/>
      <c r="Z138" s="532"/>
      <c r="AB138" s="532"/>
      <c r="AC138" s="532"/>
      <c r="AD138" s="532"/>
      <c r="AE138" s="530"/>
      <c r="AJ138" s="542"/>
      <c r="AK138" s="530"/>
    </row>
    <row r="139" spans="1:37" s="531" customFormat="1" ht="12" x14ac:dyDescent="0.2">
      <c r="A139" s="530" t="s">
        <v>972</v>
      </c>
      <c r="B139" s="531" t="s">
        <v>661</v>
      </c>
      <c r="C139" s="532"/>
      <c r="D139" s="532"/>
      <c r="E139" s="533"/>
      <c r="H139" s="532"/>
      <c r="I139" s="532"/>
      <c r="J139" s="532"/>
      <c r="K139" s="532"/>
      <c r="L139" s="532"/>
      <c r="M139" s="532"/>
      <c r="Q139" s="532"/>
      <c r="R139" s="532"/>
      <c r="T139" s="533"/>
      <c r="V139" s="532"/>
      <c r="W139" s="532"/>
      <c r="Y139" s="532"/>
      <c r="Z139" s="532"/>
      <c r="AB139" s="532"/>
      <c r="AC139" s="532"/>
      <c r="AD139" s="532"/>
      <c r="AE139" s="530"/>
      <c r="AJ139" s="534"/>
      <c r="AK139" s="530"/>
    </row>
    <row r="140" spans="1:37" s="531" customFormat="1" ht="12" x14ac:dyDescent="0.2">
      <c r="A140" s="530" t="s">
        <v>973</v>
      </c>
      <c r="B140" s="531" t="s">
        <v>477</v>
      </c>
      <c r="C140" s="532"/>
      <c r="D140" s="532"/>
      <c r="E140" s="533"/>
      <c r="H140" s="532"/>
      <c r="I140" s="532"/>
      <c r="J140" s="532"/>
      <c r="K140" s="532"/>
      <c r="L140" s="532"/>
      <c r="M140" s="532"/>
      <c r="Q140" s="532"/>
      <c r="R140" s="532"/>
      <c r="T140" s="533"/>
      <c r="V140" s="532"/>
      <c r="W140" s="532"/>
      <c r="Y140" s="532"/>
      <c r="Z140" s="532"/>
      <c r="AB140" s="532"/>
      <c r="AC140" s="532"/>
      <c r="AD140" s="532"/>
      <c r="AE140" s="530"/>
      <c r="AJ140" s="534"/>
      <c r="AK140" s="530"/>
    </row>
    <row r="141" spans="1:37" s="531" customFormat="1" ht="12" x14ac:dyDescent="0.2">
      <c r="A141" s="530" t="s">
        <v>974</v>
      </c>
      <c r="B141" s="531" t="s">
        <v>639</v>
      </c>
      <c r="C141" s="532"/>
      <c r="D141" s="532"/>
      <c r="E141" s="533"/>
      <c r="H141" s="532"/>
      <c r="I141" s="532"/>
      <c r="J141" s="532"/>
      <c r="K141" s="532"/>
      <c r="L141" s="532"/>
      <c r="M141" s="532"/>
      <c r="Q141" s="532"/>
      <c r="R141" s="532"/>
      <c r="T141" s="533"/>
      <c r="V141" s="532"/>
      <c r="W141" s="532"/>
      <c r="Y141" s="532"/>
      <c r="Z141" s="532"/>
      <c r="AB141" s="532"/>
      <c r="AC141" s="532"/>
      <c r="AD141" s="532"/>
      <c r="AE141" s="530"/>
      <c r="AJ141" s="534"/>
      <c r="AK141" s="530"/>
    </row>
    <row r="142" spans="1:37" s="531" customFormat="1" ht="12" x14ac:dyDescent="0.2">
      <c r="A142" s="530" t="s">
        <v>975</v>
      </c>
      <c r="B142" s="531" t="s">
        <v>524</v>
      </c>
      <c r="C142" s="532"/>
      <c r="D142" s="532"/>
      <c r="E142" s="533"/>
      <c r="H142" s="532"/>
      <c r="I142" s="532"/>
      <c r="J142" s="532"/>
      <c r="K142" s="532"/>
      <c r="L142" s="532"/>
      <c r="M142" s="532"/>
      <c r="Q142" s="532"/>
      <c r="R142" s="532"/>
      <c r="T142" s="533"/>
      <c r="V142" s="532"/>
      <c r="W142" s="532"/>
      <c r="Y142" s="532"/>
      <c r="Z142" s="532"/>
      <c r="AB142" s="532"/>
      <c r="AC142" s="532"/>
      <c r="AD142" s="532"/>
      <c r="AE142" s="530"/>
      <c r="AJ142" s="541"/>
      <c r="AK142" s="530"/>
    </row>
    <row r="143" spans="1:37" s="531" customFormat="1" ht="12" x14ac:dyDescent="0.2">
      <c r="A143" s="530" t="s">
        <v>976</v>
      </c>
      <c r="B143" s="531" t="s">
        <v>478</v>
      </c>
      <c r="C143" s="532"/>
      <c r="D143" s="532"/>
      <c r="E143" s="533"/>
      <c r="H143" s="532"/>
      <c r="I143" s="532"/>
      <c r="J143" s="532"/>
      <c r="K143" s="532"/>
      <c r="L143" s="532"/>
      <c r="M143" s="532"/>
      <c r="Q143" s="532"/>
      <c r="R143" s="532"/>
      <c r="T143" s="533"/>
      <c r="V143" s="532"/>
      <c r="W143" s="532"/>
      <c r="Y143" s="532"/>
      <c r="Z143" s="532"/>
      <c r="AB143" s="532"/>
      <c r="AC143" s="532"/>
      <c r="AD143" s="532"/>
      <c r="AE143" s="530"/>
      <c r="AJ143" s="534"/>
      <c r="AK143" s="530"/>
    </row>
    <row r="144" spans="1:37" s="531" customFormat="1" ht="12" x14ac:dyDescent="0.2">
      <c r="A144" s="530" t="s">
        <v>977</v>
      </c>
      <c r="B144" s="531" t="s">
        <v>600</v>
      </c>
      <c r="C144" s="532"/>
      <c r="D144" s="532"/>
      <c r="E144" s="533"/>
      <c r="H144" s="532"/>
      <c r="I144" s="532"/>
      <c r="J144" s="532"/>
      <c r="K144" s="532"/>
      <c r="L144" s="532"/>
      <c r="M144" s="532"/>
      <c r="Q144" s="532"/>
      <c r="R144" s="532"/>
      <c r="T144" s="533"/>
      <c r="V144" s="532"/>
      <c r="W144" s="532"/>
      <c r="Y144" s="532"/>
      <c r="Z144" s="532"/>
      <c r="AB144" s="532"/>
      <c r="AC144" s="532"/>
      <c r="AD144" s="532"/>
      <c r="AE144" s="530"/>
      <c r="AJ144" s="534"/>
      <c r="AK144" s="530"/>
    </row>
    <row r="145" spans="1:37" s="531" customFormat="1" ht="12" x14ac:dyDescent="0.2">
      <c r="A145" s="530" t="s">
        <v>978</v>
      </c>
      <c r="B145" s="531" t="s">
        <v>640</v>
      </c>
      <c r="C145" s="532"/>
      <c r="D145" s="532"/>
      <c r="E145" s="533"/>
      <c r="H145" s="532"/>
      <c r="I145" s="532"/>
      <c r="J145" s="532"/>
      <c r="K145" s="532"/>
      <c r="L145" s="532"/>
      <c r="M145" s="532"/>
      <c r="Q145" s="532"/>
      <c r="R145" s="532"/>
      <c r="T145" s="533"/>
      <c r="V145" s="532"/>
      <c r="W145" s="532"/>
      <c r="Y145" s="532"/>
      <c r="Z145" s="532"/>
      <c r="AB145" s="532"/>
      <c r="AC145" s="532"/>
      <c r="AD145" s="532"/>
      <c r="AE145" s="530"/>
      <c r="AJ145" s="534"/>
      <c r="AK145" s="530"/>
    </row>
    <row r="146" spans="1:37" s="531" customFormat="1" ht="12" x14ac:dyDescent="0.2">
      <c r="A146" s="530" t="s">
        <v>979</v>
      </c>
      <c r="B146" s="531" t="s">
        <v>525</v>
      </c>
      <c r="C146" s="532"/>
      <c r="D146" s="532"/>
      <c r="E146" s="533"/>
      <c r="H146" s="532"/>
      <c r="I146" s="532"/>
      <c r="J146" s="532"/>
      <c r="K146" s="532"/>
      <c r="L146" s="532"/>
      <c r="M146" s="532"/>
      <c r="Q146" s="532"/>
      <c r="R146" s="532"/>
      <c r="T146" s="533"/>
      <c r="V146" s="532"/>
      <c r="W146" s="532"/>
      <c r="Y146" s="532"/>
      <c r="Z146" s="532"/>
      <c r="AB146" s="532"/>
      <c r="AC146" s="532"/>
      <c r="AD146" s="532"/>
      <c r="AE146" s="530"/>
      <c r="AJ146" s="534"/>
      <c r="AK146" s="530"/>
    </row>
    <row r="147" spans="1:37" s="531" customFormat="1" ht="12" x14ac:dyDescent="0.2">
      <c r="A147" s="530" t="s">
        <v>980</v>
      </c>
      <c r="B147" s="531" t="s">
        <v>526</v>
      </c>
      <c r="C147" s="532"/>
      <c r="D147" s="532"/>
      <c r="E147" s="533"/>
      <c r="H147" s="532"/>
      <c r="I147" s="532"/>
      <c r="J147" s="532"/>
      <c r="K147" s="532"/>
      <c r="L147" s="532"/>
      <c r="M147" s="532"/>
      <c r="Q147" s="532"/>
      <c r="R147" s="532"/>
      <c r="T147" s="533"/>
      <c r="V147" s="532"/>
      <c r="W147" s="532"/>
      <c r="Y147" s="532"/>
      <c r="Z147" s="532"/>
      <c r="AB147" s="532"/>
      <c r="AC147" s="532"/>
      <c r="AD147" s="532"/>
      <c r="AE147" s="530"/>
      <c r="AJ147" s="541"/>
      <c r="AK147" s="530"/>
    </row>
    <row r="148" spans="1:37" s="531" customFormat="1" ht="12" x14ac:dyDescent="0.2">
      <c r="A148" s="530" t="s">
        <v>981</v>
      </c>
      <c r="B148" s="531" t="s">
        <v>436</v>
      </c>
      <c r="C148" s="532"/>
      <c r="D148" s="532"/>
      <c r="E148" s="533"/>
      <c r="H148" s="532"/>
      <c r="I148" s="532"/>
      <c r="J148" s="532"/>
      <c r="K148" s="532"/>
      <c r="L148" s="532"/>
      <c r="M148" s="532"/>
      <c r="Q148" s="532"/>
      <c r="R148" s="532"/>
      <c r="T148" s="533"/>
      <c r="V148" s="532"/>
      <c r="W148" s="532"/>
      <c r="Y148" s="532"/>
      <c r="Z148" s="532"/>
      <c r="AB148" s="532"/>
      <c r="AC148" s="532"/>
      <c r="AD148" s="532"/>
      <c r="AE148" s="530"/>
      <c r="AJ148" s="541"/>
      <c r="AK148" s="530"/>
    </row>
    <row r="149" spans="1:37" s="531" customFormat="1" ht="12" x14ac:dyDescent="0.2">
      <c r="A149" s="530" t="s">
        <v>982</v>
      </c>
      <c r="B149" s="531" t="s">
        <v>527</v>
      </c>
      <c r="C149" s="532"/>
      <c r="D149" s="532"/>
      <c r="E149" s="533"/>
      <c r="H149" s="532"/>
      <c r="I149" s="532"/>
      <c r="J149" s="532"/>
      <c r="K149" s="532"/>
      <c r="L149" s="532"/>
      <c r="M149" s="532"/>
      <c r="Q149" s="532"/>
      <c r="R149" s="532"/>
      <c r="T149" s="533"/>
      <c r="V149" s="532"/>
      <c r="W149" s="532"/>
      <c r="Y149" s="532"/>
      <c r="Z149" s="532"/>
      <c r="AB149" s="532"/>
      <c r="AC149" s="532"/>
      <c r="AD149" s="532"/>
      <c r="AE149" s="530"/>
      <c r="AJ149" s="534"/>
      <c r="AK149" s="530"/>
    </row>
    <row r="150" spans="1:37" s="531" customFormat="1" ht="12" x14ac:dyDescent="0.2">
      <c r="A150" s="530" t="s">
        <v>983</v>
      </c>
      <c r="B150" s="531" t="s">
        <v>409</v>
      </c>
      <c r="C150" s="532"/>
      <c r="D150" s="532"/>
      <c r="E150" s="533"/>
      <c r="H150" s="532"/>
      <c r="I150" s="532"/>
      <c r="J150" s="532"/>
      <c r="K150" s="532"/>
      <c r="L150" s="532"/>
      <c r="M150" s="532"/>
      <c r="Q150" s="532"/>
      <c r="R150" s="532"/>
      <c r="T150" s="533"/>
      <c r="V150" s="532"/>
      <c r="W150" s="532"/>
      <c r="Y150" s="532"/>
      <c r="Z150" s="532"/>
      <c r="AB150" s="532"/>
      <c r="AC150" s="532"/>
      <c r="AD150" s="532"/>
      <c r="AE150" s="530"/>
      <c r="AJ150" s="534"/>
      <c r="AK150" s="530"/>
    </row>
    <row r="151" spans="1:37" s="531" customFormat="1" ht="12" x14ac:dyDescent="0.2">
      <c r="A151" s="530" t="s">
        <v>984</v>
      </c>
      <c r="B151" s="531" t="s">
        <v>601</v>
      </c>
      <c r="C151" s="532"/>
      <c r="D151" s="532"/>
      <c r="E151" s="533"/>
      <c r="H151" s="532"/>
      <c r="I151" s="532"/>
      <c r="J151" s="532"/>
      <c r="K151" s="532"/>
      <c r="L151" s="532"/>
      <c r="M151" s="532"/>
      <c r="Q151" s="532"/>
      <c r="R151" s="532"/>
      <c r="T151" s="533"/>
      <c r="V151" s="532"/>
      <c r="W151" s="532"/>
      <c r="Y151" s="532"/>
      <c r="Z151" s="532"/>
      <c r="AB151" s="532"/>
      <c r="AC151" s="532"/>
      <c r="AD151" s="532"/>
      <c r="AE151" s="530"/>
      <c r="AJ151" s="534"/>
      <c r="AK151" s="530"/>
    </row>
    <row r="152" spans="1:37" s="531" customFormat="1" ht="12" x14ac:dyDescent="0.2">
      <c r="A152" s="530" t="s">
        <v>985</v>
      </c>
      <c r="B152" s="531" t="s">
        <v>410</v>
      </c>
      <c r="C152" s="532"/>
      <c r="D152" s="532"/>
      <c r="E152" s="533"/>
      <c r="H152" s="532"/>
      <c r="I152" s="532"/>
      <c r="J152" s="532"/>
      <c r="K152" s="532"/>
      <c r="L152" s="532"/>
      <c r="M152" s="532"/>
      <c r="Q152" s="532"/>
      <c r="R152" s="532"/>
      <c r="T152" s="533"/>
      <c r="V152" s="532"/>
      <c r="W152" s="532"/>
      <c r="Y152" s="532"/>
      <c r="Z152" s="532"/>
      <c r="AB152" s="532"/>
      <c r="AC152" s="532"/>
      <c r="AD152" s="532"/>
      <c r="AE152" s="530"/>
      <c r="AJ152" s="534"/>
      <c r="AK152" s="530"/>
    </row>
    <row r="153" spans="1:37" s="531" customFormat="1" ht="12" x14ac:dyDescent="0.2">
      <c r="A153" s="530" t="s">
        <v>986</v>
      </c>
      <c r="B153" s="531" t="s">
        <v>425</v>
      </c>
      <c r="C153" s="532"/>
      <c r="D153" s="532"/>
      <c r="E153" s="533"/>
      <c r="H153" s="532"/>
      <c r="I153" s="532"/>
      <c r="J153" s="532"/>
      <c r="K153" s="532"/>
      <c r="L153" s="532"/>
      <c r="M153" s="532"/>
      <c r="Q153" s="532"/>
      <c r="R153" s="532"/>
      <c r="T153" s="533"/>
      <c r="V153" s="532"/>
      <c r="W153" s="532"/>
      <c r="Y153" s="532"/>
      <c r="Z153" s="532"/>
      <c r="AB153" s="532"/>
      <c r="AC153" s="532"/>
      <c r="AD153" s="532"/>
      <c r="AE153" s="530"/>
      <c r="AJ153" s="534"/>
      <c r="AK153" s="530"/>
    </row>
    <row r="154" spans="1:37" s="531" customFormat="1" ht="12" x14ac:dyDescent="0.2">
      <c r="A154" s="530" t="s">
        <v>987</v>
      </c>
      <c r="B154" s="531" t="s">
        <v>528</v>
      </c>
      <c r="C154" s="532"/>
      <c r="D154" s="532"/>
      <c r="E154" s="533"/>
      <c r="H154" s="532"/>
      <c r="I154" s="532"/>
      <c r="J154" s="532"/>
      <c r="K154" s="532"/>
      <c r="L154" s="532"/>
      <c r="M154" s="532"/>
      <c r="Q154" s="532"/>
      <c r="R154" s="532"/>
      <c r="T154" s="533"/>
      <c r="V154" s="532"/>
      <c r="W154" s="532"/>
      <c r="Y154" s="532"/>
      <c r="Z154" s="532"/>
      <c r="AB154" s="532"/>
      <c r="AC154" s="532"/>
      <c r="AD154" s="532"/>
      <c r="AE154" s="530"/>
      <c r="AJ154" s="534"/>
      <c r="AK154" s="530"/>
    </row>
    <row r="155" spans="1:37" s="531" customFormat="1" ht="12" x14ac:dyDescent="0.2">
      <c r="A155" s="530" t="s">
        <v>988</v>
      </c>
      <c r="B155" s="531" t="s">
        <v>563</v>
      </c>
      <c r="C155" s="532"/>
      <c r="D155" s="532"/>
      <c r="E155" s="533"/>
      <c r="H155" s="532"/>
      <c r="I155" s="532"/>
      <c r="J155" s="532"/>
      <c r="K155" s="532"/>
      <c r="L155" s="532"/>
      <c r="M155" s="532"/>
      <c r="Q155" s="532"/>
      <c r="R155" s="532"/>
      <c r="T155" s="533"/>
      <c r="V155" s="532"/>
      <c r="W155" s="532"/>
      <c r="Y155" s="532"/>
      <c r="Z155" s="532"/>
      <c r="AB155" s="532"/>
      <c r="AC155" s="532"/>
      <c r="AD155" s="532"/>
      <c r="AE155" s="530"/>
      <c r="AJ155" s="534"/>
      <c r="AK155" s="530"/>
    </row>
    <row r="156" spans="1:37" s="531" customFormat="1" ht="12" x14ac:dyDescent="0.2">
      <c r="A156" s="530" t="s">
        <v>989</v>
      </c>
      <c r="B156" s="531" t="s">
        <v>529</v>
      </c>
      <c r="C156" s="532"/>
      <c r="D156" s="532"/>
      <c r="E156" s="533"/>
      <c r="H156" s="532"/>
      <c r="I156" s="532"/>
      <c r="J156" s="532"/>
      <c r="K156" s="532"/>
      <c r="L156" s="532"/>
      <c r="M156" s="532"/>
      <c r="Q156" s="532"/>
      <c r="R156" s="532"/>
      <c r="T156" s="533"/>
      <c r="V156" s="532"/>
      <c r="W156" s="532"/>
      <c r="Y156" s="532"/>
      <c r="Z156" s="532"/>
      <c r="AB156" s="532"/>
      <c r="AC156" s="532"/>
      <c r="AD156" s="532"/>
      <c r="AE156" s="530"/>
      <c r="AJ156" s="541"/>
      <c r="AK156" s="530"/>
    </row>
    <row r="157" spans="1:37" s="531" customFormat="1" ht="12" x14ac:dyDescent="0.2">
      <c r="A157" s="530" t="s">
        <v>990</v>
      </c>
      <c r="B157" s="531" t="s">
        <v>446</v>
      </c>
      <c r="C157" s="532"/>
      <c r="D157" s="532"/>
      <c r="E157" s="533"/>
      <c r="H157" s="532"/>
      <c r="I157" s="532"/>
      <c r="J157" s="532"/>
      <c r="K157" s="532"/>
      <c r="L157" s="532"/>
      <c r="M157" s="532"/>
      <c r="Q157" s="532"/>
      <c r="R157" s="532"/>
      <c r="T157" s="533"/>
      <c r="V157" s="532"/>
      <c r="W157" s="532"/>
      <c r="Y157" s="532"/>
      <c r="Z157" s="532"/>
      <c r="AB157" s="532"/>
      <c r="AC157" s="532"/>
      <c r="AD157" s="532"/>
      <c r="AE157" s="530"/>
      <c r="AJ157" s="541"/>
      <c r="AK157" s="530"/>
    </row>
    <row r="158" spans="1:37" s="531" customFormat="1" ht="12" x14ac:dyDescent="0.2">
      <c r="A158" s="530" t="s">
        <v>991</v>
      </c>
      <c r="B158" s="531" t="s">
        <v>447</v>
      </c>
      <c r="C158" s="532"/>
      <c r="D158" s="532"/>
      <c r="E158" s="533"/>
      <c r="H158" s="532"/>
      <c r="I158" s="532"/>
      <c r="J158" s="532"/>
      <c r="K158" s="532"/>
      <c r="L158" s="532"/>
      <c r="M158" s="532"/>
      <c r="Q158" s="532"/>
      <c r="R158" s="532"/>
      <c r="T158" s="533"/>
      <c r="V158" s="532"/>
      <c r="W158" s="532"/>
      <c r="Y158" s="532"/>
      <c r="Z158" s="532"/>
      <c r="AB158" s="532"/>
      <c r="AC158" s="532"/>
      <c r="AD158" s="532"/>
      <c r="AE158" s="530"/>
      <c r="AJ158" s="541"/>
      <c r="AK158" s="530"/>
    </row>
    <row r="159" spans="1:37" s="531" customFormat="1" ht="12" x14ac:dyDescent="0.2">
      <c r="A159" s="530" t="s">
        <v>992</v>
      </c>
      <c r="B159" s="531" t="s">
        <v>367</v>
      </c>
      <c r="C159" s="532"/>
      <c r="D159" s="532"/>
      <c r="E159" s="533"/>
      <c r="H159" s="532"/>
      <c r="I159" s="532"/>
      <c r="J159" s="532"/>
      <c r="K159" s="532"/>
      <c r="L159" s="532"/>
      <c r="M159" s="532"/>
      <c r="Q159" s="532"/>
      <c r="R159" s="532"/>
      <c r="T159" s="533"/>
      <c r="V159" s="532"/>
      <c r="W159" s="532"/>
      <c r="Y159" s="532"/>
      <c r="Z159" s="532"/>
      <c r="AB159" s="532"/>
      <c r="AC159" s="532"/>
      <c r="AD159" s="532"/>
      <c r="AE159" s="530"/>
      <c r="AJ159" s="540"/>
      <c r="AK159" s="530"/>
    </row>
    <row r="160" spans="1:37" s="531" customFormat="1" ht="12" x14ac:dyDescent="0.2">
      <c r="A160" s="530" t="s">
        <v>993</v>
      </c>
      <c r="B160" s="531" t="s">
        <v>580</v>
      </c>
      <c r="C160" s="532"/>
      <c r="D160" s="532"/>
      <c r="E160" s="533"/>
      <c r="H160" s="532"/>
      <c r="I160" s="532"/>
      <c r="J160" s="532"/>
      <c r="K160" s="532"/>
      <c r="L160" s="532"/>
      <c r="M160" s="532"/>
      <c r="Q160" s="532"/>
      <c r="R160" s="532"/>
      <c r="T160" s="533"/>
      <c r="V160" s="532"/>
      <c r="W160" s="532"/>
      <c r="Y160" s="532"/>
      <c r="Z160" s="532"/>
      <c r="AB160" s="532"/>
      <c r="AC160" s="532"/>
      <c r="AD160" s="532"/>
      <c r="AE160" s="530"/>
      <c r="AJ160" s="534"/>
      <c r="AK160" s="530"/>
    </row>
    <row r="161" spans="1:37" s="531" customFormat="1" ht="12" x14ac:dyDescent="0.2">
      <c r="A161" s="530" t="s">
        <v>994</v>
      </c>
      <c r="B161" s="531" t="s">
        <v>587</v>
      </c>
      <c r="C161" s="532"/>
      <c r="D161" s="532"/>
      <c r="E161" s="533"/>
      <c r="H161" s="532"/>
      <c r="I161" s="532"/>
      <c r="J161" s="532"/>
      <c r="K161" s="532"/>
      <c r="L161" s="532"/>
      <c r="M161" s="532"/>
      <c r="Q161" s="532"/>
      <c r="R161" s="532"/>
      <c r="T161" s="533"/>
      <c r="V161" s="532"/>
      <c r="W161" s="532"/>
      <c r="Y161" s="532"/>
      <c r="Z161" s="532"/>
      <c r="AB161" s="532"/>
      <c r="AC161" s="532"/>
      <c r="AD161" s="532"/>
      <c r="AE161" s="530"/>
      <c r="AJ161" s="542"/>
      <c r="AK161" s="530"/>
    </row>
    <row r="162" spans="1:37" s="531" customFormat="1" ht="12" x14ac:dyDescent="0.2">
      <c r="A162" s="530" t="s">
        <v>995</v>
      </c>
      <c r="B162" s="531" t="s">
        <v>614</v>
      </c>
      <c r="C162" s="532"/>
      <c r="D162" s="532"/>
      <c r="E162" s="533"/>
      <c r="H162" s="532"/>
      <c r="I162" s="532"/>
      <c r="J162" s="532"/>
      <c r="K162" s="532"/>
      <c r="L162" s="532"/>
      <c r="M162" s="532"/>
      <c r="Q162" s="532"/>
      <c r="R162" s="532"/>
      <c r="T162" s="533"/>
      <c r="V162" s="532"/>
      <c r="W162" s="532"/>
      <c r="Y162" s="532"/>
      <c r="Z162" s="532"/>
      <c r="AB162" s="532"/>
      <c r="AC162" s="532"/>
      <c r="AD162" s="532"/>
      <c r="AE162" s="530"/>
      <c r="AJ162" s="541"/>
      <c r="AK162" s="530"/>
    </row>
    <row r="163" spans="1:37" s="531" customFormat="1" ht="12" x14ac:dyDescent="0.2">
      <c r="A163" s="530" t="s">
        <v>996</v>
      </c>
      <c r="B163" s="531" t="s">
        <v>641</v>
      </c>
      <c r="C163" s="532"/>
      <c r="D163" s="532"/>
      <c r="E163" s="533"/>
      <c r="H163" s="532"/>
      <c r="I163" s="532"/>
      <c r="J163" s="532"/>
      <c r="K163" s="532"/>
      <c r="L163" s="532"/>
      <c r="M163" s="532"/>
      <c r="Q163" s="532"/>
      <c r="R163" s="532"/>
      <c r="T163" s="533"/>
      <c r="V163" s="532"/>
      <c r="W163" s="532"/>
      <c r="Y163" s="532"/>
      <c r="Z163" s="532"/>
      <c r="AB163" s="532"/>
      <c r="AC163" s="532"/>
      <c r="AD163" s="532"/>
      <c r="AE163" s="530"/>
      <c r="AJ163" s="534"/>
      <c r="AK163" s="530"/>
    </row>
    <row r="164" spans="1:37" s="531" customFormat="1" ht="12" x14ac:dyDescent="0.2">
      <c r="A164" s="530" t="s">
        <v>997</v>
      </c>
      <c r="B164" s="531" t="s">
        <v>411</v>
      </c>
      <c r="C164" s="532"/>
      <c r="D164" s="532"/>
      <c r="E164" s="533"/>
      <c r="H164" s="532"/>
      <c r="I164" s="532"/>
      <c r="J164" s="532"/>
      <c r="K164" s="532"/>
      <c r="L164" s="532"/>
      <c r="M164" s="532"/>
      <c r="Q164" s="532"/>
      <c r="R164" s="532"/>
      <c r="T164" s="533"/>
      <c r="V164" s="532"/>
      <c r="W164" s="532"/>
      <c r="Y164" s="532"/>
      <c r="Z164" s="532"/>
      <c r="AB164" s="532"/>
      <c r="AC164" s="532"/>
      <c r="AD164" s="532"/>
      <c r="AE164" s="530"/>
      <c r="AJ164" s="534"/>
      <c r="AK164" s="530"/>
    </row>
    <row r="165" spans="1:37" s="531" customFormat="1" ht="12" x14ac:dyDescent="0.2">
      <c r="A165" s="530" t="s">
        <v>998</v>
      </c>
      <c r="B165" s="531" t="s">
        <v>368</v>
      </c>
      <c r="C165" s="532"/>
      <c r="D165" s="532"/>
      <c r="E165" s="533"/>
      <c r="H165" s="532"/>
      <c r="I165" s="532"/>
      <c r="J165" s="532"/>
      <c r="K165" s="532"/>
      <c r="L165" s="532"/>
      <c r="M165" s="532"/>
      <c r="Q165" s="532"/>
      <c r="R165" s="532"/>
      <c r="T165" s="533"/>
      <c r="V165" s="532"/>
      <c r="W165" s="532"/>
      <c r="Y165" s="532"/>
      <c r="Z165" s="532"/>
      <c r="AB165" s="532"/>
      <c r="AC165" s="532"/>
      <c r="AD165" s="532"/>
      <c r="AE165" s="530"/>
      <c r="AJ165" s="534"/>
      <c r="AK165" s="530"/>
    </row>
    <row r="166" spans="1:37" s="531" customFormat="1" ht="12" x14ac:dyDescent="0.2">
      <c r="A166" s="530" t="s">
        <v>999</v>
      </c>
      <c r="B166" s="531" t="s">
        <v>642</v>
      </c>
      <c r="C166" s="532"/>
      <c r="D166" s="532"/>
      <c r="E166" s="533"/>
      <c r="H166" s="532"/>
      <c r="I166" s="532"/>
      <c r="J166" s="532"/>
      <c r="K166" s="532"/>
      <c r="L166" s="532"/>
      <c r="M166" s="532"/>
      <c r="Q166" s="532"/>
      <c r="R166" s="532"/>
      <c r="T166" s="533"/>
      <c r="V166" s="532"/>
      <c r="W166" s="532"/>
      <c r="Y166" s="532"/>
      <c r="Z166" s="532"/>
      <c r="AB166" s="532"/>
      <c r="AC166" s="532"/>
      <c r="AD166" s="532"/>
      <c r="AE166" s="530"/>
      <c r="AJ166" s="534"/>
      <c r="AK166" s="530"/>
    </row>
    <row r="167" spans="1:37" s="531" customFormat="1" ht="12" x14ac:dyDescent="0.2">
      <c r="A167" s="530" t="s">
        <v>1000</v>
      </c>
      <c r="B167" s="531" t="s">
        <v>448</v>
      </c>
      <c r="C167" s="532"/>
      <c r="D167" s="532"/>
      <c r="E167" s="533"/>
      <c r="H167" s="532"/>
      <c r="I167" s="532"/>
      <c r="J167" s="532"/>
      <c r="K167" s="532"/>
      <c r="L167" s="532"/>
      <c r="M167" s="532"/>
      <c r="Q167" s="532"/>
      <c r="R167" s="532"/>
      <c r="T167" s="533"/>
      <c r="V167" s="532"/>
      <c r="W167" s="532"/>
      <c r="Y167" s="532"/>
      <c r="Z167" s="532"/>
      <c r="AB167" s="532"/>
      <c r="AC167" s="532"/>
      <c r="AD167" s="532"/>
      <c r="AE167" s="530"/>
      <c r="AJ167" s="534"/>
      <c r="AK167" s="530"/>
    </row>
    <row r="168" spans="1:37" s="531" customFormat="1" ht="12" x14ac:dyDescent="0.2">
      <c r="A168" s="530" t="s">
        <v>1001</v>
      </c>
      <c r="B168" s="531" t="s">
        <v>369</v>
      </c>
      <c r="C168" s="532"/>
      <c r="D168" s="532"/>
      <c r="E168" s="533"/>
      <c r="H168" s="532"/>
      <c r="I168" s="532"/>
      <c r="J168" s="532"/>
      <c r="K168" s="532"/>
      <c r="L168" s="532"/>
      <c r="M168" s="532"/>
      <c r="Q168" s="532"/>
      <c r="R168" s="532"/>
      <c r="T168" s="533"/>
      <c r="V168" s="532"/>
      <c r="W168" s="532"/>
      <c r="Y168" s="532"/>
      <c r="Z168" s="532"/>
      <c r="AB168" s="532"/>
      <c r="AC168" s="532"/>
      <c r="AD168" s="532"/>
      <c r="AE168" s="530"/>
      <c r="AJ168" s="534"/>
      <c r="AK168" s="530"/>
    </row>
    <row r="169" spans="1:37" s="531" customFormat="1" ht="12" x14ac:dyDescent="0.2">
      <c r="A169" s="530" t="s">
        <v>1002</v>
      </c>
      <c r="B169" s="531" t="s">
        <v>399</v>
      </c>
      <c r="C169" s="532"/>
      <c r="D169" s="532"/>
      <c r="E169" s="533"/>
      <c r="H169" s="532"/>
      <c r="I169" s="532"/>
      <c r="J169" s="532"/>
      <c r="K169" s="532"/>
      <c r="L169" s="532"/>
      <c r="M169" s="532"/>
      <c r="Q169" s="532"/>
      <c r="R169" s="532"/>
      <c r="T169" s="533"/>
      <c r="V169" s="532"/>
      <c r="W169" s="532"/>
      <c r="Y169" s="532"/>
      <c r="Z169" s="532"/>
      <c r="AB169" s="532"/>
      <c r="AC169" s="532"/>
      <c r="AD169" s="532"/>
      <c r="AE169" s="530"/>
      <c r="AJ169" s="534"/>
      <c r="AK169" s="530"/>
    </row>
    <row r="170" spans="1:37" s="531" customFormat="1" ht="12" x14ac:dyDescent="0.2">
      <c r="A170" s="530" t="s">
        <v>1003</v>
      </c>
      <c r="B170" s="531" t="s">
        <v>370</v>
      </c>
      <c r="C170" s="532"/>
      <c r="D170" s="532"/>
      <c r="E170" s="533"/>
      <c r="H170" s="532"/>
      <c r="I170" s="532"/>
      <c r="J170" s="532"/>
      <c r="K170" s="532"/>
      <c r="L170" s="532"/>
      <c r="M170" s="532"/>
      <c r="Q170" s="532"/>
      <c r="R170" s="532"/>
      <c r="T170" s="533"/>
      <c r="V170" s="532"/>
      <c r="W170" s="532"/>
      <c r="Y170" s="532"/>
      <c r="Z170" s="532"/>
      <c r="AB170" s="532"/>
      <c r="AC170" s="532"/>
      <c r="AD170" s="532"/>
      <c r="AE170" s="530"/>
      <c r="AJ170" s="534"/>
      <c r="AK170" s="530"/>
    </row>
    <row r="171" spans="1:37" s="531" customFormat="1" ht="12" x14ac:dyDescent="0.2">
      <c r="A171" s="530" t="s">
        <v>1004</v>
      </c>
      <c r="B171" s="531" t="s">
        <v>426</v>
      </c>
      <c r="C171" s="532"/>
      <c r="D171" s="532"/>
      <c r="E171" s="533"/>
      <c r="H171" s="532"/>
      <c r="I171" s="532"/>
      <c r="J171" s="532"/>
      <c r="K171" s="532"/>
      <c r="L171" s="532"/>
      <c r="M171" s="532"/>
      <c r="Q171" s="532"/>
      <c r="R171" s="532"/>
      <c r="T171" s="533"/>
      <c r="V171" s="532"/>
      <c r="W171" s="532"/>
      <c r="Y171" s="532"/>
      <c r="Z171" s="532"/>
      <c r="AB171" s="532"/>
      <c r="AC171" s="532"/>
      <c r="AD171" s="532"/>
      <c r="AE171" s="530"/>
      <c r="AJ171" s="541"/>
      <c r="AK171" s="530"/>
    </row>
    <row r="172" spans="1:37" s="531" customFormat="1" ht="12" x14ac:dyDescent="0.2">
      <c r="A172" s="530" t="s">
        <v>1005</v>
      </c>
      <c r="B172" s="531" t="s">
        <v>615</v>
      </c>
      <c r="C172" s="532"/>
      <c r="D172" s="532"/>
      <c r="E172" s="533"/>
      <c r="H172" s="532"/>
      <c r="I172" s="532"/>
      <c r="J172" s="532"/>
      <c r="K172" s="532"/>
      <c r="L172" s="532"/>
      <c r="M172" s="532"/>
      <c r="Q172" s="532"/>
      <c r="R172" s="532"/>
      <c r="T172" s="533"/>
      <c r="V172" s="532"/>
      <c r="W172" s="532"/>
      <c r="Y172" s="532"/>
      <c r="Z172" s="532"/>
      <c r="AB172" s="532"/>
      <c r="AC172" s="532"/>
      <c r="AD172" s="532"/>
      <c r="AE172" s="530"/>
      <c r="AJ172" s="534"/>
      <c r="AK172" s="530"/>
    </row>
    <row r="173" spans="1:37" s="531" customFormat="1" ht="12" x14ac:dyDescent="0.2">
      <c r="A173" s="530" t="s">
        <v>1006</v>
      </c>
      <c r="B173" s="531" t="s">
        <v>458</v>
      </c>
      <c r="C173" s="532"/>
      <c r="D173" s="532"/>
      <c r="E173" s="533"/>
      <c r="H173" s="532"/>
      <c r="I173" s="532"/>
      <c r="J173" s="532"/>
      <c r="K173" s="532"/>
      <c r="L173" s="532"/>
      <c r="M173" s="532"/>
      <c r="Q173" s="532"/>
      <c r="R173" s="532"/>
      <c r="T173" s="533"/>
      <c r="V173" s="532"/>
      <c r="W173" s="532"/>
      <c r="Y173" s="532"/>
      <c r="Z173" s="532"/>
      <c r="AB173" s="532"/>
      <c r="AC173" s="532"/>
      <c r="AD173" s="532"/>
      <c r="AE173" s="530"/>
      <c r="AJ173" s="534"/>
      <c r="AK173" s="530"/>
    </row>
    <row r="174" spans="1:37" s="531" customFormat="1" ht="12" x14ac:dyDescent="0.2">
      <c r="A174" s="530" t="s">
        <v>1007</v>
      </c>
      <c r="B174" s="531" t="s">
        <v>602</v>
      </c>
      <c r="C174" s="532"/>
      <c r="D174" s="532"/>
      <c r="E174" s="533"/>
      <c r="H174" s="532"/>
      <c r="I174" s="532"/>
      <c r="J174" s="532"/>
      <c r="K174" s="532"/>
      <c r="L174" s="532"/>
      <c r="M174" s="532"/>
      <c r="Q174" s="532"/>
      <c r="R174" s="532"/>
      <c r="T174" s="533"/>
      <c r="V174" s="532"/>
      <c r="W174" s="532"/>
      <c r="Y174" s="532"/>
      <c r="Z174" s="532"/>
      <c r="AB174" s="532"/>
      <c r="AC174" s="532"/>
      <c r="AD174" s="532"/>
      <c r="AE174" s="530"/>
      <c r="AJ174" s="534"/>
      <c r="AK174" s="530"/>
    </row>
    <row r="175" spans="1:37" s="531" customFormat="1" ht="12" x14ac:dyDescent="0.2">
      <c r="A175" s="530" t="s">
        <v>1008</v>
      </c>
      <c r="B175" s="531" t="s">
        <v>530</v>
      </c>
      <c r="C175" s="532"/>
      <c r="D175" s="532"/>
      <c r="E175" s="533"/>
      <c r="H175" s="532"/>
      <c r="I175" s="532"/>
      <c r="J175" s="532"/>
      <c r="K175" s="532"/>
      <c r="L175" s="532"/>
      <c r="M175" s="532"/>
      <c r="Q175" s="532"/>
      <c r="R175" s="532"/>
      <c r="T175" s="533"/>
      <c r="V175" s="532"/>
      <c r="W175" s="532"/>
      <c r="Y175" s="532"/>
      <c r="Z175" s="532"/>
      <c r="AB175" s="532"/>
      <c r="AC175" s="532"/>
      <c r="AD175" s="532"/>
      <c r="AE175" s="530"/>
      <c r="AJ175" s="540"/>
      <c r="AK175" s="530"/>
    </row>
    <row r="176" spans="1:37" s="531" customFormat="1" ht="12" x14ac:dyDescent="0.2">
      <c r="A176" s="530" t="s">
        <v>1009</v>
      </c>
      <c r="B176" s="531" t="s">
        <v>479</v>
      </c>
      <c r="C176" s="532"/>
      <c r="D176" s="532"/>
      <c r="E176" s="533"/>
      <c r="H176" s="532"/>
      <c r="I176" s="532"/>
      <c r="J176" s="532"/>
      <c r="K176" s="532"/>
      <c r="L176" s="532"/>
      <c r="M176" s="532"/>
      <c r="Q176" s="532"/>
      <c r="R176" s="532"/>
      <c r="T176" s="533"/>
      <c r="V176" s="532"/>
      <c r="W176" s="532"/>
      <c r="Y176" s="532"/>
      <c r="Z176" s="532"/>
      <c r="AB176" s="532"/>
      <c r="AC176" s="532"/>
      <c r="AD176" s="532"/>
      <c r="AE176" s="530"/>
      <c r="AJ176" s="534"/>
      <c r="AK176" s="530"/>
    </row>
    <row r="177" spans="1:37" s="531" customFormat="1" ht="12" x14ac:dyDescent="0.2">
      <c r="A177" s="530" t="s">
        <v>1010</v>
      </c>
      <c r="B177" s="531" t="s">
        <v>449</v>
      </c>
      <c r="C177" s="532"/>
      <c r="D177" s="532"/>
      <c r="E177" s="533"/>
      <c r="H177" s="532"/>
      <c r="I177" s="532"/>
      <c r="J177" s="532"/>
      <c r="K177" s="532"/>
      <c r="L177" s="532"/>
      <c r="M177" s="532"/>
      <c r="Q177" s="532"/>
      <c r="R177" s="532"/>
      <c r="T177" s="533"/>
      <c r="V177" s="532"/>
      <c r="W177" s="532"/>
      <c r="Y177" s="532"/>
      <c r="Z177" s="532"/>
      <c r="AB177" s="532"/>
      <c r="AC177" s="532"/>
      <c r="AD177" s="532"/>
      <c r="AE177" s="530"/>
      <c r="AJ177" s="534"/>
      <c r="AK177" s="530"/>
    </row>
    <row r="178" spans="1:37" s="531" customFormat="1" ht="12" x14ac:dyDescent="0.2">
      <c r="A178" s="530" t="s">
        <v>1011</v>
      </c>
      <c r="B178" s="531" t="s">
        <v>616</v>
      </c>
      <c r="C178" s="532"/>
      <c r="D178" s="532"/>
      <c r="E178" s="533"/>
      <c r="H178" s="532"/>
      <c r="I178" s="532"/>
      <c r="J178" s="532"/>
      <c r="K178" s="532"/>
      <c r="L178" s="532"/>
      <c r="M178" s="532"/>
      <c r="Q178" s="532"/>
      <c r="R178" s="532"/>
      <c r="T178" s="533"/>
      <c r="V178" s="532"/>
      <c r="W178" s="532"/>
      <c r="Y178" s="532"/>
      <c r="Z178" s="532"/>
      <c r="AB178" s="532"/>
      <c r="AC178" s="532"/>
      <c r="AD178" s="532"/>
      <c r="AE178" s="530"/>
      <c r="AJ178" s="534"/>
      <c r="AK178" s="530"/>
    </row>
    <row r="179" spans="1:37" s="531" customFormat="1" ht="12" x14ac:dyDescent="0.2">
      <c r="A179" s="530" t="s">
        <v>1012</v>
      </c>
      <c r="B179" s="531" t="s">
        <v>400</v>
      </c>
      <c r="C179" s="532"/>
      <c r="D179" s="532"/>
      <c r="E179" s="533"/>
      <c r="H179" s="532"/>
      <c r="I179" s="532"/>
      <c r="J179" s="532"/>
      <c r="K179" s="532"/>
      <c r="L179" s="532"/>
      <c r="M179" s="532"/>
      <c r="Q179" s="532"/>
      <c r="R179" s="532"/>
      <c r="T179" s="533"/>
      <c r="V179" s="532"/>
      <c r="W179" s="532"/>
      <c r="Y179" s="532"/>
      <c r="Z179" s="532"/>
      <c r="AB179" s="532"/>
      <c r="AC179" s="532"/>
      <c r="AD179" s="532"/>
      <c r="AE179" s="530"/>
      <c r="AJ179" s="534"/>
      <c r="AK179" s="530"/>
    </row>
    <row r="180" spans="1:37" s="531" customFormat="1" ht="12" x14ac:dyDescent="0.2">
      <c r="A180" s="530" t="s">
        <v>1013</v>
      </c>
      <c r="B180" s="531" t="s">
        <v>662</v>
      </c>
      <c r="C180" s="532"/>
      <c r="D180" s="532"/>
      <c r="E180" s="533"/>
      <c r="H180" s="532"/>
      <c r="I180" s="532"/>
      <c r="J180" s="532"/>
      <c r="K180" s="532"/>
      <c r="L180" s="532"/>
      <c r="M180" s="532"/>
      <c r="Q180" s="532"/>
      <c r="R180" s="532"/>
      <c r="T180" s="533"/>
      <c r="V180" s="532"/>
      <c r="W180" s="532"/>
      <c r="Y180" s="532"/>
      <c r="Z180" s="532"/>
      <c r="AB180" s="532"/>
      <c r="AC180" s="532"/>
      <c r="AD180" s="532"/>
      <c r="AE180" s="530"/>
      <c r="AJ180" s="534"/>
      <c r="AK180" s="530"/>
    </row>
    <row r="181" spans="1:37" s="531" customFormat="1" ht="12" x14ac:dyDescent="0.2">
      <c r="A181" s="530" t="s">
        <v>1014</v>
      </c>
      <c r="B181" s="531" t="s">
        <v>531</v>
      </c>
      <c r="C181" s="532"/>
      <c r="D181" s="532"/>
      <c r="E181" s="533"/>
      <c r="H181" s="532"/>
      <c r="I181" s="532"/>
      <c r="J181" s="532"/>
      <c r="K181" s="532"/>
      <c r="L181" s="532"/>
      <c r="M181" s="532"/>
      <c r="Q181" s="532"/>
      <c r="R181" s="532"/>
      <c r="T181" s="533"/>
      <c r="V181" s="532"/>
      <c r="W181" s="532"/>
      <c r="Y181" s="532"/>
      <c r="Z181" s="532"/>
      <c r="AB181" s="532"/>
      <c r="AC181" s="532"/>
      <c r="AD181" s="532"/>
      <c r="AE181" s="530"/>
      <c r="AJ181" s="534"/>
      <c r="AK181" s="530"/>
    </row>
    <row r="182" spans="1:37" s="531" customFormat="1" ht="12" x14ac:dyDescent="0.2">
      <c r="A182" s="530" t="s">
        <v>1015</v>
      </c>
      <c r="B182" s="531" t="s">
        <v>480</v>
      </c>
      <c r="C182" s="532"/>
      <c r="D182" s="532"/>
      <c r="E182" s="533"/>
      <c r="H182" s="532"/>
      <c r="I182" s="532"/>
      <c r="J182" s="532"/>
      <c r="K182" s="532"/>
      <c r="L182" s="532"/>
      <c r="M182" s="532"/>
      <c r="Q182" s="532"/>
      <c r="R182" s="532"/>
      <c r="T182" s="533"/>
      <c r="V182" s="532"/>
      <c r="W182" s="532"/>
      <c r="Y182" s="532"/>
      <c r="Z182" s="532"/>
      <c r="AB182" s="532"/>
      <c r="AC182" s="532"/>
      <c r="AD182" s="532"/>
      <c r="AE182" s="530"/>
      <c r="AJ182" s="540"/>
      <c r="AK182" s="530"/>
    </row>
    <row r="183" spans="1:37" s="531" customFormat="1" ht="12" x14ac:dyDescent="0.2">
      <c r="A183" s="530" t="s">
        <v>1016</v>
      </c>
      <c r="B183" s="531" t="s">
        <v>663</v>
      </c>
      <c r="C183" s="532"/>
      <c r="D183" s="532"/>
      <c r="E183" s="533"/>
      <c r="H183" s="532"/>
      <c r="I183" s="532"/>
      <c r="J183" s="532"/>
      <c r="K183" s="532"/>
      <c r="L183" s="532"/>
      <c r="M183" s="532"/>
      <c r="Q183" s="532"/>
      <c r="R183" s="532"/>
      <c r="T183" s="533"/>
      <c r="V183" s="532"/>
      <c r="W183" s="532"/>
      <c r="Y183" s="532"/>
      <c r="Z183" s="532"/>
      <c r="AB183" s="532"/>
      <c r="AC183" s="532"/>
      <c r="AD183" s="532"/>
      <c r="AE183" s="530"/>
      <c r="AJ183" s="534"/>
      <c r="AK183" s="530"/>
    </row>
    <row r="184" spans="1:37" s="531" customFormat="1" ht="12" x14ac:dyDescent="0.2">
      <c r="A184" s="530" t="s">
        <v>1017</v>
      </c>
      <c r="B184" s="531" t="s">
        <v>632</v>
      </c>
      <c r="C184" s="532"/>
      <c r="D184" s="532"/>
      <c r="E184" s="533"/>
      <c r="H184" s="532"/>
      <c r="I184" s="532"/>
      <c r="J184" s="532"/>
      <c r="K184" s="532"/>
      <c r="L184" s="532"/>
      <c r="M184" s="532"/>
      <c r="Q184" s="532"/>
      <c r="R184" s="532"/>
      <c r="T184" s="533"/>
      <c r="V184" s="532"/>
      <c r="W184" s="532"/>
      <c r="Y184" s="532"/>
      <c r="Z184" s="532"/>
      <c r="AB184" s="532"/>
      <c r="AC184" s="532"/>
      <c r="AD184" s="532"/>
      <c r="AE184" s="530"/>
      <c r="AJ184" s="534"/>
      <c r="AK184" s="530"/>
    </row>
    <row r="185" spans="1:37" s="531" customFormat="1" ht="12" x14ac:dyDescent="0.2">
      <c r="A185" s="530" t="s">
        <v>1018</v>
      </c>
      <c r="B185" s="531" t="s">
        <v>643</v>
      </c>
      <c r="C185" s="532"/>
      <c r="D185" s="532"/>
      <c r="E185" s="533"/>
      <c r="H185" s="532"/>
      <c r="I185" s="532"/>
      <c r="J185" s="532"/>
      <c r="K185" s="532"/>
      <c r="L185" s="532"/>
      <c r="M185" s="532"/>
      <c r="Q185" s="532"/>
      <c r="R185" s="532"/>
      <c r="T185" s="533"/>
      <c r="V185" s="532"/>
      <c r="W185" s="532"/>
      <c r="Y185" s="532"/>
      <c r="Z185" s="532"/>
      <c r="AB185" s="532"/>
      <c r="AC185" s="532"/>
      <c r="AD185" s="532"/>
      <c r="AE185" s="530"/>
      <c r="AJ185" s="534"/>
      <c r="AK185" s="530"/>
    </row>
    <row r="186" spans="1:37" s="531" customFormat="1" ht="12" x14ac:dyDescent="0.2">
      <c r="A186" s="530" t="s">
        <v>1019</v>
      </c>
      <c r="B186" s="531" t="s">
        <v>459</v>
      </c>
      <c r="C186" s="532"/>
      <c r="D186" s="532"/>
      <c r="E186" s="533"/>
      <c r="H186" s="532"/>
      <c r="I186" s="532"/>
      <c r="J186" s="532"/>
      <c r="K186" s="532"/>
      <c r="L186" s="532"/>
      <c r="M186" s="532"/>
      <c r="Q186" s="532"/>
      <c r="R186" s="532"/>
      <c r="T186" s="533"/>
      <c r="V186" s="532"/>
      <c r="W186" s="532"/>
      <c r="Y186" s="532"/>
      <c r="Z186" s="532"/>
      <c r="AB186" s="532"/>
      <c r="AC186" s="532"/>
      <c r="AD186" s="532"/>
      <c r="AE186" s="530"/>
      <c r="AJ186" s="534"/>
      <c r="AK186" s="530"/>
    </row>
    <row r="187" spans="1:37" s="531" customFormat="1" ht="12" x14ac:dyDescent="0.2">
      <c r="A187" s="530" t="s">
        <v>1020</v>
      </c>
      <c r="B187" s="531" t="s">
        <v>603</v>
      </c>
      <c r="C187" s="532"/>
      <c r="D187" s="532"/>
      <c r="E187" s="533"/>
      <c r="H187" s="532"/>
      <c r="I187" s="532"/>
      <c r="J187" s="532"/>
      <c r="K187" s="532"/>
      <c r="L187" s="532"/>
      <c r="M187" s="532"/>
      <c r="Q187" s="532"/>
      <c r="R187" s="532"/>
      <c r="T187" s="533"/>
      <c r="V187" s="532"/>
      <c r="W187" s="532"/>
      <c r="Y187" s="532"/>
      <c r="Z187" s="532"/>
      <c r="AB187" s="532"/>
      <c r="AC187" s="532"/>
      <c r="AD187" s="532"/>
      <c r="AE187" s="530"/>
      <c r="AJ187" s="534"/>
      <c r="AK187" s="530"/>
    </row>
    <row r="188" spans="1:37" s="531" customFormat="1" ht="12" x14ac:dyDescent="0.2">
      <c r="A188" s="530" t="s">
        <v>1021</v>
      </c>
      <c r="B188" s="531" t="s">
        <v>588</v>
      </c>
      <c r="C188" s="532"/>
      <c r="D188" s="532"/>
      <c r="E188" s="533"/>
      <c r="H188" s="532"/>
      <c r="I188" s="532"/>
      <c r="J188" s="532"/>
      <c r="K188" s="532"/>
      <c r="L188" s="532"/>
      <c r="M188" s="532"/>
      <c r="Q188" s="532"/>
      <c r="R188" s="532"/>
      <c r="T188" s="533"/>
      <c r="V188" s="532"/>
      <c r="W188" s="532"/>
      <c r="Y188" s="532"/>
      <c r="Z188" s="532"/>
      <c r="AB188" s="532"/>
      <c r="AC188" s="532"/>
      <c r="AD188" s="532"/>
      <c r="AE188" s="530"/>
      <c r="AJ188" s="534"/>
      <c r="AK188" s="530"/>
    </row>
    <row r="189" spans="1:37" s="531" customFormat="1" ht="12" x14ac:dyDescent="0.2">
      <c r="A189" s="530" t="s">
        <v>1022</v>
      </c>
      <c r="B189" s="531" t="s">
        <v>371</v>
      </c>
      <c r="C189" s="532"/>
      <c r="D189" s="532"/>
      <c r="E189" s="533"/>
      <c r="H189" s="532"/>
      <c r="I189" s="532"/>
      <c r="J189" s="532"/>
      <c r="K189" s="532"/>
      <c r="L189" s="532"/>
      <c r="M189" s="532"/>
      <c r="Q189" s="532"/>
      <c r="R189" s="532"/>
      <c r="T189" s="533"/>
      <c r="V189" s="532"/>
      <c r="W189" s="532"/>
      <c r="Y189" s="532"/>
      <c r="Z189" s="532"/>
      <c r="AB189" s="532"/>
      <c r="AC189" s="532"/>
      <c r="AD189" s="532"/>
      <c r="AE189" s="530"/>
      <c r="AJ189" s="534"/>
      <c r="AK189" s="530"/>
    </row>
    <row r="190" spans="1:37" s="531" customFormat="1" ht="12" x14ac:dyDescent="0.2">
      <c r="A190" s="530" t="s">
        <v>1023</v>
      </c>
      <c r="B190" s="531" t="s">
        <v>617</v>
      </c>
      <c r="C190" s="532"/>
      <c r="D190" s="532"/>
      <c r="E190" s="533"/>
      <c r="H190" s="532"/>
      <c r="I190" s="532"/>
      <c r="J190" s="532"/>
      <c r="K190" s="532"/>
      <c r="L190" s="532"/>
      <c r="M190" s="532"/>
      <c r="Q190" s="532"/>
      <c r="R190" s="532"/>
      <c r="T190" s="533"/>
      <c r="V190" s="532"/>
      <c r="W190" s="532"/>
      <c r="Y190" s="532"/>
      <c r="Z190" s="532"/>
      <c r="AB190" s="532"/>
      <c r="AC190" s="532"/>
      <c r="AD190" s="532"/>
      <c r="AE190" s="530"/>
      <c r="AJ190" s="534"/>
      <c r="AK190" s="530"/>
    </row>
    <row r="191" spans="1:37" s="531" customFormat="1" ht="12" x14ac:dyDescent="0.2">
      <c r="A191" s="530" t="s">
        <v>1024</v>
      </c>
      <c r="B191" s="531" t="s">
        <v>372</v>
      </c>
      <c r="C191" s="532"/>
      <c r="D191" s="532"/>
      <c r="E191" s="533"/>
      <c r="H191" s="532"/>
      <c r="I191" s="532"/>
      <c r="J191" s="532"/>
      <c r="K191" s="532"/>
      <c r="L191" s="532"/>
      <c r="M191" s="532"/>
      <c r="Q191" s="532"/>
      <c r="R191" s="532"/>
      <c r="T191" s="533"/>
      <c r="V191" s="532"/>
      <c r="W191" s="532"/>
      <c r="Y191" s="532"/>
      <c r="Z191" s="532"/>
      <c r="AB191" s="532"/>
      <c r="AC191" s="532"/>
      <c r="AD191" s="532"/>
      <c r="AE191" s="530"/>
      <c r="AJ191" s="534"/>
      <c r="AK191" s="530"/>
    </row>
    <row r="192" spans="1:37" s="531" customFormat="1" ht="12" x14ac:dyDescent="0.2">
      <c r="A192" s="530" t="s">
        <v>1025</v>
      </c>
      <c r="B192" s="531" t="s">
        <v>481</v>
      </c>
      <c r="C192" s="532"/>
      <c r="D192" s="532"/>
      <c r="E192" s="533"/>
      <c r="H192" s="532"/>
      <c r="I192" s="532"/>
      <c r="J192" s="532"/>
      <c r="K192" s="532"/>
      <c r="L192" s="532"/>
      <c r="M192" s="532"/>
      <c r="Q192" s="532"/>
      <c r="R192" s="532"/>
      <c r="T192" s="533"/>
      <c r="V192" s="532"/>
      <c r="W192" s="532"/>
      <c r="Y192" s="532"/>
      <c r="Z192" s="532"/>
      <c r="AB192" s="532"/>
      <c r="AC192" s="532"/>
      <c r="AD192" s="532"/>
      <c r="AE192" s="530"/>
      <c r="AJ192" s="534"/>
      <c r="AK192" s="530"/>
    </row>
    <row r="193" spans="1:37" s="531" customFormat="1" ht="12" x14ac:dyDescent="0.2">
      <c r="A193" s="530" t="s">
        <v>1026</v>
      </c>
      <c r="B193" s="531" t="s">
        <v>482</v>
      </c>
      <c r="C193" s="532"/>
      <c r="D193" s="532"/>
      <c r="E193" s="533"/>
      <c r="H193" s="532"/>
      <c r="I193" s="532"/>
      <c r="J193" s="532"/>
      <c r="K193" s="532"/>
      <c r="L193" s="532"/>
      <c r="M193" s="532"/>
      <c r="Q193" s="532"/>
      <c r="R193" s="532"/>
      <c r="T193" s="533"/>
      <c r="V193" s="532"/>
      <c r="W193" s="532"/>
      <c r="Y193" s="532"/>
      <c r="Z193" s="532"/>
      <c r="AB193" s="532"/>
      <c r="AC193" s="532"/>
      <c r="AD193" s="532"/>
      <c r="AE193" s="530"/>
      <c r="AJ193" s="534"/>
      <c r="AK193" s="530"/>
    </row>
    <row r="194" spans="1:37" s="531" customFormat="1" ht="12" x14ac:dyDescent="0.2">
      <c r="A194" s="530" t="s">
        <v>1027</v>
      </c>
      <c r="B194" s="531" t="s">
        <v>532</v>
      </c>
      <c r="C194" s="532"/>
      <c r="D194" s="532"/>
      <c r="E194" s="533"/>
      <c r="H194" s="532"/>
      <c r="I194" s="532"/>
      <c r="J194" s="532"/>
      <c r="K194" s="532"/>
      <c r="L194" s="532"/>
      <c r="M194" s="532"/>
      <c r="Q194" s="532"/>
      <c r="R194" s="532"/>
      <c r="T194" s="533"/>
      <c r="V194" s="532"/>
      <c r="W194" s="532"/>
      <c r="Y194" s="532"/>
      <c r="Z194" s="532"/>
      <c r="AB194" s="532"/>
      <c r="AC194" s="532"/>
      <c r="AD194" s="532"/>
      <c r="AE194" s="530"/>
      <c r="AJ194" s="534"/>
      <c r="AK194" s="530"/>
    </row>
    <row r="195" spans="1:37" s="531" customFormat="1" ht="12" x14ac:dyDescent="0.2">
      <c r="A195" s="530" t="s">
        <v>1028</v>
      </c>
      <c r="B195" s="531" t="s">
        <v>644</v>
      </c>
      <c r="C195" s="532"/>
      <c r="D195" s="532"/>
      <c r="E195" s="533"/>
      <c r="H195" s="532"/>
      <c r="I195" s="532"/>
      <c r="J195" s="532"/>
      <c r="K195" s="532"/>
      <c r="L195" s="532"/>
      <c r="M195" s="532"/>
      <c r="Q195" s="532"/>
      <c r="R195" s="532"/>
      <c r="T195" s="533"/>
      <c r="V195" s="532"/>
      <c r="W195" s="532"/>
      <c r="Y195" s="532"/>
      <c r="Z195" s="532"/>
      <c r="AB195" s="532"/>
      <c r="AC195" s="532"/>
      <c r="AD195" s="532"/>
      <c r="AE195" s="530"/>
      <c r="AJ195" s="534"/>
      <c r="AK195" s="530"/>
    </row>
    <row r="196" spans="1:37" s="531" customFormat="1" ht="12" x14ac:dyDescent="0.2">
      <c r="A196" s="530" t="s">
        <v>1029</v>
      </c>
      <c r="B196" s="531" t="s">
        <v>589</v>
      </c>
      <c r="C196" s="532"/>
      <c r="D196" s="532"/>
      <c r="E196" s="533"/>
      <c r="H196" s="532"/>
      <c r="I196" s="532"/>
      <c r="J196" s="532"/>
      <c r="K196" s="532"/>
      <c r="L196" s="532"/>
      <c r="M196" s="532"/>
      <c r="Q196" s="532"/>
      <c r="R196" s="532"/>
      <c r="T196" s="533"/>
      <c r="V196" s="532"/>
      <c r="W196" s="532"/>
      <c r="Y196" s="532"/>
      <c r="Z196" s="532"/>
      <c r="AB196" s="532"/>
      <c r="AC196" s="532"/>
      <c r="AD196" s="532"/>
      <c r="AE196" s="530"/>
      <c r="AJ196" s="542"/>
      <c r="AK196" s="530"/>
    </row>
    <row r="197" spans="1:37" s="531" customFormat="1" ht="12" x14ac:dyDescent="0.2">
      <c r="A197" s="530" t="s">
        <v>1030</v>
      </c>
      <c r="B197" s="531" t="s">
        <v>483</v>
      </c>
      <c r="C197" s="532"/>
      <c r="D197" s="532"/>
      <c r="E197" s="533"/>
      <c r="H197" s="532"/>
      <c r="I197" s="532"/>
      <c r="J197" s="532"/>
      <c r="K197" s="532"/>
      <c r="L197" s="532"/>
      <c r="M197" s="532"/>
      <c r="Q197" s="532"/>
      <c r="R197" s="532"/>
      <c r="T197" s="533"/>
      <c r="V197" s="532"/>
      <c r="W197" s="532"/>
      <c r="Y197" s="532"/>
      <c r="Z197" s="532"/>
      <c r="AB197" s="532"/>
      <c r="AC197" s="532"/>
      <c r="AD197" s="532"/>
      <c r="AE197" s="530"/>
      <c r="AJ197" s="534"/>
      <c r="AK197" s="530"/>
    </row>
    <row r="198" spans="1:37" s="531" customFormat="1" ht="12" x14ac:dyDescent="0.2">
      <c r="A198" s="530" t="s">
        <v>1031</v>
      </c>
      <c r="B198" s="531" t="s">
        <v>533</v>
      </c>
      <c r="C198" s="532"/>
      <c r="D198" s="532"/>
      <c r="E198" s="533"/>
      <c r="H198" s="532"/>
      <c r="I198" s="532"/>
      <c r="J198" s="532"/>
      <c r="K198" s="532"/>
      <c r="L198" s="532"/>
      <c r="M198" s="532"/>
      <c r="Q198" s="532"/>
      <c r="R198" s="532"/>
      <c r="T198" s="533"/>
      <c r="V198" s="532"/>
      <c r="W198" s="532"/>
      <c r="Y198" s="532"/>
      <c r="Z198" s="532"/>
      <c r="AB198" s="532"/>
      <c r="AC198" s="532"/>
      <c r="AD198" s="532"/>
      <c r="AE198" s="530"/>
      <c r="AJ198" s="534"/>
      <c r="AK198" s="530"/>
    </row>
    <row r="199" spans="1:37" s="531" customFormat="1" ht="12" x14ac:dyDescent="0.2">
      <c r="A199" s="530" t="s">
        <v>1032</v>
      </c>
      <c r="B199" s="531" t="s">
        <v>604</v>
      </c>
      <c r="C199" s="532"/>
      <c r="D199" s="532"/>
      <c r="E199" s="533"/>
      <c r="H199" s="532"/>
      <c r="I199" s="532"/>
      <c r="J199" s="532"/>
      <c r="K199" s="532"/>
      <c r="L199" s="532"/>
      <c r="M199" s="532"/>
      <c r="Q199" s="532"/>
      <c r="R199" s="532"/>
      <c r="T199" s="533"/>
      <c r="V199" s="532"/>
      <c r="W199" s="532"/>
      <c r="Y199" s="532"/>
      <c r="Z199" s="532"/>
      <c r="AB199" s="532"/>
      <c r="AC199" s="532"/>
      <c r="AD199" s="532"/>
      <c r="AE199" s="530"/>
      <c r="AJ199" s="534"/>
      <c r="AK199" s="530"/>
    </row>
    <row r="200" spans="1:37" s="531" customFormat="1" ht="12" x14ac:dyDescent="0.2">
      <c r="A200" s="530" t="s">
        <v>1033</v>
      </c>
      <c r="B200" s="531" t="s">
        <v>622</v>
      </c>
      <c r="C200" s="532"/>
      <c r="D200" s="532"/>
      <c r="E200" s="533"/>
      <c r="H200" s="532"/>
      <c r="I200" s="532"/>
      <c r="J200" s="532"/>
      <c r="K200" s="532"/>
      <c r="L200" s="532"/>
      <c r="M200" s="532"/>
      <c r="Q200" s="532"/>
      <c r="R200" s="532"/>
      <c r="T200" s="533"/>
      <c r="V200" s="532"/>
      <c r="W200" s="532"/>
      <c r="Y200" s="532"/>
      <c r="Z200" s="532"/>
      <c r="AB200" s="532"/>
      <c r="AC200" s="532"/>
      <c r="AD200" s="532"/>
      <c r="AE200" s="530"/>
      <c r="AJ200" s="534"/>
      <c r="AK200" s="530"/>
    </row>
    <row r="201" spans="1:37" s="531" customFormat="1" ht="12" x14ac:dyDescent="0.2">
      <c r="A201" s="530" t="s">
        <v>1034</v>
      </c>
      <c r="B201" s="531" t="s">
        <v>373</v>
      </c>
      <c r="C201" s="532"/>
      <c r="D201" s="532"/>
      <c r="E201" s="533"/>
      <c r="H201" s="532"/>
      <c r="I201" s="532"/>
      <c r="J201" s="532"/>
      <c r="K201" s="532"/>
      <c r="L201" s="532"/>
      <c r="M201" s="532"/>
      <c r="Q201" s="532"/>
      <c r="R201" s="532"/>
      <c r="T201" s="533"/>
      <c r="V201" s="532"/>
      <c r="W201" s="532"/>
      <c r="Y201" s="532"/>
      <c r="Z201" s="532"/>
      <c r="AB201" s="532"/>
      <c r="AC201" s="532"/>
      <c r="AD201" s="532"/>
      <c r="AE201" s="530"/>
      <c r="AJ201" s="534"/>
      <c r="AK201" s="530"/>
    </row>
    <row r="202" spans="1:37" s="531" customFormat="1" ht="12" x14ac:dyDescent="0.2">
      <c r="A202" s="530" t="s">
        <v>1035</v>
      </c>
      <c r="B202" s="531" t="s">
        <v>374</v>
      </c>
      <c r="C202" s="532"/>
      <c r="D202" s="532"/>
      <c r="E202" s="533"/>
      <c r="H202" s="532"/>
      <c r="I202" s="532"/>
      <c r="J202" s="532"/>
      <c r="K202" s="532"/>
      <c r="L202" s="532"/>
      <c r="M202" s="532"/>
      <c r="Q202" s="532"/>
      <c r="R202" s="532"/>
      <c r="T202" s="533"/>
      <c r="V202" s="532"/>
      <c r="W202" s="532"/>
      <c r="Y202" s="532"/>
      <c r="Z202" s="532"/>
      <c r="AB202" s="532"/>
      <c r="AC202" s="532"/>
      <c r="AD202" s="532"/>
      <c r="AE202" s="530"/>
      <c r="AJ202" s="540"/>
      <c r="AK202" s="530"/>
    </row>
    <row r="203" spans="1:37" s="531" customFormat="1" ht="12" x14ac:dyDescent="0.2">
      <c r="A203" s="530" t="s">
        <v>1036</v>
      </c>
      <c r="B203" s="531" t="s">
        <v>645</v>
      </c>
      <c r="C203" s="532"/>
      <c r="D203" s="532"/>
      <c r="E203" s="533"/>
      <c r="H203" s="532"/>
      <c r="I203" s="532"/>
      <c r="J203" s="532"/>
      <c r="K203" s="532"/>
      <c r="L203" s="532"/>
      <c r="M203" s="532"/>
      <c r="Q203" s="532"/>
      <c r="R203" s="532"/>
      <c r="T203" s="533"/>
      <c r="V203" s="532"/>
      <c r="W203" s="532"/>
      <c r="Y203" s="532"/>
      <c r="Z203" s="532"/>
      <c r="AB203" s="532"/>
      <c r="AC203" s="532"/>
      <c r="AD203" s="532"/>
      <c r="AE203" s="530"/>
      <c r="AJ203" s="534"/>
      <c r="AK203" s="530"/>
    </row>
    <row r="204" spans="1:37" s="531" customFormat="1" ht="12" x14ac:dyDescent="0.2">
      <c r="A204" s="530" t="s">
        <v>1037</v>
      </c>
      <c r="B204" s="531" t="s">
        <v>534</v>
      </c>
      <c r="C204" s="532"/>
      <c r="D204" s="532"/>
      <c r="E204" s="533"/>
      <c r="H204" s="532"/>
      <c r="I204" s="532"/>
      <c r="J204" s="532"/>
      <c r="K204" s="532"/>
      <c r="L204" s="532"/>
      <c r="M204" s="532"/>
      <c r="Q204" s="532"/>
      <c r="R204" s="532"/>
      <c r="T204" s="533"/>
      <c r="V204" s="532"/>
      <c r="W204" s="532"/>
      <c r="Y204" s="532"/>
      <c r="Z204" s="532"/>
      <c r="AB204" s="532"/>
      <c r="AC204" s="532"/>
      <c r="AD204" s="532"/>
      <c r="AE204" s="530"/>
      <c r="AJ204" s="534"/>
      <c r="AK204" s="530"/>
    </row>
    <row r="205" spans="1:37" s="531" customFormat="1" ht="12" x14ac:dyDescent="0.2">
      <c r="A205" s="530" t="s">
        <v>1038</v>
      </c>
      <c r="B205" s="531" t="s">
        <v>484</v>
      </c>
      <c r="C205" s="532"/>
      <c r="D205" s="532"/>
      <c r="E205" s="533"/>
      <c r="H205" s="532"/>
      <c r="I205" s="532"/>
      <c r="J205" s="532"/>
      <c r="K205" s="532"/>
      <c r="L205" s="532"/>
      <c r="M205" s="532"/>
      <c r="Q205" s="532"/>
      <c r="R205" s="532"/>
      <c r="T205" s="533"/>
      <c r="V205" s="532"/>
      <c r="W205" s="532"/>
      <c r="Y205" s="532"/>
      <c r="Z205" s="532"/>
      <c r="AB205" s="532"/>
      <c r="AC205" s="532"/>
      <c r="AD205" s="532"/>
      <c r="AE205" s="530"/>
      <c r="AJ205" s="542"/>
      <c r="AK205" s="530"/>
    </row>
    <row r="206" spans="1:37" s="531" customFormat="1" ht="12" x14ac:dyDescent="0.2">
      <c r="A206" s="530" t="s">
        <v>1039</v>
      </c>
      <c r="B206" s="531" t="s">
        <v>535</v>
      </c>
      <c r="C206" s="532"/>
      <c r="D206" s="532"/>
      <c r="E206" s="533"/>
      <c r="H206" s="532"/>
      <c r="I206" s="532"/>
      <c r="J206" s="532"/>
      <c r="K206" s="532"/>
      <c r="L206" s="532"/>
      <c r="M206" s="532"/>
      <c r="Q206" s="532"/>
      <c r="R206" s="532"/>
      <c r="T206" s="533"/>
      <c r="V206" s="532"/>
      <c r="W206" s="532"/>
      <c r="Y206" s="532"/>
      <c r="Z206" s="532"/>
      <c r="AB206" s="532"/>
      <c r="AC206" s="532"/>
      <c r="AD206" s="532"/>
      <c r="AE206" s="530"/>
      <c r="AJ206" s="534"/>
      <c r="AK206" s="530"/>
    </row>
    <row r="207" spans="1:37" s="531" customFormat="1" ht="12" x14ac:dyDescent="0.2">
      <c r="A207" s="530" t="s">
        <v>1040</v>
      </c>
      <c r="B207" s="531" t="s">
        <v>375</v>
      </c>
      <c r="C207" s="532"/>
      <c r="D207" s="532"/>
      <c r="E207" s="533"/>
      <c r="H207" s="532"/>
      <c r="I207" s="532"/>
      <c r="J207" s="532"/>
      <c r="K207" s="532"/>
      <c r="L207" s="532"/>
      <c r="M207" s="532"/>
      <c r="Q207" s="532"/>
      <c r="R207" s="532"/>
      <c r="T207" s="533"/>
      <c r="V207" s="532"/>
      <c r="W207" s="532"/>
      <c r="Y207" s="532"/>
      <c r="Z207" s="532"/>
      <c r="AB207" s="532"/>
      <c r="AC207" s="532"/>
      <c r="AD207" s="532"/>
      <c r="AE207" s="530"/>
      <c r="AJ207" s="534"/>
      <c r="AK207" s="530"/>
    </row>
    <row r="208" spans="1:37" s="531" customFormat="1" ht="12" x14ac:dyDescent="0.2">
      <c r="A208" s="530" t="s">
        <v>1041</v>
      </c>
      <c r="B208" s="531" t="s">
        <v>564</v>
      </c>
      <c r="C208" s="532"/>
      <c r="D208" s="532"/>
      <c r="E208" s="533"/>
      <c r="H208" s="532"/>
      <c r="I208" s="532"/>
      <c r="J208" s="532"/>
      <c r="K208" s="532"/>
      <c r="L208" s="532"/>
      <c r="M208" s="532"/>
      <c r="Q208" s="532"/>
      <c r="R208" s="532"/>
      <c r="T208" s="533"/>
      <c r="V208" s="532"/>
      <c r="W208" s="532"/>
      <c r="Y208" s="532"/>
      <c r="Z208" s="532"/>
      <c r="AB208" s="532"/>
      <c r="AC208" s="532"/>
      <c r="AD208" s="532"/>
      <c r="AE208" s="530"/>
      <c r="AJ208" s="534"/>
      <c r="AK208" s="530"/>
    </row>
    <row r="209" spans="1:37" s="531" customFormat="1" ht="12" x14ac:dyDescent="0.2">
      <c r="A209" s="530" t="s">
        <v>1042</v>
      </c>
      <c r="B209" s="531" t="s">
        <v>646</v>
      </c>
      <c r="C209" s="532"/>
      <c r="D209" s="532"/>
      <c r="E209" s="533"/>
      <c r="H209" s="532"/>
      <c r="I209" s="532"/>
      <c r="J209" s="532"/>
      <c r="K209" s="532"/>
      <c r="L209" s="532"/>
      <c r="M209" s="532"/>
      <c r="Q209" s="532"/>
      <c r="R209" s="532"/>
      <c r="T209" s="533"/>
      <c r="V209" s="532"/>
      <c r="W209" s="532"/>
      <c r="Y209" s="532"/>
      <c r="Z209" s="532"/>
      <c r="AB209" s="532"/>
      <c r="AC209" s="532"/>
      <c r="AD209" s="532"/>
      <c r="AE209" s="530"/>
      <c r="AJ209" s="534"/>
      <c r="AK209" s="530"/>
    </row>
    <row r="210" spans="1:37" s="531" customFormat="1" ht="12" x14ac:dyDescent="0.2">
      <c r="A210" s="530" t="s">
        <v>1043</v>
      </c>
      <c r="B210" s="531" t="s">
        <v>401</v>
      </c>
      <c r="C210" s="532"/>
      <c r="D210" s="532"/>
      <c r="E210" s="533"/>
      <c r="H210" s="532"/>
      <c r="I210" s="532"/>
      <c r="J210" s="532"/>
      <c r="K210" s="532"/>
      <c r="L210" s="532"/>
      <c r="M210" s="532"/>
      <c r="Q210" s="532"/>
      <c r="R210" s="532"/>
      <c r="T210" s="533"/>
      <c r="V210" s="532"/>
      <c r="W210" s="532"/>
      <c r="Y210" s="532"/>
      <c r="Z210" s="532"/>
      <c r="AB210" s="532"/>
      <c r="AC210" s="532"/>
      <c r="AD210" s="532"/>
      <c r="AE210" s="530"/>
      <c r="AJ210" s="534"/>
      <c r="AK210" s="530"/>
    </row>
    <row r="211" spans="1:37" s="531" customFormat="1" ht="12" x14ac:dyDescent="0.2">
      <c r="A211" s="530" t="s">
        <v>1044</v>
      </c>
      <c r="B211" s="531" t="s">
        <v>536</v>
      </c>
      <c r="C211" s="532"/>
      <c r="D211" s="532"/>
      <c r="E211" s="533"/>
      <c r="H211" s="532"/>
      <c r="I211" s="532"/>
      <c r="J211" s="532"/>
      <c r="K211" s="532"/>
      <c r="L211" s="532"/>
      <c r="M211" s="532"/>
      <c r="Q211" s="532"/>
      <c r="R211" s="532"/>
      <c r="T211" s="533"/>
      <c r="V211" s="532"/>
      <c r="W211" s="532"/>
      <c r="Y211" s="532"/>
      <c r="Z211" s="532"/>
      <c r="AB211" s="532"/>
      <c r="AC211" s="532"/>
      <c r="AD211" s="532"/>
      <c r="AE211" s="530"/>
      <c r="AJ211" s="541"/>
      <c r="AK211" s="530"/>
    </row>
    <row r="212" spans="1:37" s="531" customFormat="1" ht="12" x14ac:dyDescent="0.2">
      <c r="A212" s="530" t="s">
        <v>1045</v>
      </c>
      <c r="B212" s="531" t="s">
        <v>633</v>
      </c>
      <c r="C212" s="532"/>
      <c r="D212" s="532"/>
      <c r="E212" s="533"/>
      <c r="H212" s="532"/>
      <c r="I212" s="532"/>
      <c r="J212" s="532"/>
      <c r="K212" s="532"/>
      <c r="L212" s="532"/>
      <c r="M212" s="532"/>
      <c r="Q212" s="532"/>
      <c r="R212" s="532"/>
      <c r="T212" s="533"/>
      <c r="V212" s="532"/>
      <c r="W212" s="532"/>
      <c r="Y212" s="532"/>
      <c r="Z212" s="532"/>
      <c r="AB212" s="532"/>
      <c r="AC212" s="532"/>
      <c r="AD212" s="532"/>
      <c r="AE212" s="530"/>
      <c r="AJ212" s="534"/>
      <c r="AK212" s="530"/>
    </row>
    <row r="213" spans="1:37" s="531" customFormat="1" ht="12" x14ac:dyDescent="0.2">
      <c r="A213" s="530" t="s">
        <v>1046</v>
      </c>
      <c r="B213" s="531" t="s">
        <v>376</v>
      </c>
      <c r="C213" s="532"/>
      <c r="D213" s="532"/>
      <c r="E213" s="533"/>
      <c r="H213" s="532"/>
      <c r="I213" s="532"/>
      <c r="J213" s="532"/>
      <c r="K213" s="532"/>
      <c r="L213" s="532"/>
      <c r="M213" s="532"/>
      <c r="Q213" s="532"/>
      <c r="R213" s="532"/>
      <c r="T213" s="533"/>
      <c r="V213" s="532"/>
      <c r="W213" s="532"/>
      <c r="Y213" s="532"/>
      <c r="Z213" s="532"/>
      <c r="AB213" s="532"/>
      <c r="AC213" s="532"/>
      <c r="AD213" s="532"/>
      <c r="AE213" s="530"/>
      <c r="AJ213" s="542"/>
      <c r="AK213" s="530"/>
    </row>
    <row r="214" spans="1:37" s="531" customFormat="1" ht="12" x14ac:dyDescent="0.2">
      <c r="A214" s="530" t="s">
        <v>1047</v>
      </c>
      <c r="B214" s="531" t="s">
        <v>623</v>
      </c>
      <c r="C214" s="532"/>
      <c r="D214" s="532"/>
      <c r="E214" s="533"/>
      <c r="H214" s="532"/>
      <c r="I214" s="532"/>
      <c r="J214" s="532"/>
      <c r="K214" s="532"/>
      <c r="L214" s="532"/>
      <c r="M214" s="532"/>
      <c r="Q214" s="532"/>
      <c r="R214" s="532"/>
      <c r="T214" s="533"/>
      <c r="V214" s="532"/>
      <c r="W214" s="532"/>
      <c r="Y214" s="532"/>
      <c r="Z214" s="532"/>
      <c r="AB214" s="532"/>
      <c r="AC214" s="532"/>
      <c r="AD214" s="532"/>
      <c r="AE214" s="530"/>
      <c r="AJ214" s="534"/>
      <c r="AK214" s="530"/>
    </row>
    <row r="215" spans="1:37" s="531" customFormat="1" ht="12" x14ac:dyDescent="0.2">
      <c r="A215" s="530" t="s">
        <v>1048</v>
      </c>
      <c r="B215" s="531" t="s">
        <v>565</v>
      </c>
      <c r="C215" s="532"/>
      <c r="D215" s="532"/>
      <c r="E215" s="533"/>
      <c r="H215" s="532"/>
      <c r="I215" s="532"/>
      <c r="J215" s="532"/>
      <c r="K215" s="532"/>
      <c r="L215" s="532"/>
      <c r="M215" s="532"/>
      <c r="Q215" s="532"/>
      <c r="R215" s="532"/>
      <c r="T215" s="533"/>
      <c r="V215" s="532"/>
      <c r="W215" s="532"/>
      <c r="Y215" s="532"/>
      <c r="Z215" s="532"/>
      <c r="AB215" s="532"/>
      <c r="AC215" s="532"/>
      <c r="AD215" s="532"/>
      <c r="AE215" s="530"/>
      <c r="AJ215" s="534"/>
      <c r="AK215" s="530"/>
    </row>
    <row r="216" spans="1:37" s="531" customFormat="1" ht="12" x14ac:dyDescent="0.2">
      <c r="A216" s="530" t="s">
        <v>1049</v>
      </c>
      <c r="B216" s="531" t="s">
        <v>590</v>
      </c>
      <c r="C216" s="532"/>
      <c r="D216" s="532"/>
      <c r="E216" s="533"/>
      <c r="H216" s="532"/>
      <c r="I216" s="532"/>
      <c r="J216" s="532"/>
      <c r="K216" s="532"/>
      <c r="L216" s="532"/>
      <c r="M216" s="532"/>
      <c r="Q216" s="532"/>
      <c r="R216" s="532"/>
      <c r="T216" s="533"/>
      <c r="V216" s="532"/>
      <c r="W216" s="532"/>
      <c r="Y216" s="532"/>
      <c r="Z216" s="532"/>
      <c r="AB216" s="532"/>
      <c r="AC216" s="532"/>
      <c r="AD216" s="532"/>
      <c r="AE216" s="530"/>
      <c r="AJ216" s="534"/>
      <c r="AK216" s="530"/>
    </row>
    <row r="217" spans="1:37" s="531" customFormat="1" ht="12" x14ac:dyDescent="0.2">
      <c r="A217" s="530" t="s">
        <v>1050</v>
      </c>
      <c r="B217" s="531" t="s">
        <v>485</v>
      </c>
      <c r="C217" s="532"/>
      <c r="D217" s="532"/>
      <c r="E217" s="533"/>
      <c r="H217" s="532"/>
      <c r="I217" s="532"/>
      <c r="J217" s="532"/>
      <c r="K217" s="532"/>
      <c r="L217" s="532"/>
      <c r="M217" s="532"/>
      <c r="Q217" s="532"/>
      <c r="R217" s="532"/>
      <c r="T217" s="533"/>
      <c r="V217" s="532"/>
      <c r="W217" s="532"/>
      <c r="Y217" s="532"/>
      <c r="Z217" s="532"/>
      <c r="AB217" s="532"/>
      <c r="AC217" s="532"/>
      <c r="AD217" s="532"/>
      <c r="AE217" s="530"/>
      <c r="AJ217" s="534"/>
      <c r="AK217" s="530"/>
    </row>
    <row r="218" spans="1:37" s="531" customFormat="1" ht="12" x14ac:dyDescent="0.2">
      <c r="A218" s="530" t="s">
        <v>1051</v>
      </c>
      <c r="B218" s="531" t="s">
        <v>486</v>
      </c>
      <c r="C218" s="532"/>
      <c r="D218" s="532"/>
      <c r="E218" s="533"/>
      <c r="H218" s="532"/>
      <c r="I218" s="532"/>
      <c r="J218" s="532"/>
      <c r="K218" s="532"/>
      <c r="L218" s="532"/>
      <c r="M218" s="532"/>
      <c r="Q218" s="532"/>
      <c r="R218" s="532"/>
      <c r="T218" s="533"/>
      <c r="V218" s="532"/>
      <c r="W218" s="532"/>
      <c r="Y218" s="532"/>
      <c r="Z218" s="532"/>
      <c r="AB218" s="532"/>
      <c r="AC218" s="532"/>
      <c r="AD218" s="532"/>
      <c r="AE218" s="530"/>
      <c r="AJ218" s="534"/>
      <c r="AK218" s="530"/>
    </row>
    <row r="219" spans="1:37" s="531" customFormat="1" ht="12" x14ac:dyDescent="0.2">
      <c r="A219" s="530" t="s">
        <v>1052</v>
      </c>
      <c r="B219" s="531" t="s">
        <v>537</v>
      </c>
      <c r="C219" s="532"/>
      <c r="D219" s="532"/>
      <c r="E219" s="533"/>
      <c r="H219" s="532"/>
      <c r="I219" s="532"/>
      <c r="J219" s="532"/>
      <c r="K219" s="532"/>
      <c r="L219" s="532"/>
      <c r="M219" s="532"/>
      <c r="Q219" s="532"/>
      <c r="R219" s="532"/>
      <c r="T219" s="533"/>
      <c r="V219" s="532"/>
      <c r="W219" s="532"/>
      <c r="Y219" s="532"/>
      <c r="Z219" s="532"/>
      <c r="AB219" s="532"/>
      <c r="AC219" s="532"/>
      <c r="AD219" s="532"/>
      <c r="AE219" s="530"/>
      <c r="AJ219" s="542"/>
      <c r="AK219" s="530"/>
    </row>
    <row r="220" spans="1:37" s="531" customFormat="1" ht="12" x14ac:dyDescent="0.2">
      <c r="A220" s="530" t="s">
        <v>1053</v>
      </c>
      <c r="B220" s="531" t="s">
        <v>566</v>
      </c>
      <c r="C220" s="532"/>
      <c r="D220" s="532"/>
      <c r="E220" s="533"/>
      <c r="H220" s="532"/>
      <c r="I220" s="532"/>
      <c r="J220" s="532"/>
      <c r="K220" s="532"/>
      <c r="L220" s="532"/>
      <c r="M220" s="532"/>
      <c r="Q220" s="532"/>
      <c r="R220" s="532"/>
      <c r="T220" s="533"/>
      <c r="V220" s="532"/>
      <c r="W220" s="532"/>
      <c r="Y220" s="532"/>
      <c r="Z220" s="532"/>
      <c r="AB220" s="532"/>
      <c r="AC220" s="532"/>
      <c r="AD220" s="532"/>
      <c r="AE220" s="530"/>
      <c r="AJ220" s="534"/>
      <c r="AK220" s="530"/>
    </row>
    <row r="221" spans="1:37" s="531" customFormat="1" ht="12" x14ac:dyDescent="0.2">
      <c r="A221" s="530" t="s">
        <v>1054</v>
      </c>
      <c r="B221" s="531" t="s">
        <v>605</v>
      </c>
      <c r="C221" s="532"/>
      <c r="D221" s="532"/>
      <c r="E221" s="533"/>
      <c r="H221" s="532"/>
      <c r="I221" s="532"/>
      <c r="J221" s="532"/>
      <c r="K221" s="532"/>
      <c r="L221" s="532"/>
      <c r="M221" s="532"/>
      <c r="Q221" s="532"/>
      <c r="R221" s="532"/>
      <c r="T221" s="533"/>
      <c r="V221" s="532"/>
      <c r="W221" s="532"/>
      <c r="Y221" s="532"/>
      <c r="Z221" s="532"/>
      <c r="AB221" s="532"/>
      <c r="AC221" s="532"/>
      <c r="AD221" s="532"/>
      <c r="AE221" s="530"/>
      <c r="AJ221" s="542"/>
      <c r="AK221" s="530"/>
    </row>
    <row r="222" spans="1:37" s="531" customFormat="1" ht="12" x14ac:dyDescent="0.2">
      <c r="A222" s="530" t="s">
        <v>1055</v>
      </c>
      <c r="B222" s="531" t="s">
        <v>427</v>
      </c>
      <c r="C222" s="532"/>
      <c r="D222" s="532"/>
      <c r="E222" s="533"/>
      <c r="H222" s="532"/>
      <c r="I222" s="532"/>
      <c r="J222" s="532"/>
      <c r="K222" s="532"/>
      <c r="L222" s="532"/>
      <c r="M222" s="532"/>
      <c r="Q222" s="532"/>
      <c r="R222" s="532"/>
      <c r="T222" s="533"/>
      <c r="V222" s="532"/>
      <c r="W222" s="532"/>
      <c r="Y222" s="532"/>
      <c r="Z222" s="532"/>
      <c r="AB222" s="532"/>
      <c r="AC222" s="532"/>
      <c r="AD222" s="532"/>
      <c r="AE222" s="530"/>
      <c r="AJ222" s="541"/>
      <c r="AK222" s="530"/>
    </row>
    <row r="223" spans="1:37" s="531" customFormat="1" ht="12" x14ac:dyDescent="0.2">
      <c r="A223" s="530" t="s">
        <v>1056</v>
      </c>
      <c r="B223" s="531" t="s">
        <v>618</v>
      </c>
      <c r="C223" s="532"/>
      <c r="D223" s="532"/>
      <c r="E223" s="533"/>
      <c r="H223" s="532"/>
      <c r="I223" s="532"/>
      <c r="J223" s="532"/>
      <c r="K223" s="532"/>
      <c r="L223" s="532"/>
      <c r="M223" s="532"/>
      <c r="Q223" s="532"/>
      <c r="R223" s="532"/>
      <c r="T223" s="533"/>
      <c r="V223" s="532"/>
      <c r="W223" s="532"/>
      <c r="Y223" s="532"/>
      <c r="Z223" s="532"/>
      <c r="AB223" s="532"/>
      <c r="AC223" s="532"/>
      <c r="AD223" s="532"/>
      <c r="AE223" s="530"/>
      <c r="AJ223" s="534"/>
      <c r="AK223" s="530"/>
    </row>
    <row r="224" spans="1:37" s="531" customFormat="1" ht="12" x14ac:dyDescent="0.2">
      <c r="A224" s="530" t="s">
        <v>1057</v>
      </c>
      <c r="B224" s="531" t="s">
        <v>412</v>
      </c>
      <c r="C224" s="532"/>
      <c r="D224" s="532"/>
      <c r="E224" s="533"/>
      <c r="H224" s="532"/>
      <c r="I224" s="532"/>
      <c r="J224" s="532"/>
      <c r="K224" s="532"/>
      <c r="L224" s="532"/>
      <c r="M224" s="532"/>
      <c r="Q224" s="532"/>
      <c r="R224" s="532"/>
      <c r="T224" s="533"/>
      <c r="V224" s="532"/>
      <c r="W224" s="532"/>
      <c r="Y224" s="532"/>
      <c r="Z224" s="532"/>
      <c r="AB224" s="532"/>
      <c r="AC224" s="532"/>
      <c r="AD224" s="532"/>
      <c r="AE224" s="530"/>
      <c r="AJ224" s="534"/>
      <c r="AK224" s="530"/>
    </row>
    <row r="225" spans="1:37" s="531" customFormat="1" ht="12" x14ac:dyDescent="0.2">
      <c r="A225" s="530" t="s">
        <v>1058</v>
      </c>
      <c r="B225" s="531" t="s">
        <v>377</v>
      </c>
      <c r="C225" s="532"/>
      <c r="D225" s="532"/>
      <c r="E225" s="533"/>
      <c r="H225" s="532"/>
      <c r="I225" s="532"/>
      <c r="J225" s="532"/>
      <c r="K225" s="532"/>
      <c r="L225" s="532"/>
      <c r="M225" s="532"/>
      <c r="Q225" s="532"/>
      <c r="R225" s="532"/>
      <c r="T225" s="533"/>
      <c r="V225" s="532"/>
      <c r="W225" s="532"/>
      <c r="Y225" s="532"/>
      <c r="Z225" s="532"/>
      <c r="AB225" s="532"/>
      <c r="AC225" s="532"/>
      <c r="AD225" s="532"/>
      <c r="AE225" s="530"/>
      <c r="AJ225" s="534"/>
      <c r="AK225" s="530"/>
    </row>
    <row r="226" spans="1:37" s="531" customFormat="1" ht="12" x14ac:dyDescent="0.2">
      <c r="A226" s="530" t="s">
        <v>1059</v>
      </c>
      <c r="B226" s="531" t="s">
        <v>460</v>
      </c>
      <c r="C226" s="532"/>
      <c r="D226" s="532"/>
      <c r="E226" s="533"/>
      <c r="H226" s="532"/>
      <c r="I226" s="532"/>
      <c r="J226" s="532"/>
      <c r="K226" s="532"/>
      <c r="L226" s="532"/>
      <c r="M226" s="532"/>
      <c r="Q226" s="532"/>
      <c r="R226" s="532"/>
      <c r="T226" s="533"/>
      <c r="V226" s="532"/>
      <c r="W226" s="532"/>
      <c r="Y226" s="532"/>
      <c r="Z226" s="532"/>
      <c r="AB226" s="532"/>
      <c r="AC226" s="532"/>
      <c r="AD226" s="532"/>
      <c r="AE226" s="530"/>
      <c r="AJ226" s="534"/>
      <c r="AK226" s="530"/>
    </row>
    <row r="227" spans="1:37" s="531" customFormat="1" ht="12" x14ac:dyDescent="0.2">
      <c r="A227" s="530" t="s">
        <v>1060</v>
      </c>
      <c r="B227" s="531" t="s">
        <v>538</v>
      </c>
      <c r="C227" s="532"/>
      <c r="D227" s="532"/>
      <c r="E227" s="533"/>
      <c r="H227" s="532"/>
      <c r="I227" s="532"/>
      <c r="J227" s="532"/>
      <c r="K227" s="532"/>
      <c r="L227" s="532"/>
      <c r="M227" s="532"/>
      <c r="Q227" s="532"/>
      <c r="R227" s="532"/>
      <c r="T227" s="533"/>
      <c r="V227" s="532"/>
      <c r="W227" s="532"/>
      <c r="Y227" s="532"/>
      <c r="Z227" s="532"/>
      <c r="AB227" s="532"/>
      <c r="AC227" s="532"/>
      <c r="AD227" s="532"/>
      <c r="AE227" s="530"/>
      <c r="AJ227" s="534"/>
      <c r="AK227" s="530"/>
    </row>
    <row r="228" spans="1:37" s="531" customFormat="1" ht="12" x14ac:dyDescent="0.2">
      <c r="A228" s="530" t="s">
        <v>1061</v>
      </c>
      <c r="B228" s="531" t="s">
        <v>539</v>
      </c>
      <c r="C228" s="532"/>
      <c r="D228" s="532"/>
      <c r="E228" s="533"/>
      <c r="H228" s="532"/>
      <c r="I228" s="532"/>
      <c r="J228" s="532"/>
      <c r="K228" s="532"/>
      <c r="L228" s="532"/>
      <c r="M228" s="532"/>
      <c r="Q228" s="532"/>
      <c r="R228" s="532"/>
      <c r="T228" s="533"/>
      <c r="V228" s="532"/>
      <c r="W228" s="532"/>
      <c r="Y228" s="532"/>
      <c r="Z228" s="532"/>
      <c r="AB228" s="532"/>
      <c r="AC228" s="532"/>
      <c r="AD228" s="532"/>
      <c r="AE228" s="530"/>
      <c r="AJ228" s="541"/>
      <c r="AK228" s="530"/>
    </row>
    <row r="229" spans="1:37" s="531" customFormat="1" ht="12" x14ac:dyDescent="0.2">
      <c r="A229" s="530" t="s">
        <v>1062</v>
      </c>
      <c r="B229" s="531" t="s">
        <v>540</v>
      </c>
      <c r="C229" s="532"/>
      <c r="D229" s="532"/>
      <c r="E229" s="533"/>
      <c r="H229" s="532"/>
      <c r="I229" s="532"/>
      <c r="J229" s="532"/>
      <c r="K229" s="532"/>
      <c r="L229" s="532"/>
      <c r="M229" s="532"/>
      <c r="Q229" s="532"/>
      <c r="R229" s="532"/>
      <c r="T229" s="533"/>
      <c r="V229" s="532"/>
      <c r="W229" s="532"/>
      <c r="Y229" s="532"/>
      <c r="Z229" s="532"/>
      <c r="AB229" s="532"/>
      <c r="AC229" s="532"/>
      <c r="AD229" s="532"/>
      <c r="AE229" s="530"/>
      <c r="AJ229" s="534"/>
      <c r="AK229" s="530"/>
    </row>
    <row r="230" spans="1:37" s="531" customFormat="1" ht="12" x14ac:dyDescent="0.2">
      <c r="A230" s="530" t="s">
        <v>1063</v>
      </c>
      <c r="B230" s="531" t="s">
        <v>391</v>
      </c>
      <c r="C230" s="532"/>
      <c r="D230" s="532"/>
      <c r="E230" s="533"/>
      <c r="H230" s="532"/>
      <c r="I230" s="532"/>
      <c r="J230" s="532"/>
      <c r="K230" s="532"/>
      <c r="L230" s="532"/>
      <c r="M230" s="532"/>
      <c r="Q230" s="532"/>
      <c r="R230" s="532"/>
      <c r="T230" s="533"/>
      <c r="V230" s="532"/>
      <c r="W230" s="532"/>
      <c r="Y230" s="532"/>
      <c r="Z230" s="532"/>
      <c r="AB230" s="532"/>
      <c r="AC230" s="532"/>
      <c r="AD230" s="532"/>
      <c r="AE230" s="530"/>
      <c r="AJ230" s="534"/>
      <c r="AK230" s="530"/>
    </row>
    <row r="231" spans="1:37" s="531" customFormat="1" ht="12" x14ac:dyDescent="0.2">
      <c r="A231" s="530" t="s">
        <v>1064</v>
      </c>
      <c r="B231" s="531" t="s">
        <v>624</v>
      </c>
      <c r="C231" s="532"/>
      <c r="D231" s="532"/>
      <c r="E231" s="533"/>
      <c r="H231" s="532"/>
      <c r="I231" s="532"/>
      <c r="J231" s="532"/>
      <c r="K231" s="532"/>
      <c r="L231" s="532"/>
      <c r="M231" s="532"/>
      <c r="Q231" s="532"/>
      <c r="R231" s="532"/>
      <c r="T231" s="533"/>
      <c r="V231" s="532"/>
      <c r="W231" s="532"/>
      <c r="Y231" s="532"/>
      <c r="Z231" s="532"/>
      <c r="AB231" s="532"/>
      <c r="AC231" s="532"/>
      <c r="AD231" s="532"/>
      <c r="AE231" s="530"/>
      <c r="AJ231" s="534"/>
      <c r="AK231" s="530"/>
    </row>
    <row r="232" spans="1:37" s="531" customFormat="1" ht="12" x14ac:dyDescent="0.2">
      <c r="A232" s="530" t="s">
        <v>1065</v>
      </c>
      <c r="B232" s="531" t="s">
        <v>437</v>
      </c>
      <c r="C232" s="532"/>
      <c r="D232" s="532"/>
      <c r="E232" s="533"/>
      <c r="H232" s="532"/>
      <c r="I232" s="532"/>
      <c r="J232" s="532"/>
      <c r="K232" s="532"/>
      <c r="L232" s="532"/>
      <c r="M232" s="532"/>
      <c r="Q232" s="532"/>
      <c r="R232" s="532"/>
      <c r="T232" s="533"/>
      <c r="V232" s="532"/>
      <c r="W232" s="532"/>
      <c r="Y232" s="532"/>
      <c r="Z232" s="532"/>
      <c r="AB232" s="532"/>
      <c r="AC232" s="532"/>
      <c r="AD232" s="532"/>
      <c r="AE232" s="530"/>
      <c r="AJ232" s="541"/>
      <c r="AK232" s="530"/>
    </row>
    <row r="233" spans="1:37" s="531" customFormat="1" ht="12" x14ac:dyDescent="0.2">
      <c r="A233" s="530" t="s">
        <v>1066</v>
      </c>
      <c r="B233" s="531" t="s">
        <v>541</v>
      </c>
      <c r="C233" s="532"/>
      <c r="D233" s="532"/>
      <c r="E233" s="533"/>
      <c r="H233" s="532"/>
      <c r="I233" s="532"/>
      <c r="J233" s="532"/>
      <c r="K233" s="532"/>
      <c r="L233" s="532"/>
      <c r="M233" s="532"/>
      <c r="Q233" s="532"/>
      <c r="R233" s="532"/>
      <c r="T233" s="533"/>
      <c r="V233" s="532"/>
      <c r="W233" s="532"/>
      <c r="Y233" s="532"/>
      <c r="Z233" s="532"/>
      <c r="AB233" s="532"/>
      <c r="AC233" s="532"/>
      <c r="AD233" s="532"/>
      <c r="AE233" s="530"/>
      <c r="AJ233" s="534"/>
      <c r="AK233" s="530"/>
    </row>
    <row r="234" spans="1:37" s="531" customFormat="1" ht="12" x14ac:dyDescent="0.2">
      <c r="A234" s="530" t="s">
        <v>1067</v>
      </c>
      <c r="B234" s="531" t="s">
        <v>487</v>
      </c>
      <c r="C234" s="532"/>
      <c r="D234" s="532"/>
      <c r="E234" s="533"/>
      <c r="H234" s="532"/>
      <c r="I234" s="532"/>
      <c r="J234" s="532"/>
      <c r="K234" s="532"/>
      <c r="L234" s="532"/>
      <c r="M234" s="532"/>
      <c r="Q234" s="532"/>
      <c r="R234" s="532"/>
      <c r="T234" s="533"/>
      <c r="V234" s="532"/>
      <c r="W234" s="532"/>
      <c r="Y234" s="532"/>
      <c r="Z234" s="532"/>
      <c r="AB234" s="532"/>
      <c r="AC234" s="532"/>
      <c r="AD234" s="532"/>
      <c r="AE234" s="530"/>
      <c r="AJ234" s="534"/>
      <c r="AK234" s="530"/>
    </row>
    <row r="235" spans="1:37" s="531" customFormat="1" ht="12" x14ac:dyDescent="0.2">
      <c r="A235" s="530" t="s">
        <v>1068</v>
      </c>
      <c r="B235" s="531" t="s">
        <v>567</v>
      </c>
      <c r="C235" s="532"/>
      <c r="D235" s="532"/>
      <c r="E235" s="533"/>
      <c r="H235" s="532"/>
      <c r="I235" s="532"/>
      <c r="J235" s="532"/>
      <c r="K235" s="532"/>
      <c r="L235" s="532"/>
      <c r="M235" s="532"/>
      <c r="Q235" s="532"/>
      <c r="R235" s="532"/>
      <c r="T235" s="533"/>
      <c r="V235" s="532"/>
      <c r="W235" s="532"/>
      <c r="Y235" s="532"/>
      <c r="Z235" s="532"/>
      <c r="AB235" s="532"/>
      <c r="AC235" s="532"/>
      <c r="AD235" s="532"/>
      <c r="AE235" s="530"/>
      <c r="AJ235" s="534"/>
      <c r="AK235" s="530"/>
    </row>
    <row r="236" spans="1:37" s="531" customFormat="1" ht="12" x14ac:dyDescent="0.2">
      <c r="A236" s="530" t="s">
        <v>1069</v>
      </c>
      <c r="B236" s="531" t="s">
        <v>450</v>
      </c>
      <c r="C236" s="532"/>
      <c r="D236" s="532"/>
      <c r="E236" s="533"/>
      <c r="H236" s="532"/>
      <c r="I236" s="532"/>
      <c r="J236" s="532"/>
      <c r="K236" s="532"/>
      <c r="L236" s="532"/>
      <c r="M236" s="532"/>
      <c r="Q236" s="532"/>
      <c r="R236" s="532"/>
      <c r="T236" s="533"/>
      <c r="V236" s="532"/>
      <c r="W236" s="532"/>
      <c r="Y236" s="532"/>
      <c r="Z236" s="532"/>
      <c r="AB236" s="532"/>
      <c r="AC236" s="532"/>
      <c r="AD236" s="532"/>
      <c r="AE236" s="530"/>
      <c r="AJ236" s="541"/>
      <c r="AK236" s="530"/>
    </row>
    <row r="237" spans="1:37" s="531" customFormat="1" ht="12" x14ac:dyDescent="0.2">
      <c r="A237" s="530" t="s">
        <v>1070</v>
      </c>
      <c r="B237" s="531" t="s">
        <v>542</v>
      </c>
      <c r="C237" s="532"/>
      <c r="D237" s="532"/>
      <c r="E237" s="533"/>
      <c r="H237" s="532"/>
      <c r="I237" s="532"/>
      <c r="J237" s="532"/>
      <c r="K237" s="532"/>
      <c r="L237" s="532"/>
      <c r="M237" s="532"/>
      <c r="Q237" s="532"/>
      <c r="R237" s="532"/>
      <c r="T237" s="533"/>
      <c r="V237" s="532"/>
      <c r="W237" s="532"/>
      <c r="Y237" s="532"/>
      <c r="Z237" s="532"/>
      <c r="AB237" s="532"/>
      <c r="AC237" s="532"/>
      <c r="AD237" s="532"/>
      <c r="AE237" s="530"/>
      <c r="AJ237" s="541"/>
      <c r="AK237" s="530"/>
    </row>
    <row r="238" spans="1:37" s="531" customFormat="1" ht="12" x14ac:dyDescent="0.2">
      <c r="A238" s="530" t="s">
        <v>1071</v>
      </c>
      <c r="B238" s="531" t="s">
        <v>428</v>
      </c>
      <c r="C238" s="532"/>
      <c r="D238" s="532"/>
      <c r="E238" s="533"/>
      <c r="H238" s="532"/>
      <c r="I238" s="532"/>
      <c r="J238" s="532"/>
      <c r="K238" s="532"/>
      <c r="L238" s="532"/>
      <c r="M238" s="532"/>
      <c r="Q238" s="532"/>
      <c r="R238" s="532"/>
      <c r="T238" s="533"/>
      <c r="V238" s="532"/>
      <c r="W238" s="532"/>
      <c r="Y238" s="532"/>
      <c r="Z238" s="532"/>
      <c r="AB238" s="532"/>
      <c r="AC238" s="532"/>
      <c r="AD238" s="532"/>
      <c r="AE238" s="530"/>
      <c r="AJ238" s="541"/>
      <c r="AK238" s="530"/>
    </row>
    <row r="239" spans="1:37" s="531" customFormat="1" ht="12" x14ac:dyDescent="0.2">
      <c r="A239" s="530" t="s">
        <v>1072</v>
      </c>
      <c r="B239" s="531" t="s">
        <v>488</v>
      </c>
      <c r="C239" s="532"/>
      <c r="D239" s="532"/>
      <c r="E239" s="533"/>
      <c r="H239" s="532"/>
      <c r="I239" s="532"/>
      <c r="J239" s="532"/>
      <c r="K239" s="532"/>
      <c r="L239" s="532"/>
      <c r="M239" s="532"/>
      <c r="Q239" s="532"/>
      <c r="R239" s="532"/>
      <c r="T239" s="533"/>
      <c r="V239" s="532"/>
      <c r="W239" s="532"/>
      <c r="Y239" s="532"/>
      <c r="Z239" s="532"/>
      <c r="AB239" s="532"/>
      <c r="AC239" s="532"/>
      <c r="AD239" s="532"/>
      <c r="AE239" s="530"/>
      <c r="AJ239" s="534"/>
      <c r="AK239" s="530"/>
    </row>
    <row r="240" spans="1:37" s="531" customFormat="1" ht="12" x14ac:dyDescent="0.2">
      <c r="A240" s="530" t="s">
        <v>1073</v>
      </c>
      <c r="B240" s="531" t="s">
        <v>543</v>
      </c>
      <c r="C240" s="532"/>
      <c r="D240" s="532"/>
      <c r="E240" s="533"/>
      <c r="H240" s="532"/>
      <c r="I240" s="532"/>
      <c r="J240" s="532"/>
      <c r="K240" s="532"/>
      <c r="L240" s="532"/>
      <c r="M240" s="532"/>
      <c r="Q240" s="532"/>
      <c r="R240" s="532"/>
      <c r="T240" s="533"/>
      <c r="V240" s="532"/>
      <c r="W240" s="532"/>
      <c r="Y240" s="532"/>
      <c r="Z240" s="532"/>
      <c r="AB240" s="532"/>
      <c r="AC240" s="532"/>
      <c r="AD240" s="532"/>
      <c r="AE240" s="530"/>
      <c r="AJ240" s="541"/>
      <c r="AK240" s="530"/>
    </row>
    <row r="241" spans="1:37" s="531" customFormat="1" ht="12" x14ac:dyDescent="0.2">
      <c r="A241" s="530" t="s">
        <v>1074</v>
      </c>
      <c r="B241" s="531" t="s">
        <v>402</v>
      </c>
      <c r="C241" s="532"/>
      <c r="D241" s="532"/>
      <c r="E241" s="533"/>
      <c r="H241" s="532"/>
      <c r="I241" s="532"/>
      <c r="J241" s="532"/>
      <c r="K241" s="532"/>
      <c r="L241" s="532"/>
      <c r="M241" s="532"/>
      <c r="Q241" s="532"/>
      <c r="R241" s="532"/>
      <c r="T241" s="533"/>
      <c r="V241" s="532"/>
      <c r="W241" s="532"/>
      <c r="Y241" s="532"/>
      <c r="Z241" s="532"/>
      <c r="AB241" s="532"/>
      <c r="AC241" s="532"/>
      <c r="AD241" s="532"/>
      <c r="AE241" s="530"/>
      <c r="AJ241" s="534"/>
      <c r="AK241" s="530"/>
    </row>
    <row r="242" spans="1:37" s="531" customFormat="1" ht="12" x14ac:dyDescent="0.2">
      <c r="A242" s="530" t="s">
        <v>1075</v>
      </c>
      <c r="B242" s="531" t="s">
        <v>378</v>
      </c>
      <c r="C242" s="532"/>
      <c r="D242" s="532"/>
      <c r="E242" s="533"/>
      <c r="H242" s="532"/>
      <c r="I242" s="532"/>
      <c r="J242" s="532"/>
      <c r="K242" s="532"/>
      <c r="L242" s="532"/>
      <c r="M242" s="532"/>
      <c r="Q242" s="532"/>
      <c r="R242" s="532"/>
      <c r="T242" s="533"/>
      <c r="V242" s="532"/>
      <c r="W242" s="532"/>
      <c r="Y242" s="532"/>
      <c r="Z242" s="532"/>
      <c r="AB242" s="532"/>
      <c r="AC242" s="532"/>
      <c r="AD242" s="532"/>
      <c r="AE242" s="530"/>
      <c r="AJ242" s="534"/>
      <c r="AK242" s="530"/>
    </row>
    <row r="243" spans="1:37" s="531" customFormat="1" ht="12" x14ac:dyDescent="0.2">
      <c r="A243" s="530" t="s">
        <v>1076</v>
      </c>
      <c r="B243" s="531" t="s">
        <v>379</v>
      </c>
      <c r="C243" s="532"/>
      <c r="D243" s="532"/>
      <c r="E243" s="533"/>
      <c r="H243" s="532"/>
      <c r="I243" s="532"/>
      <c r="J243" s="532"/>
      <c r="K243" s="532"/>
      <c r="L243" s="532"/>
      <c r="M243" s="532"/>
      <c r="Q243" s="532"/>
      <c r="R243" s="532"/>
      <c r="T243" s="533"/>
      <c r="V243" s="532"/>
      <c r="W243" s="532"/>
      <c r="Y243" s="532"/>
      <c r="Z243" s="532"/>
      <c r="AB243" s="532"/>
      <c r="AC243" s="532"/>
      <c r="AD243" s="532"/>
      <c r="AE243" s="530"/>
      <c r="AJ243" s="534"/>
      <c r="AK243" s="530"/>
    </row>
    <row r="244" spans="1:37" s="531" customFormat="1" ht="12" x14ac:dyDescent="0.2">
      <c r="A244" s="530" t="s">
        <v>1077</v>
      </c>
      <c r="B244" s="531" t="s">
        <v>544</v>
      </c>
      <c r="C244" s="532"/>
      <c r="D244" s="532"/>
      <c r="E244" s="533"/>
      <c r="H244" s="532"/>
      <c r="I244" s="532"/>
      <c r="J244" s="532"/>
      <c r="K244" s="532"/>
      <c r="L244" s="532"/>
      <c r="M244" s="532"/>
      <c r="Q244" s="532"/>
      <c r="R244" s="532"/>
      <c r="T244" s="533"/>
      <c r="V244" s="532"/>
      <c r="W244" s="532"/>
      <c r="Y244" s="532"/>
      <c r="Z244" s="532"/>
      <c r="AB244" s="532"/>
      <c r="AC244" s="532"/>
      <c r="AD244" s="532"/>
      <c r="AE244" s="530"/>
      <c r="AJ244" s="541"/>
      <c r="AK244" s="530"/>
    </row>
    <row r="245" spans="1:37" s="531" customFormat="1" ht="12" x14ac:dyDescent="0.2">
      <c r="A245" s="530" t="s">
        <v>1078</v>
      </c>
      <c r="B245" s="531" t="s">
        <v>545</v>
      </c>
      <c r="C245" s="532"/>
      <c r="D245" s="532"/>
      <c r="E245" s="533"/>
      <c r="H245" s="532"/>
      <c r="I245" s="532"/>
      <c r="J245" s="532"/>
      <c r="K245" s="532"/>
      <c r="L245" s="532"/>
      <c r="M245" s="532"/>
      <c r="Q245" s="532"/>
      <c r="R245" s="532"/>
      <c r="T245" s="533"/>
      <c r="V245" s="532"/>
      <c r="W245" s="532"/>
      <c r="Y245" s="532"/>
      <c r="Z245" s="532"/>
      <c r="AB245" s="532"/>
      <c r="AC245" s="532"/>
      <c r="AD245" s="532"/>
      <c r="AE245" s="530"/>
      <c r="AJ245" s="541"/>
      <c r="AK245" s="530"/>
    </row>
    <row r="246" spans="1:37" s="531" customFormat="1" ht="12" x14ac:dyDescent="0.2">
      <c r="A246" s="530" t="s">
        <v>1079</v>
      </c>
      <c r="B246" s="531" t="s">
        <v>546</v>
      </c>
      <c r="C246" s="532"/>
      <c r="D246" s="532"/>
      <c r="E246" s="533"/>
      <c r="H246" s="532"/>
      <c r="I246" s="532"/>
      <c r="J246" s="532"/>
      <c r="K246" s="532"/>
      <c r="L246" s="532"/>
      <c r="M246" s="532"/>
      <c r="Q246" s="532"/>
      <c r="R246" s="532"/>
      <c r="T246" s="533"/>
      <c r="V246" s="532"/>
      <c r="W246" s="532"/>
      <c r="Y246" s="532"/>
      <c r="Z246" s="532"/>
      <c r="AB246" s="532"/>
      <c r="AC246" s="532"/>
      <c r="AD246" s="532"/>
      <c r="AE246" s="530"/>
      <c r="AJ246" s="542"/>
      <c r="AK246" s="530"/>
    </row>
    <row r="247" spans="1:37" s="531" customFormat="1" ht="12" x14ac:dyDescent="0.2">
      <c r="A247" s="530" t="s">
        <v>1080</v>
      </c>
      <c r="B247" s="531" t="s">
        <v>647</v>
      </c>
      <c r="C247" s="532"/>
      <c r="D247" s="532"/>
      <c r="E247" s="533"/>
      <c r="H247" s="532"/>
      <c r="I247" s="532"/>
      <c r="J247" s="532"/>
      <c r="K247" s="532"/>
      <c r="L247" s="532"/>
      <c r="M247" s="532"/>
      <c r="Q247" s="532"/>
      <c r="R247" s="532"/>
      <c r="T247" s="533"/>
      <c r="V247" s="532"/>
      <c r="W247" s="532"/>
      <c r="Y247" s="532"/>
      <c r="Z247" s="532"/>
      <c r="AB247" s="532"/>
      <c r="AC247" s="532"/>
      <c r="AD247" s="532"/>
      <c r="AE247" s="530"/>
      <c r="AJ247" s="540"/>
      <c r="AK247" s="530"/>
    </row>
    <row r="248" spans="1:37" s="531" customFormat="1" ht="12" x14ac:dyDescent="0.2">
      <c r="A248" s="530" t="s">
        <v>1081</v>
      </c>
      <c r="B248" s="531" t="s">
        <v>380</v>
      </c>
      <c r="C248" s="532"/>
      <c r="D248" s="532"/>
      <c r="E248" s="533"/>
      <c r="H248" s="532"/>
      <c r="I248" s="532"/>
      <c r="J248" s="532"/>
      <c r="K248" s="532"/>
      <c r="L248" s="532"/>
      <c r="M248" s="532"/>
      <c r="Q248" s="532"/>
      <c r="R248" s="532"/>
      <c r="T248" s="533"/>
      <c r="V248" s="532"/>
      <c r="W248" s="532"/>
      <c r="Y248" s="532"/>
      <c r="Z248" s="532"/>
      <c r="AB248" s="532"/>
      <c r="AC248" s="532"/>
      <c r="AD248" s="532"/>
      <c r="AE248" s="530"/>
      <c r="AJ248" s="534"/>
      <c r="AK248" s="530"/>
    </row>
    <row r="249" spans="1:37" s="531" customFormat="1" ht="12" x14ac:dyDescent="0.2">
      <c r="A249" s="530" t="s">
        <v>1082</v>
      </c>
      <c r="B249" s="531" t="s">
        <v>381</v>
      </c>
      <c r="C249" s="532"/>
      <c r="D249" s="532"/>
      <c r="E249" s="533"/>
      <c r="H249" s="532"/>
      <c r="I249" s="532"/>
      <c r="J249" s="532"/>
      <c r="K249" s="532"/>
      <c r="L249" s="532"/>
      <c r="M249" s="532"/>
      <c r="Q249" s="532"/>
      <c r="R249" s="532"/>
      <c r="T249" s="533"/>
      <c r="V249" s="532"/>
      <c r="W249" s="532"/>
      <c r="Y249" s="532"/>
      <c r="Z249" s="532"/>
      <c r="AB249" s="532"/>
      <c r="AC249" s="532"/>
      <c r="AD249" s="532"/>
      <c r="AE249" s="530"/>
      <c r="AJ249" s="534"/>
      <c r="AK249" s="530"/>
    </row>
    <row r="250" spans="1:37" s="531" customFormat="1" ht="12" x14ac:dyDescent="0.2">
      <c r="A250" s="530" t="s">
        <v>1083</v>
      </c>
      <c r="B250" s="531" t="s">
        <v>386</v>
      </c>
      <c r="C250" s="532"/>
      <c r="D250" s="532"/>
      <c r="E250" s="533"/>
      <c r="H250" s="532"/>
      <c r="I250" s="532"/>
      <c r="J250" s="532"/>
      <c r="K250" s="532"/>
      <c r="L250" s="532"/>
      <c r="M250" s="532"/>
      <c r="Q250" s="532"/>
      <c r="R250" s="532"/>
      <c r="T250" s="533"/>
      <c r="V250" s="532"/>
      <c r="W250" s="532"/>
      <c r="Y250" s="532"/>
      <c r="Z250" s="532"/>
      <c r="AB250" s="532"/>
      <c r="AC250" s="532"/>
      <c r="AD250" s="532"/>
      <c r="AE250" s="530"/>
      <c r="AJ250" s="540"/>
      <c r="AK250" s="530"/>
    </row>
    <row r="251" spans="1:37" s="531" customFormat="1" ht="12" x14ac:dyDescent="0.2">
      <c r="A251" s="530" t="s">
        <v>1084</v>
      </c>
      <c r="B251" s="531" t="s">
        <v>438</v>
      </c>
      <c r="C251" s="532"/>
      <c r="D251" s="532"/>
      <c r="E251" s="533"/>
      <c r="H251" s="532"/>
      <c r="I251" s="532"/>
      <c r="J251" s="532"/>
      <c r="K251" s="532"/>
      <c r="L251" s="532"/>
      <c r="M251" s="532"/>
      <c r="Q251" s="532"/>
      <c r="R251" s="532"/>
      <c r="T251" s="533"/>
      <c r="V251" s="532"/>
      <c r="W251" s="532"/>
      <c r="Y251" s="532"/>
      <c r="Z251" s="532"/>
      <c r="AB251" s="532"/>
      <c r="AC251" s="532"/>
      <c r="AD251" s="532"/>
      <c r="AE251" s="530"/>
      <c r="AJ251" s="541"/>
      <c r="AK251" s="530"/>
    </row>
    <row r="252" spans="1:37" s="531" customFormat="1" ht="12" x14ac:dyDescent="0.2">
      <c r="A252" s="530" t="s">
        <v>1085</v>
      </c>
      <c r="B252" s="531" t="s">
        <v>413</v>
      </c>
      <c r="C252" s="532"/>
      <c r="D252" s="532"/>
      <c r="E252" s="533"/>
      <c r="H252" s="532"/>
      <c r="I252" s="532"/>
      <c r="J252" s="532"/>
      <c r="K252" s="532"/>
      <c r="L252" s="532"/>
      <c r="M252" s="532"/>
      <c r="Q252" s="532"/>
      <c r="R252" s="532"/>
      <c r="T252" s="533"/>
      <c r="V252" s="532"/>
      <c r="W252" s="532"/>
      <c r="Y252" s="532"/>
      <c r="Z252" s="532"/>
      <c r="AB252" s="532"/>
      <c r="AC252" s="532"/>
      <c r="AD252" s="532"/>
      <c r="AE252" s="530"/>
      <c r="AJ252" s="534"/>
      <c r="AK252" s="530"/>
    </row>
    <row r="253" spans="1:37" s="531" customFormat="1" ht="12" x14ac:dyDescent="0.2">
      <c r="A253" s="530" t="s">
        <v>1086</v>
      </c>
      <c r="B253" s="531" t="s">
        <v>429</v>
      </c>
      <c r="C253" s="532"/>
      <c r="D253" s="532"/>
      <c r="E253" s="533"/>
      <c r="H253" s="532"/>
      <c r="I253" s="532"/>
      <c r="J253" s="532"/>
      <c r="K253" s="532"/>
      <c r="L253" s="532"/>
      <c r="M253" s="532"/>
      <c r="Q253" s="532"/>
      <c r="R253" s="532"/>
      <c r="T253" s="533"/>
      <c r="V253" s="532"/>
      <c r="W253" s="532"/>
      <c r="Y253" s="532"/>
      <c r="Z253" s="532"/>
      <c r="AB253" s="532"/>
      <c r="AC253" s="532"/>
      <c r="AD253" s="532"/>
      <c r="AE253" s="530"/>
      <c r="AJ253" s="541"/>
      <c r="AK253" s="530"/>
    </row>
    <row r="254" spans="1:37" s="531" customFormat="1" ht="12" x14ac:dyDescent="0.2">
      <c r="A254" s="530" t="s">
        <v>1087</v>
      </c>
      <c r="B254" s="531" t="s">
        <v>414</v>
      </c>
      <c r="C254" s="532"/>
      <c r="D254" s="532"/>
      <c r="E254" s="533"/>
      <c r="H254" s="532"/>
      <c r="I254" s="532"/>
      <c r="J254" s="532"/>
      <c r="K254" s="532"/>
      <c r="L254" s="532"/>
      <c r="M254" s="532"/>
      <c r="Q254" s="532"/>
      <c r="R254" s="532"/>
      <c r="T254" s="533"/>
      <c r="V254" s="532"/>
      <c r="W254" s="532"/>
      <c r="Y254" s="532"/>
      <c r="Z254" s="532"/>
      <c r="AB254" s="532"/>
      <c r="AC254" s="532"/>
      <c r="AD254" s="532"/>
      <c r="AE254" s="530"/>
      <c r="AJ254" s="534"/>
      <c r="AK254" s="530"/>
    </row>
    <row r="255" spans="1:37" s="531" customFormat="1" ht="12" x14ac:dyDescent="0.2">
      <c r="A255" s="530" t="s">
        <v>1088</v>
      </c>
      <c r="B255" s="531" t="s">
        <v>382</v>
      </c>
      <c r="C255" s="532"/>
      <c r="D255" s="532"/>
      <c r="E255" s="533"/>
      <c r="H255" s="532"/>
      <c r="I255" s="532"/>
      <c r="J255" s="532"/>
      <c r="K255" s="532"/>
      <c r="L255" s="532"/>
      <c r="M255" s="532"/>
      <c r="Q255" s="532"/>
      <c r="R255" s="532"/>
      <c r="T255" s="533"/>
      <c r="V255" s="532"/>
      <c r="W255" s="532"/>
      <c r="Y255" s="532"/>
      <c r="Z255" s="532"/>
      <c r="AB255" s="532"/>
      <c r="AC255" s="532"/>
      <c r="AD255" s="532"/>
      <c r="AE255" s="530"/>
      <c r="AJ255" s="534"/>
      <c r="AK255" s="530"/>
    </row>
    <row r="256" spans="1:37" s="531" customFormat="1" ht="12" x14ac:dyDescent="0.2">
      <c r="A256" s="530" t="s">
        <v>1089</v>
      </c>
      <c r="B256" s="531" t="s">
        <v>606</v>
      </c>
      <c r="C256" s="532"/>
      <c r="D256" s="532"/>
      <c r="E256" s="533"/>
      <c r="H256" s="532"/>
      <c r="I256" s="532"/>
      <c r="J256" s="532"/>
      <c r="K256" s="532"/>
      <c r="L256" s="532"/>
      <c r="M256" s="532"/>
      <c r="Q256" s="532"/>
      <c r="R256" s="532"/>
      <c r="T256" s="533"/>
      <c r="V256" s="532"/>
      <c r="W256" s="532"/>
      <c r="Y256" s="532"/>
      <c r="Z256" s="532"/>
      <c r="AB256" s="532"/>
      <c r="AC256" s="532"/>
      <c r="AD256" s="532"/>
      <c r="AE256" s="530"/>
      <c r="AJ256" s="534"/>
      <c r="AK256" s="530"/>
    </row>
    <row r="257" spans="1:37" s="531" customFormat="1" ht="12" x14ac:dyDescent="0.2">
      <c r="A257" s="530" t="s">
        <v>1090</v>
      </c>
      <c r="B257" s="531" t="s">
        <v>547</v>
      </c>
      <c r="C257" s="532"/>
      <c r="D257" s="532"/>
      <c r="E257" s="533"/>
      <c r="H257" s="532"/>
      <c r="I257" s="532"/>
      <c r="J257" s="532"/>
      <c r="K257" s="532"/>
      <c r="L257" s="532"/>
      <c r="M257" s="532"/>
      <c r="Q257" s="532"/>
      <c r="R257" s="532"/>
      <c r="T257" s="533"/>
      <c r="V257" s="532"/>
      <c r="W257" s="532"/>
      <c r="Y257" s="532"/>
      <c r="Z257" s="532"/>
      <c r="AB257" s="532"/>
      <c r="AC257" s="532"/>
      <c r="AD257" s="532"/>
      <c r="AE257" s="530"/>
      <c r="AJ257" s="541"/>
      <c r="AK257" s="530"/>
    </row>
    <row r="258" spans="1:37" s="531" customFormat="1" ht="12" x14ac:dyDescent="0.2">
      <c r="A258" s="530" t="s">
        <v>1091</v>
      </c>
      <c r="B258" s="531" t="s">
        <v>501</v>
      </c>
      <c r="C258" s="532"/>
      <c r="D258" s="532"/>
      <c r="E258" s="533"/>
      <c r="H258" s="532"/>
      <c r="I258" s="532"/>
      <c r="J258" s="532"/>
      <c r="K258" s="532"/>
      <c r="L258" s="532"/>
      <c r="M258" s="532"/>
      <c r="Q258" s="532"/>
      <c r="R258" s="532"/>
      <c r="T258" s="533"/>
      <c r="V258" s="532"/>
      <c r="W258" s="532"/>
      <c r="Y258" s="532"/>
      <c r="Z258" s="532"/>
      <c r="AB258" s="532"/>
      <c r="AC258" s="532"/>
      <c r="AD258" s="532"/>
      <c r="AE258" s="530"/>
      <c r="AJ258" s="534"/>
      <c r="AK258" s="530"/>
    </row>
    <row r="259" spans="1:37" s="531" customFormat="1" ht="12" x14ac:dyDescent="0.2">
      <c r="A259" s="530" t="s">
        <v>1092</v>
      </c>
      <c r="B259" s="531" t="s">
        <v>383</v>
      </c>
      <c r="C259" s="532"/>
      <c r="D259" s="532"/>
      <c r="E259" s="533"/>
      <c r="H259" s="532"/>
      <c r="I259" s="532"/>
      <c r="J259" s="532"/>
      <c r="K259" s="532"/>
      <c r="L259" s="532"/>
      <c r="M259" s="532"/>
      <c r="Q259" s="532"/>
      <c r="R259" s="532"/>
      <c r="T259" s="533"/>
      <c r="V259" s="532"/>
      <c r="W259" s="532"/>
      <c r="Y259" s="532"/>
      <c r="Z259" s="532"/>
      <c r="AB259" s="532"/>
      <c r="AC259" s="532"/>
      <c r="AD259" s="532"/>
      <c r="AE259" s="530"/>
      <c r="AJ259" s="534"/>
      <c r="AK259" s="530"/>
    </row>
    <row r="260" spans="1:37" s="531" customFormat="1" ht="12" x14ac:dyDescent="0.2">
      <c r="A260" s="530" t="s">
        <v>1093</v>
      </c>
      <c r="B260" s="531" t="s">
        <v>489</v>
      </c>
      <c r="C260" s="532"/>
      <c r="D260" s="532"/>
      <c r="E260" s="533"/>
      <c r="H260" s="532"/>
      <c r="I260" s="532"/>
      <c r="J260" s="532"/>
      <c r="K260" s="532"/>
      <c r="L260" s="532"/>
      <c r="M260" s="532"/>
      <c r="Q260" s="532"/>
      <c r="R260" s="532"/>
      <c r="T260" s="533"/>
      <c r="V260" s="532"/>
      <c r="W260" s="532"/>
      <c r="Y260" s="532"/>
      <c r="Z260" s="532"/>
      <c r="AB260" s="532"/>
      <c r="AC260" s="532"/>
      <c r="AD260" s="532"/>
      <c r="AE260" s="530"/>
      <c r="AJ260" s="534"/>
      <c r="AK260" s="530"/>
    </row>
    <row r="261" spans="1:37" s="531" customFormat="1" ht="12" x14ac:dyDescent="0.2">
      <c r="A261" s="530" t="s">
        <v>1094</v>
      </c>
      <c r="B261" s="531" t="s">
        <v>430</v>
      </c>
      <c r="C261" s="532"/>
      <c r="D261" s="532"/>
      <c r="E261" s="533"/>
      <c r="H261" s="532"/>
      <c r="I261" s="532"/>
      <c r="J261" s="532"/>
      <c r="K261" s="532"/>
      <c r="L261" s="532"/>
      <c r="M261" s="532"/>
      <c r="Q261" s="532"/>
      <c r="R261" s="532"/>
      <c r="T261" s="533"/>
      <c r="V261" s="532"/>
      <c r="W261" s="532"/>
      <c r="Y261" s="532"/>
      <c r="Z261" s="532"/>
      <c r="AB261" s="532"/>
      <c r="AC261" s="532"/>
      <c r="AD261" s="532"/>
      <c r="AE261" s="530"/>
      <c r="AJ261" s="540"/>
      <c r="AK261" s="530"/>
    </row>
    <row r="262" spans="1:37" s="531" customFormat="1" ht="12" x14ac:dyDescent="0.2">
      <c r="A262" s="530" t="s">
        <v>1095</v>
      </c>
      <c r="B262" s="531" t="s">
        <v>648</v>
      </c>
      <c r="C262" s="532"/>
      <c r="D262" s="532"/>
      <c r="E262" s="533"/>
      <c r="H262" s="532"/>
      <c r="I262" s="532"/>
      <c r="J262" s="532"/>
      <c r="K262" s="532"/>
      <c r="L262" s="532"/>
      <c r="M262" s="532"/>
      <c r="Q262" s="532"/>
      <c r="R262" s="532"/>
      <c r="T262" s="533"/>
      <c r="V262" s="532"/>
      <c r="W262" s="532"/>
      <c r="Y262" s="532"/>
      <c r="Z262" s="532"/>
      <c r="AB262" s="532"/>
      <c r="AC262" s="532"/>
      <c r="AD262" s="532"/>
      <c r="AE262" s="530"/>
      <c r="AJ262" s="534"/>
      <c r="AK262" s="530"/>
    </row>
    <row r="263" spans="1:37" s="531" customFormat="1" ht="12" x14ac:dyDescent="0.2">
      <c r="A263" s="530" t="s">
        <v>1096</v>
      </c>
      <c r="B263" s="531" t="s">
        <v>451</v>
      </c>
      <c r="C263" s="532"/>
      <c r="D263" s="532"/>
      <c r="E263" s="533"/>
      <c r="H263" s="532"/>
      <c r="I263" s="532"/>
      <c r="J263" s="532"/>
      <c r="K263" s="532"/>
      <c r="L263" s="532"/>
      <c r="M263" s="532"/>
      <c r="Q263" s="532"/>
      <c r="R263" s="532"/>
      <c r="T263" s="533"/>
      <c r="V263" s="532"/>
      <c r="W263" s="532"/>
      <c r="Y263" s="532"/>
      <c r="Z263" s="532"/>
      <c r="AB263" s="532"/>
      <c r="AC263" s="532"/>
      <c r="AD263" s="532"/>
      <c r="AE263" s="530"/>
      <c r="AJ263" s="534"/>
      <c r="AK263" s="530"/>
    </row>
    <row r="264" spans="1:37" s="531" customFormat="1" ht="12" x14ac:dyDescent="0.2">
      <c r="A264" s="530" t="s">
        <v>1097</v>
      </c>
      <c r="B264" s="531" t="s">
        <v>649</v>
      </c>
      <c r="C264" s="532"/>
      <c r="D264" s="532"/>
      <c r="E264" s="533"/>
      <c r="H264" s="532"/>
      <c r="I264" s="532"/>
      <c r="J264" s="532"/>
      <c r="K264" s="532"/>
      <c r="L264" s="532"/>
      <c r="M264" s="532"/>
      <c r="Q264" s="532"/>
      <c r="R264" s="532"/>
      <c r="T264" s="533"/>
      <c r="V264" s="532"/>
      <c r="W264" s="532"/>
      <c r="Y264" s="532"/>
      <c r="Z264" s="532"/>
      <c r="AB264" s="532"/>
      <c r="AC264" s="532"/>
      <c r="AD264" s="532"/>
      <c r="AE264" s="530"/>
      <c r="AJ264" s="534"/>
      <c r="AK264" s="530"/>
    </row>
    <row r="265" spans="1:37" s="531" customFormat="1" ht="12" x14ac:dyDescent="0.2">
      <c r="A265" s="530" t="s">
        <v>1098</v>
      </c>
      <c r="B265" s="531" t="s">
        <v>403</v>
      </c>
      <c r="C265" s="532"/>
      <c r="D265" s="532"/>
      <c r="E265" s="533"/>
      <c r="H265" s="532"/>
      <c r="I265" s="532"/>
      <c r="J265" s="532"/>
      <c r="K265" s="532"/>
      <c r="L265" s="532"/>
      <c r="M265" s="532"/>
      <c r="Q265" s="532"/>
      <c r="R265" s="532"/>
      <c r="T265" s="533"/>
      <c r="V265" s="532"/>
      <c r="W265" s="532"/>
      <c r="Y265" s="532"/>
      <c r="Z265" s="532"/>
      <c r="AB265" s="532"/>
      <c r="AC265" s="532"/>
      <c r="AD265" s="532"/>
      <c r="AE265" s="530"/>
      <c r="AJ265" s="534"/>
      <c r="AK265" s="530"/>
    </row>
    <row r="266" spans="1:37" s="531" customFormat="1" ht="12" x14ac:dyDescent="0.2">
      <c r="A266" s="530" t="s">
        <v>1099</v>
      </c>
      <c r="B266" s="531" t="s">
        <v>548</v>
      </c>
      <c r="C266" s="532"/>
      <c r="D266" s="532"/>
      <c r="E266" s="533"/>
      <c r="H266" s="532"/>
      <c r="I266" s="532"/>
      <c r="J266" s="532"/>
      <c r="K266" s="532"/>
      <c r="L266" s="532"/>
      <c r="M266" s="532"/>
      <c r="Q266" s="532"/>
      <c r="R266" s="532"/>
      <c r="T266" s="533"/>
      <c r="V266" s="532"/>
      <c r="W266" s="532"/>
      <c r="Y266" s="532"/>
      <c r="Z266" s="532"/>
      <c r="AB266" s="532"/>
      <c r="AC266" s="532"/>
      <c r="AD266" s="532"/>
      <c r="AE266" s="530"/>
      <c r="AJ266" s="534"/>
      <c r="AK266" s="530"/>
    </row>
    <row r="267" spans="1:37" s="531" customFormat="1" ht="12" x14ac:dyDescent="0.2">
      <c r="A267" s="530" t="s">
        <v>1100</v>
      </c>
      <c r="B267" s="531" t="s">
        <v>549</v>
      </c>
      <c r="C267" s="532"/>
      <c r="D267" s="532"/>
      <c r="E267" s="533"/>
      <c r="H267" s="532"/>
      <c r="I267" s="532"/>
      <c r="J267" s="532"/>
      <c r="K267" s="532"/>
      <c r="L267" s="532"/>
      <c r="M267" s="532"/>
      <c r="Q267" s="532"/>
      <c r="R267" s="532"/>
      <c r="T267" s="533"/>
      <c r="V267" s="532"/>
      <c r="W267" s="532"/>
      <c r="Y267" s="532"/>
      <c r="Z267" s="532"/>
      <c r="AB267" s="532"/>
      <c r="AC267" s="532"/>
      <c r="AD267" s="532"/>
      <c r="AE267" s="530"/>
      <c r="AJ267" s="542"/>
      <c r="AK267" s="530"/>
    </row>
    <row r="268" spans="1:37" s="531" customFormat="1" ht="12" x14ac:dyDescent="0.2">
      <c r="A268" s="530" t="s">
        <v>1101</v>
      </c>
      <c r="B268" s="531" t="s">
        <v>650</v>
      </c>
      <c r="C268" s="532"/>
      <c r="D268" s="532"/>
      <c r="E268" s="533"/>
      <c r="H268" s="532"/>
      <c r="I268" s="532"/>
      <c r="J268" s="532"/>
      <c r="K268" s="532"/>
      <c r="L268" s="532"/>
      <c r="M268" s="532"/>
      <c r="Q268" s="532"/>
      <c r="R268" s="532"/>
      <c r="T268" s="533"/>
      <c r="V268" s="532"/>
      <c r="W268" s="532"/>
      <c r="Y268" s="532"/>
      <c r="Z268" s="532"/>
      <c r="AB268" s="532"/>
      <c r="AC268" s="532"/>
      <c r="AD268" s="532"/>
      <c r="AE268" s="530"/>
      <c r="AJ268" s="534"/>
      <c r="AK268" s="530"/>
    </row>
    <row r="269" spans="1:37" s="531" customFormat="1" ht="12" x14ac:dyDescent="0.2">
      <c r="A269" s="530" t="s">
        <v>1102</v>
      </c>
      <c r="B269" s="531" t="s">
        <v>384</v>
      </c>
      <c r="C269" s="532"/>
      <c r="D269" s="532"/>
      <c r="E269" s="533"/>
      <c r="H269" s="532"/>
      <c r="I269" s="532"/>
      <c r="J269" s="532"/>
      <c r="K269" s="532"/>
      <c r="L269" s="532"/>
      <c r="M269" s="532"/>
      <c r="Q269" s="532"/>
      <c r="R269" s="532"/>
      <c r="T269" s="533"/>
      <c r="V269" s="532"/>
      <c r="W269" s="532"/>
      <c r="Y269" s="532"/>
      <c r="Z269" s="532"/>
      <c r="AB269" s="532"/>
      <c r="AC269" s="532"/>
      <c r="AD269" s="532"/>
      <c r="AE269" s="530"/>
      <c r="AJ269" s="534"/>
      <c r="AK269" s="530"/>
    </row>
    <row r="270" spans="1:37" s="531" customFormat="1" ht="12" x14ac:dyDescent="0.2">
      <c r="A270" s="530" t="s">
        <v>1103</v>
      </c>
      <c r="B270" s="531" t="s">
        <v>431</v>
      </c>
      <c r="C270" s="532"/>
      <c r="D270" s="532"/>
      <c r="E270" s="533"/>
      <c r="H270" s="532"/>
      <c r="I270" s="532"/>
      <c r="J270" s="532"/>
      <c r="K270" s="532"/>
      <c r="L270" s="532"/>
      <c r="M270" s="532"/>
      <c r="Q270" s="532"/>
      <c r="R270" s="532"/>
      <c r="T270" s="533"/>
      <c r="V270" s="532"/>
      <c r="W270" s="532"/>
      <c r="Y270" s="532"/>
      <c r="Z270" s="532"/>
      <c r="AB270" s="532"/>
      <c r="AC270" s="532"/>
      <c r="AD270" s="532"/>
      <c r="AE270" s="530"/>
      <c r="AJ270" s="541"/>
      <c r="AK270" s="530"/>
    </row>
    <row r="271" spans="1:37" s="531" customFormat="1" ht="12" x14ac:dyDescent="0.2">
      <c r="A271" s="530" t="s">
        <v>1104</v>
      </c>
      <c r="B271" s="531" t="s">
        <v>452</v>
      </c>
      <c r="C271" s="532"/>
      <c r="D271" s="532"/>
      <c r="E271" s="533"/>
      <c r="H271" s="532"/>
      <c r="I271" s="532"/>
      <c r="J271" s="532"/>
      <c r="K271" s="532"/>
      <c r="L271" s="532"/>
      <c r="M271" s="532"/>
      <c r="Q271" s="532"/>
      <c r="R271" s="532"/>
      <c r="T271" s="533"/>
      <c r="V271" s="532"/>
      <c r="W271" s="532"/>
      <c r="Y271" s="532"/>
      <c r="Z271" s="532"/>
      <c r="AB271" s="532"/>
      <c r="AC271" s="532"/>
      <c r="AD271" s="532"/>
      <c r="AE271" s="530"/>
      <c r="AJ271" s="534"/>
      <c r="AK271" s="530"/>
    </row>
    <row r="272" spans="1:37" s="531" customFormat="1" ht="12" x14ac:dyDescent="0.2">
      <c r="A272" s="530" t="s">
        <v>1105</v>
      </c>
      <c r="B272" s="531" t="s">
        <v>591</v>
      </c>
      <c r="C272" s="532"/>
      <c r="D272" s="532"/>
      <c r="E272" s="533"/>
      <c r="H272" s="532"/>
      <c r="I272" s="532"/>
      <c r="J272" s="532"/>
      <c r="K272" s="532"/>
      <c r="L272" s="532"/>
      <c r="M272" s="532"/>
      <c r="Q272" s="532"/>
      <c r="R272" s="532"/>
      <c r="T272" s="533"/>
      <c r="V272" s="532"/>
      <c r="W272" s="532"/>
      <c r="Y272" s="532"/>
      <c r="Z272" s="532"/>
      <c r="AB272" s="532"/>
      <c r="AC272" s="532"/>
      <c r="AD272" s="532"/>
      <c r="AE272" s="530"/>
      <c r="AJ272" s="541"/>
      <c r="AK272" s="530"/>
    </row>
    <row r="273" spans="1:37" s="531" customFormat="1" ht="12" x14ac:dyDescent="0.2">
      <c r="A273" s="530" t="s">
        <v>1106</v>
      </c>
      <c r="B273" s="531" t="s">
        <v>439</v>
      </c>
      <c r="C273" s="532"/>
      <c r="D273" s="532"/>
      <c r="E273" s="533"/>
      <c r="H273" s="532"/>
      <c r="I273" s="532"/>
      <c r="J273" s="532"/>
      <c r="K273" s="532"/>
      <c r="L273" s="532"/>
      <c r="M273" s="532"/>
      <c r="Q273" s="532"/>
      <c r="R273" s="532"/>
      <c r="T273" s="533"/>
      <c r="V273" s="532"/>
      <c r="W273" s="532"/>
      <c r="Y273" s="532"/>
      <c r="Z273" s="532"/>
      <c r="AB273" s="532"/>
      <c r="AC273" s="532"/>
      <c r="AD273" s="532"/>
      <c r="AE273" s="530"/>
      <c r="AJ273" s="541"/>
      <c r="AK273" s="530"/>
    </row>
    <row r="274" spans="1:37" s="531" customFormat="1" ht="12" x14ac:dyDescent="0.2">
      <c r="A274" s="530" t="s">
        <v>1107</v>
      </c>
      <c r="B274" s="531" t="s">
        <v>415</v>
      </c>
      <c r="C274" s="532"/>
      <c r="D274" s="532"/>
      <c r="E274" s="533"/>
      <c r="H274" s="532"/>
      <c r="I274" s="532"/>
      <c r="J274" s="532"/>
      <c r="K274" s="532"/>
      <c r="L274" s="532"/>
      <c r="M274" s="532"/>
      <c r="Q274" s="532"/>
      <c r="R274" s="532"/>
      <c r="T274" s="533"/>
      <c r="V274" s="532"/>
      <c r="W274" s="532"/>
      <c r="Y274" s="532"/>
      <c r="Z274" s="532"/>
      <c r="AB274" s="532"/>
      <c r="AC274" s="532"/>
      <c r="AD274" s="532"/>
      <c r="AE274" s="530"/>
      <c r="AJ274" s="534"/>
      <c r="AK274" s="530"/>
    </row>
    <row r="275" spans="1:37" s="531" customFormat="1" ht="12" x14ac:dyDescent="0.2">
      <c r="A275" s="530" t="s">
        <v>1108</v>
      </c>
      <c r="B275" s="531" t="s">
        <v>490</v>
      </c>
      <c r="C275" s="532"/>
      <c r="D275" s="532"/>
      <c r="E275" s="533"/>
      <c r="H275" s="532"/>
      <c r="I275" s="532"/>
      <c r="J275" s="532"/>
      <c r="K275" s="532"/>
      <c r="L275" s="532"/>
      <c r="M275" s="532"/>
      <c r="Q275" s="532"/>
      <c r="R275" s="532"/>
      <c r="T275" s="533"/>
      <c r="V275" s="532"/>
      <c r="W275" s="532"/>
      <c r="Y275" s="532"/>
      <c r="Z275" s="532"/>
      <c r="AB275" s="532"/>
      <c r="AC275" s="532"/>
      <c r="AD275" s="532"/>
      <c r="AE275" s="530"/>
      <c r="AJ275" s="534"/>
      <c r="AK275" s="530"/>
    </row>
    <row r="276" spans="1:37" s="531" customFormat="1" ht="12" x14ac:dyDescent="0.2">
      <c r="A276" s="530" t="s">
        <v>1109</v>
      </c>
      <c r="B276" s="531" t="s">
        <v>550</v>
      </c>
      <c r="C276" s="532"/>
      <c r="D276" s="532"/>
      <c r="E276" s="533"/>
      <c r="H276" s="532"/>
      <c r="I276" s="532"/>
      <c r="J276" s="532"/>
      <c r="K276" s="532"/>
      <c r="L276" s="532"/>
      <c r="M276" s="532"/>
      <c r="Q276" s="532"/>
      <c r="R276" s="532"/>
      <c r="T276" s="533"/>
      <c r="V276" s="532"/>
      <c r="W276" s="532"/>
      <c r="Y276" s="532"/>
      <c r="Z276" s="532"/>
      <c r="AB276" s="532"/>
      <c r="AC276" s="532"/>
      <c r="AD276" s="532"/>
      <c r="AE276" s="530"/>
      <c r="AJ276" s="534"/>
      <c r="AK276" s="530"/>
    </row>
    <row r="277" spans="1:37" s="531" customFormat="1" ht="12" x14ac:dyDescent="0.2">
      <c r="A277" s="530" t="s">
        <v>1110</v>
      </c>
      <c r="B277" s="531" t="s">
        <v>625</v>
      </c>
      <c r="C277" s="532"/>
      <c r="D277" s="532"/>
      <c r="E277" s="533"/>
      <c r="H277" s="532"/>
      <c r="I277" s="532"/>
      <c r="J277" s="532"/>
      <c r="K277" s="532"/>
      <c r="L277" s="532"/>
      <c r="M277" s="532"/>
      <c r="Q277" s="532"/>
      <c r="R277" s="532"/>
      <c r="T277" s="533"/>
      <c r="V277" s="532"/>
      <c r="W277" s="532"/>
      <c r="Y277" s="532"/>
      <c r="Z277" s="532"/>
      <c r="AB277" s="532"/>
      <c r="AC277" s="532"/>
      <c r="AD277" s="532"/>
      <c r="AE277" s="530"/>
      <c r="AJ277" s="534"/>
      <c r="AK277" s="530"/>
    </row>
    <row r="278" spans="1:37" s="531" customFormat="1" ht="12" x14ac:dyDescent="0.2">
      <c r="A278" s="530" t="s">
        <v>1111</v>
      </c>
      <c r="B278" s="531" t="s">
        <v>634</v>
      </c>
      <c r="C278" s="532"/>
      <c r="D278" s="532"/>
      <c r="E278" s="533"/>
      <c r="H278" s="532"/>
      <c r="I278" s="532"/>
      <c r="J278" s="532"/>
      <c r="K278" s="532"/>
      <c r="L278" s="532"/>
      <c r="M278" s="532"/>
      <c r="Q278" s="532"/>
      <c r="R278" s="532"/>
      <c r="T278" s="533"/>
      <c r="V278" s="532"/>
      <c r="W278" s="532"/>
      <c r="Y278" s="532"/>
      <c r="Z278" s="532"/>
      <c r="AB278" s="532"/>
      <c r="AC278" s="532"/>
      <c r="AD278" s="532"/>
      <c r="AE278" s="530"/>
      <c r="AJ278" s="534"/>
      <c r="AK278" s="530"/>
    </row>
    <row r="279" spans="1:37" s="531" customFormat="1" ht="12" x14ac:dyDescent="0.2">
      <c r="A279" s="530" t="s">
        <v>1112</v>
      </c>
      <c r="B279" s="531" t="s">
        <v>568</v>
      </c>
      <c r="C279" s="532"/>
      <c r="D279" s="532"/>
      <c r="E279" s="533"/>
      <c r="H279" s="532"/>
      <c r="I279" s="532"/>
      <c r="J279" s="532"/>
      <c r="K279" s="532"/>
      <c r="L279" s="532"/>
      <c r="M279" s="532"/>
      <c r="Q279" s="532"/>
      <c r="R279" s="532"/>
      <c r="T279" s="533"/>
      <c r="V279" s="532"/>
      <c r="W279" s="532"/>
      <c r="Y279" s="532"/>
      <c r="Z279" s="532"/>
      <c r="AB279" s="532"/>
      <c r="AC279" s="532"/>
      <c r="AD279" s="532"/>
      <c r="AE279" s="530"/>
      <c r="AJ279" s="534"/>
      <c r="AK279" s="530"/>
    </row>
    <row r="280" spans="1:37" s="531" customFormat="1" ht="12" x14ac:dyDescent="0.2">
      <c r="A280" s="530" t="s">
        <v>1113</v>
      </c>
      <c r="B280" s="531" t="s">
        <v>651</v>
      </c>
      <c r="C280" s="532"/>
      <c r="D280" s="532"/>
      <c r="E280" s="533"/>
      <c r="H280" s="532"/>
      <c r="I280" s="532"/>
      <c r="J280" s="532"/>
      <c r="K280" s="532"/>
      <c r="L280" s="532"/>
      <c r="M280" s="532"/>
      <c r="Q280" s="532"/>
      <c r="R280" s="532"/>
      <c r="T280" s="533"/>
      <c r="V280" s="532"/>
      <c r="W280" s="532"/>
      <c r="Y280" s="532"/>
      <c r="Z280" s="532"/>
      <c r="AB280" s="532"/>
      <c r="AC280" s="532"/>
      <c r="AD280" s="532"/>
      <c r="AE280" s="530"/>
      <c r="AJ280" s="534"/>
      <c r="AK280" s="530"/>
    </row>
    <row r="281" spans="1:37" s="531" customFormat="1" ht="12" x14ac:dyDescent="0.2">
      <c r="A281" s="530" t="s">
        <v>1114</v>
      </c>
      <c r="B281" s="531" t="s">
        <v>491</v>
      </c>
      <c r="C281" s="532"/>
      <c r="D281" s="532"/>
      <c r="E281" s="533"/>
      <c r="H281" s="532"/>
      <c r="I281" s="532"/>
      <c r="J281" s="532"/>
      <c r="K281" s="532"/>
      <c r="L281" s="532"/>
      <c r="M281" s="532"/>
      <c r="Q281" s="532"/>
      <c r="R281" s="532"/>
      <c r="T281" s="533"/>
      <c r="V281" s="532"/>
      <c r="W281" s="532"/>
      <c r="Y281" s="532"/>
      <c r="Z281" s="532"/>
      <c r="AB281" s="532"/>
      <c r="AC281" s="532"/>
      <c r="AD281" s="532"/>
      <c r="AE281" s="530"/>
      <c r="AJ281" s="534"/>
      <c r="AK281" s="530"/>
    </row>
    <row r="282" spans="1:37" s="531" customFormat="1" ht="12" x14ac:dyDescent="0.2">
      <c r="A282" s="530" t="s">
        <v>1115</v>
      </c>
      <c r="B282" s="531" t="s">
        <v>416</v>
      </c>
      <c r="C282" s="532"/>
      <c r="D282" s="532"/>
      <c r="E282" s="533"/>
      <c r="H282" s="532"/>
      <c r="I282" s="532"/>
      <c r="J282" s="532"/>
      <c r="K282" s="532"/>
      <c r="L282" s="532"/>
      <c r="M282" s="532"/>
      <c r="Q282" s="532"/>
      <c r="R282" s="532"/>
      <c r="T282" s="533"/>
      <c r="V282" s="532"/>
      <c r="W282" s="532"/>
      <c r="Y282" s="532"/>
      <c r="Z282" s="532"/>
      <c r="AB282" s="532"/>
      <c r="AC282" s="532"/>
      <c r="AD282" s="532"/>
      <c r="AE282" s="530"/>
      <c r="AJ282" s="534"/>
      <c r="AK282" s="530"/>
    </row>
    <row r="283" spans="1:37" s="531" customFormat="1" ht="12" x14ac:dyDescent="0.2">
      <c r="A283" s="530" t="s">
        <v>1116</v>
      </c>
      <c r="B283" s="531" t="s">
        <v>440</v>
      </c>
      <c r="C283" s="532"/>
      <c r="D283" s="532"/>
      <c r="E283" s="533"/>
      <c r="H283" s="532"/>
      <c r="I283" s="532"/>
      <c r="J283" s="532"/>
      <c r="K283" s="532"/>
      <c r="L283" s="532"/>
      <c r="M283" s="532"/>
      <c r="Q283" s="532"/>
      <c r="R283" s="532"/>
      <c r="T283" s="533"/>
      <c r="V283" s="532"/>
      <c r="W283" s="532"/>
      <c r="Y283" s="532"/>
      <c r="Z283" s="532"/>
      <c r="AB283" s="532"/>
      <c r="AC283" s="532"/>
      <c r="AD283" s="532"/>
      <c r="AE283" s="530"/>
      <c r="AJ283" s="541"/>
      <c r="AK283" s="530"/>
    </row>
    <row r="284" spans="1:37" s="531" customFormat="1" ht="12" x14ac:dyDescent="0.2">
      <c r="A284" s="530" t="s">
        <v>1117</v>
      </c>
      <c r="B284" s="531" t="s">
        <v>607</v>
      </c>
      <c r="C284" s="532"/>
      <c r="D284" s="532"/>
      <c r="E284" s="533"/>
      <c r="H284" s="532"/>
      <c r="I284" s="532"/>
      <c r="J284" s="532"/>
      <c r="K284" s="532"/>
      <c r="L284" s="532"/>
      <c r="M284" s="532"/>
      <c r="Q284" s="532"/>
      <c r="R284" s="532"/>
      <c r="T284" s="533"/>
      <c r="V284" s="532"/>
      <c r="W284" s="532"/>
      <c r="Y284" s="532"/>
      <c r="Z284" s="532"/>
      <c r="AB284" s="532"/>
      <c r="AC284" s="532"/>
      <c r="AD284" s="532"/>
      <c r="AE284" s="530"/>
      <c r="AJ284" s="534"/>
      <c r="AK284" s="530"/>
    </row>
    <row r="285" spans="1:37" s="531" customFormat="1" ht="12" x14ac:dyDescent="0.2">
      <c r="A285" s="530" t="s">
        <v>1118</v>
      </c>
      <c r="B285" s="531" t="s">
        <v>392</v>
      </c>
      <c r="C285" s="532"/>
      <c r="D285" s="532"/>
      <c r="E285" s="533"/>
      <c r="H285" s="532"/>
      <c r="I285" s="532"/>
      <c r="J285" s="532"/>
      <c r="K285" s="532"/>
      <c r="L285" s="532"/>
      <c r="M285" s="532"/>
      <c r="Q285" s="532"/>
      <c r="R285" s="532"/>
      <c r="T285" s="533"/>
      <c r="V285" s="532"/>
      <c r="W285" s="532"/>
      <c r="Y285" s="532"/>
      <c r="Z285" s="532"/>
      <c r="AB285" s="532"/>
      <c r="AC285" s="532"/>
      <c r="AD285" s="532"/>
      <c r="AE285" s="530"/>
      <c r="AJ285" s="534"/>
      <c r="AK285" s="530"/>
    </row>
    <row r="286" spans="1:37" s="531" customFormat="1" ht="12" x14ac:dyDescent="0.2">
      <c r="A286" s="530" t="s">
        <v>1119</v>
      </c>
      <c r="B286" s="531" t="s">
        <v>664</v>
      </c>
      <c r="C286" s="532"/>
      <c r="D286" s="532"/>
      <c r="E286" s="533"/>
      <c r="H286" s="532"/>
      <c r="I286" s="532"/>
      <c r="J286" s="532"/>
      <c r="K286" s="532"/>
      <c r="L286" s="532"/>
      <c r="M286" s="532"/>
      <c r="Q286" s="532"/>
      <c r="R286" s="532"/>
      <c r="T286" s="533"/>
      <c r="V286" s="532"/>
      <c r="W286" s="532"/>
      <c r="Y286" s="532"/>
      <c r="Z286" s="532"/>
      <c r="AB286" s="532"/>
      <c r="AC286" s="532"/>
      <c r="AD286" s="532"/>
      <c r="AE286" s="530"/>
      <c r="AJ286" s="534"/>
      <c r="AK286" s="530"/>
    </row>
    <row r="287" spans="1:37" s="531" customFormat="1" ht="12" x14ac:dyDescent="0.2">
      <c r="A287" s="530" t="s">
        <v>1120</v>
      </c>
      <c r="B287" s="531" t="s">
        <v>492</v>
      </c>
      <c r="C287" s="532"/>
      <c r="D287" s="532"/>
      <c r="E287" s="533"/>
      <c r="H287" s="532"/>
      <c r="I287" s="532"/>
      <c r="J287" s="532"/>
      <c r="K287" s="532"/>
      <c r="L287" s="532"/>
      <c r="M287" s="532"/>
      <c r="Q287" s="532"/>
      <c r="R287" s="532"/>
      <c r="T287" s="533"/>
      <c r="V287" s="532"/>
      <c r="W287" s="532"/>
      <c r="Y287" s="532"/>
      <c r="Z287" s="532"/>
      <c r="AB287" s="532"/>
      <c r="AC287" s="532"/>
      <c r="AD287" s="532"/>
      <c r="AE287" s="530"/>
      <c r="AJ287" s="534"/>
      <c r="AK287" s="530"/>
    </row>
    <row r="288" spans="1:37" s="531" customFormat="1" ht="12" x14ac:dyDescent="0.2">
      <c r="A288" s="530" t="s">
        <v>1121</v>
      </c>
      <c r="B288" s="531" t="s">
        <v>551</v>
      </c>
      <c r="C288" s="532"/>
      <c r="D288" s="532"/>
      <c r="E288" s="533"/>
      <c r="H288" s="532"/>
      <c r="I288" s="532"/>
      <c r="J288" s="532"/>
      <c r="K288" s="532"/>
      <c r="L288" s="532"/>
      <c r="M288" s="532"/>
      <c r="Q288" s="532"/>
      <c r="R288" s="532"/>
      <c r="T288" s="533"/>
      <c r="V288" s="532"/>
      <c r="W288" s="532"/>
      <c r="Y288" s="532"/>
      <c r="Z288" s="532"/>
      <c r="AB288" s="532"/>
      <c r="AC288" s="532"/>
      <c r="AD288" s="532"/>
      <c r="AE288" s="530"/>
      <c r="AJ288" s="534"/>
      <c r="AK288" s="530"/>
    </row>
    <row r="289" spans="1:39" s="531" customFormat="1" ht="12" x14ac:dyDescent="0.2">
      <c r="A289" s="530" t="s">
        <v>1122</v>
      </c>
      <c r="B289" s="531" t="s">
        <v>417</v>
      </c>
      <c r="C289" s="532"/>
      <c r="D289" s="532"/>
      <c r="E289" s="533"/>
      <c r="H289" s="532"/>
      <c r="I289" s="532"/>
      <c r="J289" s="532"/>
      <c r="K289" s="532"/>
      <c r="L289" s="532"/>
      <c r="M289" s="532"/>
      <c r="Q289" s="532"/>
      <c r="R289" s="532"/>
      <c r="T289" s="533"/>
      <c r="V289" s="532"/>
      <c r="W289" s="532"/>
      <c r="Y289" s="532"/>
      <c r="Z289" s="532"/>
      <c r="AB289" s="532"/>
      <c r="AC289" s="532"/>
      <c r="AD289" s="532"/>
      <c r="AE289" s="530"/>
      <c r="AJ289" s="542"/>
      <c r="AK289" s="530"/>
    </row>
    <row r="290" spans="1:39" s="531" customFormat="1" ht="12" x14ac:dyDescent="0.2">
      <c r="A290" s="543" t="s">
        <v>1123</v>
      </c>
      <c r="B290" s="516" t="s">
        <v>569</v>
      </c>
      <c r="C290" s="532"/>
      <c r="D290" s="532"/>
      <c r="E290" s="533"/>
      <c r="H290" s="532"/>
      <c r="I290" s="532"/>
      <c r="J290" s="532"/>
      <c r="K290" s="532"/>
      <c r="L290" s="532"/>
      <c r="M290" s="532"/>
      <c r="Q290" s="532"/>
      <c r="R290" s="532"/>
      <c r="T290" s="533"/>
      <c r="V290" s="532"/>
      <c r="W290" s="532"/>
      <c r="Y290" s="532"/>
      <c r="Z290" s="532"/>
      <c r="AB290" s="532"/>
      <c r="AC290" s="532"/>
      <c r="AD290" s="532"/>
      <c r="AE290" s="530"/>
      <c r="AJ290" s="534"/>
      <c r="AK290" s="530"/>
    </row>
    <row r="291" spans="1:39" s="531" customFormat="1" ht="12" x14ac:dyDescent="0.2">
      <c r="A291" s="530" t="s">
        <v>1124</v>
      </c>
      <c r="B291" s="531" t="s">
        <v>493</v>
      </c>
      <c r="C291" s="532"/>
      <c r="D291" s="532"/>
      <c r="E291" s="533"/>
      <c r="H291" s="532"/>
      <c r="I291" s="532"/>
      <c r="J291" s="532"/>
      <c r="K291" s="532"/>
      <c r="L291" s="532"/>
      <c r="M291" s="532"/>
      <c r="Q291" s="532"/>
      <c r="R291" s="532"/>
      <c r="T291" s="533"/>
      <c r="V291" s="532"/>
      <c r="W291" s="532"/>
      <c r="Y291" s="532"/>
      <c r="Z291" s="532"/>
      <c r="AB291" s="532"/>
      <c r="AC291" s="532"/>
      <c r="AD291" s="532"/>
      <c r="AE291" s="530"/>
      <c r="AJ291" s="534"/>
      <c r="AK291" s="530"/>
    </row>
    <row r="292" spans="1:39" s="531" customFormat="1" ht="12" x14ac:dyDescent="0.2">
      <c r="A292" s="530" t="s">
        <v>1125</v>
      </c>
      <c r="B292" s="531" t="s">
        <v>626</v>
      </c>
      <c r="C292" s="532"/>
      <c r="D292" s="532"/>
      <c r="E292" s="533"/>
      <c r="H292" s="532"/>
      <c r="I292" s="532"/>
      <c r="J292" s="532"/>
      <c r="K292" s="532"/>
      <c r="L292" s="532"/>
      <c r="M292" s="532"/>
      <c r="Q292" s="532"/>
      <c r="R292" s="532"/>
      <c r="T292" s="533"/>
      <c r="V292" s="532"/>
      <c r="W292" s="532"/>
      <c r="Y292" s="532"/>
      <c r="Z292" s="532"/>
      <c r="AB292" s="532"/>
      <c r="AC292" s="532"/>
      <c r="AD292" s="532"/>
      <c r="AE292" s="530"/>
      <c r="AJ292" s="534"/>
      <c r="AK292" s="530"/>
    </row>
    <row r="293" spans="1:39" s="531" customFormat="1" ht="12" x14ac:dyDescent="0.2">
      <c r="A293" s="530" t="s">
        <v>1126</v>
      </c>
      <c r="B293" s="531" t="s">
        <v>635</v>
      </c>
      <c r="C293" s="532"/>
      <c r="D293" s="532"/>
      <c r="E293" s="533"/>
      <c r="H293" s="532"/>
      <c r="I293" s="532"/>
      <c r="J293" s="532"/>
      <c r="K293" s="532"/>
      <c r="L293" s="532"/>
      <c r="M293" s="532"/>
      <c r="Q293" s="532"/>
      <c r="R293" s="532"/>
      <c r="T293" s="533"/>
      <c r="V293" s="532"/>
      <c r="W293" s="532"/>
      <c r="Y293" s="532"/>
      <c r="Z293" s="532"/>
      <c r="AB293" s="532"/>
      <c r="AC293" s="532"/>
      <c r="AD293" s="532"/>
      <c r="AE293" s="530"/>
      <c r="AJ293" s="534"/>
      <c r="AK293" s="530"/>
    </row>
    <row r="294" spans="1:39" s="531" customFormat="1" ht="12" x14ac:dyDescent="0.2">
      <c r="A294" s="530" t="s">
        <v>1127</v>
      </c>
      <c r="B294" s="531" t="s">
        <v>385</v>
      </c>
      <c r="C294" s="532"/>
      <c r="D294" s="532"/>
      <c r="E294" s="533"/>
      <c r="H294" s="532"/>
      <c r="I294" s="532"/>
      <c r="J294" s="532"/>
      <c r="K294" s="532"/>
      <c r="L294" s="532"/>
      <c r="M294" s="532"/>
      <c r="Q294" s="532"/>
      <c r="R294" s="532"/>
      <c r="T294" s="533"/>
      <c r="V294" s="532"/>
      <c r="W294" s="532"/>
      <c r="Y294" s="532"/>
      <c r="Z294" s="532"/>
      <c r="AB294" s="532"/>
      <c r="AC294" s="532"/>
      <c r="AD294" s="532"/>
      <c r="AE294" s="530"/>
      <c r="AJ294" s="540"/>
      <c r="AK294" s="530"/>
    </row>
    <row r="295" spans="1:39" s="531" customFormat="1" ht="12" x14ac:dyDescent="0.2">
      <c r="A295" s="530" t="s">
        <v>1128</v>
      </c>
      <c r="B295" s="531" t="s">
        <v>393</v>
      </c>
      <c r="C295" s="532"/>
      <c r="D295" s="532"/>
      <c r="E295" s="533"/>
      <c r="H295" s="532"/>
      <c r="I295" s="532"/>
      <c r="J295" s="532"/>
      <c r="K295" s="532"/>
      <c r="L295" s="532"/>
      <c r="M295" s="532"/>
      <c r="Q295" s="532"/>
      <c r="R295" s="532"/>
      <c r="T295" s="533"/>
      <c r="V295" s="532"/>
      <c r="W295" s="532"/>
      <c r="Y295" s="532"/>
      <c r="Z295" s="532"/>
      <c r="AB295" s="532"/>
      <c r="AC295" s="532"/>
      <c r="AD295" s="532"/>
      <c r="AE295" s="530"/>
      <c r="AJ295" s="534"/>
      <c r="AK295" s="530"/>
    </row>
    <row r="296" spans="1:39" s="531" customFormat="1" ht="12" x14ac:dyDescent="0.2">
      <c r="A296" s="530" t="s">
        <v>1129</v>
      </c>
      <c r="B296" s="531" t="s">
        <v>494</v>
      </c>
      <c r="C296" s="532"/>
      <c r="D296" s="532"/>
      <c r="E296" s="533"/>
      <c r="H296" s="532"/>
      <c r="I296" s="532"/>
      <c r="J296" s="532"/>
      <c r="K296" s="532"/>
      <c r="L296" s="532"/>
      <c r="M296" s="532"/>
      <c r="Q296" s="532"/>
      <c r="R296" s="532"/>
      <c r="T296" s="533"/>
      <c r="V296" s="532"/>
      <c r="W296" s="532"/>
      <c r="Y296" s="532"/>
      <c r="Z296" s="532"/>
      <c r="AB296" s="532"/>
      <c r="AC296" s="532"/>
      <c r="AD296" s="532"/>
      <c r="AE296" s="530"/>
      <c r="AJ296" s="534"/>
      <c r="AK296" s="530"/>
    </row>
    <row r="297" spans="1:39" s="531" customFormat="1" ht="12" x14ac:dyDescent="0.2">
      <c r="A297" s="530" t="s">
        <v>1130</v>
      </c>
      <c r="B297" s="531" t="s">
        <v>665</v>
      </c>
      <c r="C297" s="532"/>
      <c r="D297" s="532"/>
      <c r="E297" s="533"/>
      <c r="H297" s="532"/>
      <c r="I297" s="532"/>
      <c r="J297" s="532"/>
      <c r="K297" s="532"/>
      <c r="L297" s="532"/>
      <c r="M297" s="532"/>
      <c r="Q297" s="532"/>
      <c r="R297" s="532"/>
      <c r="T297" s="533"/>
      <c r="V297" s="532"/>
      <c r="W297" s="532"/>
      <c r="Y297" s="532"/>
      <c r="Z297" s="532"/>
      <c r="AB297" s="532"/>
      <c r="AC297" s="532"/>
      <c r="AD297" s="532"/>
      <c r="AE297" s="530"/>
      <c r="AJ297" s="534"/>
      <c r="AK297" s="530"/>
    </row>
    <row r="298" spans="1:39" s="531" customFormat="1" ht="12" x14ac:dyDescent="0.2">
      <c r="A298" s="530" t="s">
        <v>1131</v>
      </c>
      <c r="B298" s="531" t="s">
        <v>666</v>
      </c>
      <c r="C298" s="532"/>
      <c r="D298" s="532"/>
      <c r="E298" s="533"/>
      <c r="H298" s="532"/>
      <c r="I298" s="532"/>
      <c r="J298" s="532"/>
      <c r="K298" s="532"/>
      <c r="L298" s="532"/>
      <c r="M298" s="532"/>
      <c r="Q298" s="532"/>
      <c r="R298" s="532"/>
      <c r="T298" s="533"/>
      <c r="V298" s="532"/>
      <c r="W298" s="532"/>
      <c r="Y298" s="532"/>
      <c r="Z298" s="532"/>
      <c r="AB298" s="532"/>
      <c r="AC298" s="532"/>
      <c r="AD298" s="532"/>
      <c r="AE298" s="530"/>
      <c r="AJ298" s="534"/>
      <c r="AK298" s="530"/>
    </row>
    <row r="299" spans="1:39" s="531" customFormat="1" ht="11.25" x14ac:dyDescent="0.2">
      <c r="A299" s="544">
        <v>2599</v>
      </c>
      <c r="B299" s="531" t="s">
        <v>667</v>
      </c>
      <c r="C299" s="532"/>
      <c r="D299" s="532"/>
      <c r="E299" s="532"/>
      <c r="F299" s="532"/>
      <c r="G299" s="532"/>
      <c r="H299" s="532"/>
      <c r="I299" s="532"/>
      <c r="J299" s="532"/>
      <c r="K299" s="532"/>
      <c r="L299" s="532"/>
      <c r="M299" s="532"/>
      <c r="N299" s="532"/>
      <c r="O299" s="532"/>
      <c r="P299" s="532"/>
      <c r="Q299" s="532"/>
      <c r="R299" s="532"/>
      <c r="S299" s="532"/>
      <c r="T299" s="532"/>
      <c r="U299" s="532"/>
      <c r="V299" s="532"/>
      <c r="W299" s="532"/>
      <c r="X299" s="532"/>
      <c r="Y299" s="532"/>
      <c r="Z299" s="532"/>
      <c r="AA299" s="532"/>
      <c r="AB299" s="532"/>
      <c r="AC299" s="532"/>
      <c r="AD299" s="532"/>
      <c r="AE299" s="532"/>
      <c r="AF299" s="532"/>
      <c r="AG299" s="532"/>
      <c r="AH299" s="532"/>
      <c r="AI299" s="532"/>
      <c r="AJ299" s="532"/>
      <c r="AK299" s="532"/>
      <c r="AL299" s="532"/>
      <c r="AM299" s="532"/>
    </row>
    <row r="300" spans="1:39" s="296" customFormat="1" ht="11.25" x14ac:dyDescent="0.2">
      <c r="A300" s="524"/>
      <c r="C300" s="323"/>
      <c r="D300" s="323"/>
      <c r="E300" s="323"/>
      <c r="F300" s="323"/>
      <c r="G300" s="323"/>
      <c r="H300" s="323"/>
      <c r="I300" s="323"/>
      <c r="J300" s="323"/>
      <c r="K300" s="3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  <c r="Z300" s="323"/>
      <c r="AA300" s="323"/>
      <c r="AB300" s="323"/>
      <c r="AC300" s="323"/>
      <c r="AD300" s="323"/>
      <c r="AH300" s="323"/>
      <c r="AI300" s="323"/>
    </row>
    <row r="301" spans="1:39" x14ac:dyDescent="0.2">
      <c r="H301" s="287"/>
      <c r="I301" s="287"/>
      <c r="J301" s="287"/>
      <c r="K301" s="287"/>
      <c r="L301" s="287"/>
      <c r="M301" s="287"/>
      <c r="Q301" s="287"/>
      <c r="R301" s="287"/>
      <c r="V301" s="287"/>
      <c r="W301" s="287"/>
      <c r="Y301" s="287"/>
      <c r="Z301" s="287"/>
      <c r="AB301" s="287"/>
      <c r="AC301" s="287"/>
      <c r="AD301" s="287"/>
    </row>
    <row r="302" spans="1:39" x14ac:dyDescent="0.2">
      <c r="H302" s="287"/>
      <c r="I302" s="287"/>
      <c r="J302" s="287"/>
      <c r="K302" s="287"/>
      <c r="L302" s="287"/>
      <c r="M302" s="287"/>
      <c r="Q302" s="287"/>
      <c r="R302" s="287"/>
      <c r="V302" s="287"/>
      <c r="W302" s="287"/>
      <c r="Y302" s="287"/>
      <c r="Z302" s="287"/>
      <c r="AB302" s="287"/>
      <c r="AC302" s="287"/>
      <c r="AD302" s="287"/>
    </row>
    <row r="303" spans="1:39" x14ac:dyDescent="0.2">
      <c r="H303" s="287"/>
      <c r="I303" s="287"/>
      <c r="J303" s="287"/>
      <c r="K303" s="287"/>
      <c r="L303" s="287"/>
      <c r="M303" s="287"/>
      <c r="Q303" s="287"/>
      <c r="R303" s="287"/>
      <c r="V303" s="287"/>
      <c r="W303" s="287"/>
      <c r="Y303" s="287"/>
      <c r="Z303" s="287"/>
      <c r="AB303" s="287"/>
      <c r="AC303" s="287"/>
      <c r="AD303" s="287"/>
    </row>
    <row r="304" spans="1:39" x14ac:dyDescent="0.2">
      <c r="H304" s="287"/>
      <c r="I304" s="287"/>
      <c r="J304" s="287"/>
      <c r="K304" s="287"/>
      <c r="L304" s="287"/>
      <c r="M304" s="287"/>
      <c r="Q304" s="287"/>
      <c r="R304" s="287"/>
      <c r="V304" s="287"/>
      <c r="W304" s="287"/>
      <c r="Y304" s="287"/>
      <c r="Z304" s="287"/>
      <c r="AB304" s="287"/>
      <c r="AC304" s="287"/>
      <c r="AD304" s="287"/>
    </row>
    <row r="305" spans="8:30" x14ac:dyDescent="0.2">
      <c r="H305" s="287"/>
      <c r="I305" s="287"/>
      <c r="J305" s="287"/>
      <c r="K305" s="287"/>
      <c r="L305" s="287"/>
      <c r="M305" s="287"/>
      <c r="Q305" s="287"/>
      <c r="R305" s="287"/>
      <c r="V305" s="287"/>
      <c r="W305" s="287"/>
      <c r="Y305" s="287"/>
      <c r="Z305" s="287"/>
      <c r="AB305" s="287"/>
      <c r="AC305" s="287"/>
      <c r="AD305" s="287"/>
    </row>
    <row r="306" spans="8:30" x14ac:dyDescent="0.2">
      <c r="H306" s="287"/>
      <c r="I306" s="287"/>
      <c r="J306" s="287"/>
      <c r="K306" s="287"/>
      <c r="L306" s="287"/>
      <c r="M306" s="287"/>
      <c r="Q306" s="287"/>
      <c r="R306" s="287"/>
      <c r="V306" s="287"/>
      <c r="W306" s="287"/>
      <c r="Y306" s="287"/>
      <c r="Z306" s="287"/>
      <c r="AB306" s="287"/>
      <c r="AC306" s="287"/>
      <c r="AD306" s="287"/>
    </row>
    <row r="307" spans="8:30" x14ac:dyDescent="0.2">
      <c r="H307" s="287"/>
      <c r="I307" s="287"/>
      <c r="J307" s="287"/>
      <c r="K307" s="287"/>
      <c r="L307" s="287"/>
      <c r="M307" s="287"/>
      <c r="Q307" s="287"/>
      <c r="R307" s="287"/>
      <c r="V307" s="287"/>
      <c r="W307" s="287"/>
      <c r="Y307" s="287"/>
      <c r="Z307" s="287"/>
      <c r="AB307" s="287"/>
      <c r="AC307" s="287"/>
      <c r="AD307" s="287"/>
    </row>
    <row r="308" spans="8:30" x14ac:dyDescent="0.2">
      <c r="H308" s="287"/>
      <c r="I308" s="287"/>
      <c r="J308" s="287"/>
      <c r="K308" s="287"/>
      <c r="L308" s="287"/>
      <c r="M308" s="287"/>
      <c r="Q308" s="287"/>
      <c r="R308" s="287"/>
      <c r="V308" s="287"/>
      <c r="W308" s="287"/>
      <c r="Y308" s="287"/>
      <c r="Z308" s="287"/>
      <c r="AB308" s="287"/>
      <c r="AC308" s="287"/>
      <c r="AD308" s="287"/>
    </row>
    <row r="309" spans="8:30" x14ac:dyDescent="0.2">
      <c r="H309" s="287"/>
      <c r="I309" s="287"/>
      <c r="J309" s="287"/>
      <c r="K309" s="287"/>
      <c r="L309" s="287"/>
      <c r="M309" s="287"/>
      <c r="Q309" s="287"/>
      <c r="R309" s="287"/>
      <c r="V309" s="287"/>
      <c r="W309" s="287"/>
      <c r="Y309" s="287"/>
      <c r="Z309" s="287"/>
      <c r="AB309" s="287"/>
      <c r="AC309" s="287"/>
      <c r="AD309" s="287"/>
    </row>
  </sheetData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01"/>
  <sheetViews>
    <sheetView workbookViewId="0">
      <pane xSplit="4" ySplit="9" topLeftCell="E10" activePane="bottomRight" state="frozen"/>
      <selection activeCell="J31" sqref="J31"/>
      <selection pane="topRight" activeCell="J31" sqref="J31"/>
      <selection pane="bottomLeft" activeCell="J31" sqref="J31"/>
      <selection pane="bottomRight" activeCell="P10" sqref="P10"/>
    </sheetView>
  </sheetViews>
  <sheetFormatPr defaultRowHeight="12.75" x14ac:dyDescent="0.2"/>
  <cols>
    <col min="1" max="1" width="3.5703125" style="547" bestFit="1" customWidth="1"/>
    <col min="2" max="2" width="4.42578125" style="547" bestFit="1" customWidth="1"/>
    <col min="3" max="3" width="16.140625" style="547" bestFit="1" customWidth="1"/>
    <col min="4" max="4" width="19.5703125" style="438" customWidth="1"/>
    <col min="5" max="8" width="9.5703125" style="438" customWidth="1"/>
    <col min="9" max="9" width="11.42578125" style="438" customWidth="1"/>
    <col min="10" max="14" width="9.5703125" style="438" customWidth="1"/>
    <col min="15" max="15" width="10.140625" style="438" customWidth="1"/>
    <col min="16" max="16" width="10.7109375" style="565" bestFit="1" customWidth="1"/>
    <col min="17" max="17" width="5.28515625" style="565" bestFit="1" customWidth="1"/>
    <col min="18" max="18" width="9.140625" style="438"/>
    <col min="19" max="19" width="12" style="438" customWidth="1"/>
    <col min="20" max="20" width="9" style="438" bestFit="1" customWidth="1"/>
    <col min="21" max="21" width="9.7109375" style="438" bestFit="1" customWidth="1"/>
    <col min="22" max="22" width="10.85546875" style="438" bestFit="1" customWidth="1"/>
    <col min="23" max="256" width="9.140625" style="438"/>
    <col min="257" max="257" width="3.5703125" style="438" bestFit="1" customWidth="1"/>
    <col min="258" max="258" width="4.42578125" style="438" bestFit="1" customWidth="1"/>
    <col min="259" max="259" width="16.140625" style="438" bestFit="1" customWidth="1"/>
    <col min="260" max="260" width="19.5703125" style="438" customWidth="1"/>
    <col min="261" max="264" width="9.5703125" style="438" customWidth="1"/>
    <col min="265" max="265" width="11.42578125" style="438" customWidth="1"/>
    <col min="266" max="270" width="9.5703125" style="438" customWidth="1"/>
    <col min="271" max="271" width="10.140625" style="438" customWidth="1"/>
    <col min="272" max="272" width="10.7109375" style="438" bestFit="1" customWidth="1"/>
    <col min="273" max="273" width="5.28515625" style="438" bestFit="1" customWidth="1"/>
    <col min="274" max="274" width="9.140625" style="438"/>
    <col min="275" max="275" width="12" style="438" customWidth="1"/>
    <col min="276" max="276" width="9" style="438" bestFit="1" customWidth="1"/>
    <col min="277" max="277" width="9.7109375" style="438" bestFit="1" customWidth="1"/>
    <col min="278" max="278" width="10.85546875" style="438" bestFit="1" customWidth="1"/>
    <col min="279" max="512" width="9.140625" style="438"/>
    <col min="513" max="513" width="3.5703125" style="438" bestFit="1" customWidth="1"/>
    <col min="514" max="514" width="4.42578125" style="438" bestFit="1" customWidth="1"/>
    <col min="515" max="515" width="16.140625" style="438" bestFit="1" customWidth="1"/>
    <col min="516" max="516" width="19.5703125" style="438" customWidth="1"/>
    <col min="517" max="520" width="9.5703125" style="438" customWidth="1"/>
    <col min="521" max="521" width="11.42578125" style="438" customWidth="1"/>
    <col min="522" max="526" width="9.5703125" style="438" customWidth="1"/>
    <col min="527" max="527" width="10.140625" style="438" customWidth="1"/>
    <col min="528" max="528" width="10.7109375" style="438" bestFit="1" customWidth="1"/>
    <col min="529" max="529" width="5.28515625" style="438" bestFit="1" customWidth="1"/>
    <col min="530" max="530" width="9.140625" style="438"/>
    <col min="531" max="531" width="12" style="438" customWidth="1"/>
    <col min="532" max="532" width="9" style="438" bestFit="1" customWidth="1"/>
    <col min="533" max="533" width="9.7109375" style="438" bestFit="1" customWidth="1"/>
    <col min="534" max="534" width="10.85546875" style="438" bestFit="1" customWidth="1"/>
    <col min="535" max="768" width="9.140625" style="438"/>
    <col min="769" max="769" width="3.5703125" style="438" bestFit="1" customWidth="1"/>
    <col min="770" max="770" width="4.42578125" style="438" bestFit="1" customWidth="1"/>
    <col min="771" max="771" width="16.140625" style="438" bestFit="1" customWidth="1"/>
    <col min="772" max="772" width="19.5703125" style="438" customWidth="1"/>
    <col min="773" max="776" width="9.5703125" style="438" customWidth="1"/>
    <col min="777" max="777" width="11.42578125" style="438" customWidth="1"/>
    <col min="778" max="782" width="9.5703125" style="438" customWidth="1"/>
    <col min="783" max="783" width="10.140625" style="438" customWidth="1"/>
    <col min="784" max="784" width="10.7109375" style="438" bestFit="1" customWidth="1"/>
    <col min="785" max="785" width="5.28515625" style="438" bestFit="1" customWidth="1"/>
    <col min="786" max="786" width="9.140625" style="438"/>
    <col min="787" max="787" width="12" style="438" customWidth="1"/>
    <col min="788" max="788" width="9" style="438" bestFit="1" customWidth="1"/>
    <col min="789" max="789" width="9.7109375" style="438" bestFit="1" customWidth="1"/>
    <col min="790" max="790" width="10.85546875" style="438" bestFit="1" customWidth="1"/>
    <col min="791" max="1024" width="9.140625" style="438"/>
    <col min="1025" max="1025" width="3.5703125" style="438" bestFit="1" customWidth="1"/>
    <col min="1026" max="1026" width="4.42578125" style="438" bestFit="1" customWidth="1"/>
    <col min="1027" max="1027" width="16.140625" style="438" bestFit="1" customWidth="1"/>
    <col min="1028" max="1028" width="19.5703125" style="438" customWidth="1"/>
    <col min="1029" max="1032" width="9.5703125" style="438" customWidth="1"/>
    <col min="1033" max="1033" width="11.42578125" style="438" customWidth="1"/>
    <col min="1034" max="1038" width="9.5703125" style="438" customWidth="1"/>
    <col min="1039" max="1039" width="10.140625" style="438" customWidth="1"/>
    <col min="1040" max="1040" width="10.7109375" style="438" bestFit="1" customWidth="1"/>
    <col min="1041" max="1041" width="5.28515625" style="438" bestFit="1" customWidth="1"/>
    <col min="1042" max="1042" width="9.140625" style="438"/>
    <col min="1043" max="1043" width="12" style="438" customWidth="1"/>
    <col min="1044" max="1044" width="9" style="438" bestFit="1" customWidth="1"/>
    <col min="1045" max="1045" width="9.7109375" style="438" bestFit="1" customWidth="1"/>
    <col min="1046" max="1046" width="10.85546875" style="438" bestFit="1" customWidth="1"/>
    <col min="1047" max="1280" width="9.140625" style="438"/>
    <col min="1281" max="1281" width="3.5703125" style="438" bestFit="1" customWidth="1"/>
    <col min="1282" max="1282" width="4.42578125" style="438" bestFit="1" customWidth="1"/>
    <col min="1283" max="1283" width="16.140625" style="438" bestFit="1" customWidth="1"/>
    <col min="1284" max="1284" width="19.5703125" style="438" customWidth="1"/>
    <col min="1285" max="1288" width="9.5703125" style="438" customWidth="1"/>
    <col min="1289" max="1289" width="11.42578125" style="438" customWidth="1"/>
    <col min="1290" max="1294" width="9.5703125" style="438" customWidth="1"/>
    <col min="1295" max="1295" width="10.140625" style="438" customWidth="1"/>
    <col min="1296" max="1296" width="10.7109375" style="438" bestFit="1" customWidth="1"/>
    <col min="1297" max="1297" width="5.28515625" style="438" bestFit="1" customWidth="1"/>
    <col min="1298" max="1298" width="9.140625" style="438"/>
    <col min="1299" max="1299" width="12" style="438" customWidth="1"/>
    <col min="1300" max="1300" width="9" style="438" bestFit="1" customWidth="1"/>
    <col min="1301" max="1301" width="9.7109375" style="438" bestFit="1" customWidth="1"/>
    <col min="1302" max="1302" width="10.85546875" style="438" bestFit="1" customWidth="1"/>
    <col min="1303" max="1536" width="9.140625" style="438"/>
    <col min="1537" max="1537" width="3.5703125" style="438" bestFit="1" customWidth="1"/>
    <col min="1538" max="1538" width="4.42578125" style="438" bestFit="1" customWidth="1"/>
    <col min="1539" max="1539" width="16.140625" style="438" bestFit="1" customWidth="1"/>
    <col min="1540" max="1540" width="19.5703125" style="438" customWidth="1"/>
    <col min="1541" max="1544" width="9.5703125" style="438" customWidth="1"/>
    <col min="1545" max="1545" width="11.42578125" style="438" customWidth="1"/>
    <col min="1546" max="1550" width="9.5703125" style="438" customWidth="1"/>
    <col min="1551" max="1551" width="10.140625" style="438" customWidth="1"/>
    <col min="1552" max="1552" width="10.7109375" style="438" bestFit="1" customWidth="1"/>
    <col min="1553" max="1553" width="5.28515625" style="438" bestFit="1" customWidth="1"/>
    <col min="1554" max="1554" width="9.140625" style="438"/>
    <col min="1555" max="1555" width="12" style="438" customWidth="1"/>
    <col min="1556" max="1556" width="9" style="438" bestFit="1" customWidth="1"/>
    <col min="1557" max="1557" width="9.7109375" style="438" bestFit="1" customWidth="1"/>
    <col min="1558" max="1558" width="10.85546875" style="438" bestFit="1" customWidth="1"/>
    <col min="1559" max="1792" width="9.140625" style="438"/>
    <col min="1793" max="1793" width="3.5703125" style="438" bestFit="1" customWidth="1"/>
    <col min="1794" max="1794" width="4.42578125" style="438" bestFit="1" customWidth="1"/>
    <col min="1795" max="1795" width="16.140625" style="438" bestFit="1" customWidth="1"/>
    <col min="1796" max="1796" width="19.5703125" style="438" customWidth="1"/>
    <col min="1797" max="1800" width="9.5703125" style="438" customWidth="1"/>
    <col min="1801" max="1801" width="11.42578125" style="438" customWidth="1"/>
    <col min="1802" max="1806" width="9.5703125" style="438" customWidth="1"/>
    <col min="1807" max="1807" width="10.140625" style="438" customWidth="1"/>
    <col min="1808" max="1808" width="10.7109375" style="438" bestFit="1" customWidth="1"/>
    <col min="1809" max="1809" width="5.28515625" style="438" bestFit="1" customWidth="1"/>
    <col min="1810" max="1810" width="9.140625" style="438"/>
    <col min="1811" max="1811" width="12" style="438" customWidth="1"/>
    <col min="1812" max="1812" width="9" style="438" bestFit="1" customWidth="1"/>
    <col min="1813" max="1813" width="9.7109375" style="438" bestFit="1" customWidth="1"/>
    <col min="1814" max="1814" width="10.85546875" style="438" bestFit="1" customWidth="1"/>
    <col min="1815" max="2048" width="9.140625" style="438"/>
    <col min="2049" max="2049" width="3.5703125" style="438" bestFit="1" customWidth="1"/>
    <col min="2050" max="2050" width="4.42578125" style="438" bestFit="1" customWidth="1"/>
    <col min="2051" max="2051" width="16.140625" style="438" bestFit="1" customWidth="1"/>
    <col min="2052" max="2052" width="19.5703125" style="438" customWidth="1"/>
    <col min="2053" max="2056" width="9.5703125" style="438" customWidth="1"/>
    <col min="2057" max="2057" width="11.42578125" style="438" customWidth="1"/>
    <col min="2058" max="2062" width="9.5703125" style="438" customWidth="1"/>
    <col min="2063" max="2063" width="10.140625" style="438" customWidth="1"/>
    <col min="2064" max="2064" width="10.7109375" style="438" bestFit="1" customWidth="1"/>
    <col min="2065" max="2065" width="5.28515625" style="438" bestFit="1" customWidth="1"/>
    <col min="2066" max="2066" width="9.140625" style="438"/>
    <col min="2067" max="2067" width="12" style="438" customWidth="1"/>
    <col min="2068" max="2068" width="9" style="438" bestFit="1" customWidth="1"/>
    <col min="2069" max="2069" width="9.7109375" style="438" bestFit="1" customWidth="1"/>
    <col min="2070" max="2070" width="10.85546875" style="438" bestFit="1" customWidth="1"/>
    <col min="2071" max="2304" width="9.140625" style="438"/>
    <col min="2305" max="2305" width="3.5703125" style="438" bestFit="1" customWidth="1"/>
    <col min="2306" max="2306" width="4.42578125" style="438" bestFit="1" customWidth="1"/>
    <col min="2307" max="2307" width="16.140625" style="438" bestFit="1" customWidth="1"/>
    <col min="2308" max="2308" width="19.5703125" style="438" customWidth="1"/>
    <col min="2309" max="2312" width="9.5703125" style="438" customWidth="1"/>
    <col min="2313" max="2313" width="11.42578125" style="438" customWidth="1"/>
    <col min="2314" max="2318" width="9.5703125" style="438" customWidth="1"/>
    <col min="2319" max="2319" width="10.140625" style="438" customWidth="1"/>
    <col min="2320" max="2320" width="10.7109375" style="438" bestFit="1" customWidth="1"/>
    <col min="2321" max="2321" width="5.28515625" style="438" bestFit="1" customWidth="1"/>
    <col min="2322" max="2322" width="9.140625" style="438"/>
    <col min="2323" max="2323" width="12" style="438" customWidth="1"/>
    <col min="2324" max="2324" width="9" style="438" bestFit="1" customWidth="1"/>
    <col min="2325" max="2325" width="9.7109375" style="438" bestFit="1" customWidth="1"/>
    <col min="2326" max="2326" width="10.85546875" style="438" bestFit="1" customWidth="1"/>
    <col min="2327" max="2560" width="9.140625" style="438"/>
    <col min="2561" max="2561" width="3.5703125" style="438" bestFit="1" customWidth="1"/>
    <col min="2562" max="2562" width="4.42578125" style="438" bestFit="1" customWidth="1"/>
    <col min="2563" max="2563" width="16.140625" style="438" bestFit="1" customWidth="1"/>
    <col min="2564" max="2564" width="19.5703125" style="438" customWidth="1"/>
    <col min="2565" max="2568" width="9.5703125" style="438" customWidth="1"/>
    <col min="2569" max="2569" width="11.42578125" style="438" customWidth="1"/>
    <col min="2570" max="2574" width="9.5703125" style="438" customWidth="1"/>
    <col min="2575" max="2575" width="10.140625" style="438" customWidth="1"/>
    <col min="2576" max="2576" width="10.7109375" style="438" bestFit="1" customWidth="1"/>
    <col min="2577" max="2577" width="5.28515625" style="438" bestFit="1" customWidth="1"/>
    <col min="2578" max="2578" width="9.140625" style="438"/>
    <col min="2579" max="2579" width="12" style="438" customWidth="1"/>
    <col min="2580" max="2580" width="9" style="438" bestFit="1" customWidth="1"/>
    <col min="2581" max="2581" width="9.7109375" style="438" bestFit="1" customWidth="1"/>
    <col min="2582" max="2582" width="10.85546875" style="438" bestFit="1" customWidth="1"/>
    <col min="2583" max="2816" width="9.140625" style="438"/>
    <col min="2817" max="2817" width="3.5703125" style="438" bestFit="1" customWidth="1"/>
    <col min="2818" max="2818" width="4.42578125" style="438" bestFit="1" customWidth="1"/>
    <col min="2819" max="2819" width="16.140625" style="438" bestFit="1" customWidth="1"/>
    <col min="2820" max="2820" width="19.5703125" style="438" customWidth="1"/>
    <col min="2821" max="2824" width="9.5703125" style="438" customWidth="1"/>
    <col min="2825" max="2825" width="11.42578125" style="438" customWidth="1"/>
    <col min="2826" max="2830" width="9.5703125" style="438" customWidth="1"/>
    <col min="2831" max="2831" width="10.140625" style="438" customWidth="1"/>
    <col min="2832" max="2832" width="10.7109375" style="438" bestFit="1" customWidth="1"/>
    <col min="2833" max="2833" width="5.28515625" style="438" bestFit="1" customWidth="1"/>
    <col min="2834" max="2834" width="9.140625" style="438"/>
    <col min="2835" max="2835" width="12" style="438" customWidth="1"/>
    <col min="2836" max="2836" width="9" style="438" bestFit="1" customWidth="1"/>
    <col min="2837" max="2837" width="9.7109375" style="438" bestFit="1" customWidth="1"/>
    <col min="2838" max="2838" width="10.85546875" style="438" bestFit="1" customWidth="1"/>
    <col min="2839" max="3072" width="9.140625" style="438"/>
    <col min="3073" max="3073" width="3.5703125" style="438" bestFit="1" customWidth="1"/>
    <col min="3074" max="3074" width="4.42578125" style="438" bestFit="1" customWidth="1"/>
    <col min="3075" max="3075" width="16.140625" style="438" bestFit="1" customWidth="1"/>
    <col min="3076" max="3076" width="19.5703125" style="438" customWidth="1"/>
    <col min="3077" max="3080" width="9.5703125" style="438" customWidth="1"/>
    <col min="3081" max="3081" width="11.42578125" style="438" customWidth="1"/>
    <col min="3082" max="3086" width="9.5703125" style="438" customWidth="1"/>
    <col min="3087" max="3087" width="10.140625" style="438" customWidth="1"/>
    <col min="3088" max="3088" width="10.7109375" style="438" bestFit="1" customWidth="1"/>
    <col min="3089" max="3089" width="5.28515625" style="438" bestFit="1" customWidth="1"/>
    <col min="3090" max="3090" width="9.140625" style="438"/>
    <col min="3091" max="3091" width="12" style="438" customWidth="1"/>
    <col min="3092" max="3092" width="9" style="438" bestFit="1" customWidth="1"/>
    <col min="3093" max="3093" width="9.7109375" style="438" bestFit="1" customWidth="1"/>
    <col min="3094" max="3094" width="10.85546875" style="438" bestFit="1" customWidth="1"/>
    <col min="3095" max="3328" width="9.140625" style="438"/>
    <col min="3329" max="3329" width="3.5703125" style="438" bestFit="1" customWidth="1"/>
    <col min="3330" max="3330" width="4.42578125" style="438" bestFit="1" customWidth="1"/>
    <col min="3331" max="3331" width="16.140625" style="438" bestFit="1" customWidth="1"/>
    <col min="3332" max="3332" width="19.5703125" style="438" customWidth="1"/>
    <col min="3333" max="3336" width="9.5703125" style="438" customWidth="1"/>
    <col min="3337" max="3337" width="11.42578125" style="438" customWidth="1"/>
    <col min="3338" max="3342" width="9.5703125" style="438" customWidth="1"/>
    <col min="3343" max="3343" width="10.140625" style="438" customWidth="1"/>
    <col min="3344" max="3344" width="10.7109375" style="438" bestFit="1" customWidth="1"/>
    <col min="3345" max="3345" width="5.28515625" style="438" bestFit="1" customWidth="1"/>
    <col min="3346" max="3346" width="9.140625" style="438"/>
    <col min="3347" max="3347" width="12" style="438" customWidth="1"/>
    <col min="3348" max="3348" width="9" style="438" bestFit="1" customWidth="1"/>
    <col min="3349" max="3349" width="9.7109375" style="438" bestFit="1" customWidth="1"/>
    <col min="3350" max="3350" width="10.85546875" style="438" bestFit="1" customWidth="1"/>
    <col min="3351" max="3584" width="9.140625" style="438"/>
    <col min="3585" max="3585" width="3.5703125" style="438" bestFit="1" customWidth="1"/>
    <col min="3586" max="3586" width="4.42578125" style="438" bestFit="1" customWidth="1"/>
    <col min="3587" max="3587" width="16.140625" style="438" bestFit="1" customWidth="1"/>
    <col min="3588" max="3588" width="19.5703125" style="438" customWidth="1"/>
    <col min="3589" max="3592" width="9.5703125" style="438" customWidth="1"/>
    <col min="3593" max="3593" width="11.42578125" style="438" customWidth="1"/>
    <col min="3594" max="3598" width="9.5703125" style="438" customWidth="1"/>
    <col min="3599" max="3599" width="10.140625" style="438" customWidth="1"/>
    <col min="3600" max="3600" width="10.7109375" style="438" bestFit="1" customWidth="1"/>
    <col min="3601" max="3601" width="5.28515625" style="438" bestFit="1" customWidth="1"/>
    <col min="3602" max="3602" width="9.140625" style="438"/>
    <col min="3603" max="3603" width="12" style="438" customWidth="1"/>
    <col min="3604" max="3604" width="9" style="438" bestFit="1" customWidth="1"/>
    <col min="3605" max="3605" width="9.7109375" style="438" bestFit="1" customWidth="1"/>
    <col min="3606" max="3606" width="10.85546875" style="438" bestFit="1" customWidth="1"/>
    <col min="3607" max="3840" width="9.140625" style="438"/>
    <col min="3841" max="3841" width="3.5703125" style="438" bestFit="1" customWidth="1"/>
    <col min="3842" max="3842" width="4.42578125" style="438" bestFit="1" customWidth="1"/>
    <col min="3843" max="3843" width="16.140625" style="438" bestFit="1" customWidth="1"/>
    <col min="3844" max="3844" width="19.5703125" style="438" customWidth="1"/>
    <col min="3845" max="3848" width="9.5703125" style="438" customWidth="1"/>
    <col min="3849" max="3849" width="11.42578125" style="438" customWidth="1"/>
    <col min="3850" max="3854" width="9.5703125" style="438" customWidth="1"/>
    <col min="3855" max="3855" width="10.140625" style="438" customWidth="1"/>
    <col min="3856" max="3856" width="10.7109375" style="438" bestFit="1" customWidth="1"/>
    <col min="3857" max="3857" width="5.28515625" style="438" bestFit="1" customWidth="1"/>
    <col min="3858" max="3858" width="9.140625" style="438"/>
    <col min="3859" max="3859" width="12" style="438" customWidth="1"/>
    <col min="3860" max="3860" width="9" style="438" bestFit="1" customWidth="1"/>
    <col min="3861" max="3861" width="9.7109375" style="438" bestFit="1" customWidth="1"/>
    <col min="3862" max="3862" width="10.85546875" style="438" bestFit="1" customWidth="1"/>
    <col min="3863" max="4096" width="9.140625" style="438"/>
    <col min="4097" max="4097" width="3.5703125" style="438" bestFit="1" customWidth="1"/>
    <col min="4098" max="4098" width="4.42578125" style="438" bestFit="1" customWidth="1"/>
    <col min="4099" max="4099" width="16.140625" style="438" bestFit="1" customWidth="1"/>
    <col min="4100" max="4100" width="19.5703125" style="438" customWidth="1"/>
    <col min="4101" max="4104" width="9.5703125" style="438" customWidth="1"/>
    <col min="4105" max="4105" width="11.42578125" style="438" customWidth="1"/>
    <col min="4106" max="4110" width="9.5703125" style="438" customWidth="1"/>
    <col min="4111" max="4111" width="10.140625" style="438" customWidth="1"/>
    <col min="4112" max="4112" width="10.7109375" style="438" bestFit="1" customWidth="1"/>
    <col min="4113" max="4113" width="5.28515625" style="438" bestFit="1" customWidth="1"/>
    <col min="4114" max="4114" width="9.140625" style="438"/>
    <col min="4115" max="4115" width="12" style="438" customWidth="1"/>
    <col min="4116" max="4116" width="9" style="438" bestFit="1" customWidth="1"/>
    <col min="4117" max="4117" width="9.7109375" style="438" bestFit="1" customWidth="1"/>
    <col min="4118" max="4118" width="10.85546875" style="438" bestFit="1" customWidth="1"/>
    <col min="4119" max="4352" width="9.140625" style="438"/>
    <col min="4353" max="4353" width="3.5703125" style="438" bestFit="1" customWidth="1"/>
    <col min="4354" max="4354" width="4.42578125" style="438" bestFit="1" customWidth="1"/>
    <col min="4355" max="4355" width="16.140625" style="438" bestFit="1" customWidth="1"/>
    <col min="4356" max="4356" width="19.5703125" style="438" customWidth="1"/>
    <col min="4357" max="4360" width="9.5703125" style="438" customWidth="1"/>
    <col min="4361" max="4361" width="11.42578125" style="438" customWidth="1"/>
    <col min="4362" max="4366" width="9.5703125" style="438" customWidth="1"/>
    <col min="4367" max="4367" width="10.140625" style="438" customWidth="1"/>
    <col min="4368" max="4368" width="10.7109375" style="438" bestFit="1" customWidth="1"/>
    <col min="4369" max="4369" width="5.28515625" style="438" bestFit="1" customWidth="1"/>
    <col min="4370" max="4370" width="9.140625" style="438"/>
    <col min="4371" max="4371" width="12" style="438" customWidth="1"/>
    <col min="4372" max="4372" width="9" style="438" bestFit="1" customWidth="1"/>
    <col min="4373" max="4373" width="9.7109375" style="438" bestFit="1" customWidth="1"/>
    <col min="4374" max="4374" width="10.85546875" style="438" bestFit="1" customWidth="1"/>
    <col min="4375" max="4608" width="9.140625" style="438"/>
    <col min="4609" max="4609" width="3.5703125" style="438" bestFit="1" customWidth="1"/>
    <col min="4610" max="4610" width="4.42578125" style="438" bestFit="1" customWidth="1"/>
    <col min="4611" max="4611" width="16.140625" style="438" bestFit="1" customWidth="1"/>
    <col min="4612" max="4612" width="19.5703125" style="438" customWidth="1"/>
    <col min="4613" max="4616" width="9.5703125" style="438" customWidth="1"/>
    <col min="4617" max="4617" width="11.42578125" style="438" customWidth="1"/>
    <col min="4618" max="4622" width="9.5703125" style="438" customWidth="1"/>
    <col min="4623" max="4623" width="10.140625" style="438" customWidth="1"/>
    <col min="4624" max="4624" width="10.7109375" style="438" bestFit="1" customWidth="1"/>
    <col min="4625" max="4625" width="5.28515625" style="438" bestFit="1" customWidth="1"/>
    <col min="4626" max="4626" width="9.140625" style="438"/>
    <col min="4627" max="4627" width="12" style="438" customWidth="1"/>
    <col min="4628" max="4628" width="9" style="438" bestFit="1" customWidth="1"/>
    <col min="4629" max="4629" width="9.7109375" style="438" bestFit="1" customWidth="1"/>
    <col min="4630" max="4630" width="10.85546875" style="438" bestFit="1" customWidth="1"/>
    <col min="4631" max="4864" width="9.140625" style="438"/>
    <col min="4865" max="4865" width="3.5703125" style="438" bestFit="1" customWidth="1"/>
    <col min="4866" max="4866" width="4.42578125" style="438" bestFit="1" customWidth="1"/>
    <col min="4867" max="4867" width="16.140625" style="438" bestFit="1" customWidth="1"/>
    <col min="4868" max="4868" width="19.5703125" style="438" customWidth="1"/>
    <col min="4869" max="4872" width="9.5703125" style="438" customWidth="1"/>
    <col min="4873" max="4873" width="11.42578125" style="438" customWidth="1"/>
    <col min="4874" max="4878" width="9.5703125" style="438" customWidth="1"/>
    <col min="4879" max="4879" width="10.140625" style="438" customWidth="1"/>
    <col min="4880" max="4880" width="10.7109375" style="438" bestFit="1" customWidth="1"/>
    <col min="4881" max="4881" width="5.28515625" style="438" bestFit="1" customWidth="1"/>
    <col min="4882" max="4882" width="9.140625" style="438"/>
    <col min="4883" max="4883" width="12" style="438" customWidth="1"/>
    <col min="4884" max="4884" width="9" style="438" bestFit="1" customWidth="1"/>
    <col min="4885" max="4885" width="9.7109375" style="438" bestFit="1" customWidth="1"/>
    <col min="4886" max="4886" width="10.85546875" style="438" bestFit="1" customWidth="1"/>
    <col min="4887" max="5120" width="9.140625" style="438"/>
    <col min="5121" max="5121" width="3.5703125" style="438" bestFit="1" customWidth="1"/>
    <col min="5122" max="5122" width="4.42578125" style="438" bestFit="1" customWidth="1"/>
    <col min="5123" max="5123" width="16.140625" style="438" bestFit="1" customWidth="1"/>
    <col min="5124" max="5124" width="19.5703125" style="438" customWidth="1"/>
    <col min="5125" max="5128" width="9.5703125" style="438" customWidth="1"/>
    <col min="5129" max="5129" width="11.42578125" style="438" customWidth="1"/>
    <col min="5130" max="5134" width="9.5703125" style="438" customWidth="1"/>
    <col min="5135" max="5135" width="10.140625" style="438" customWidth="1"/>
    <col min="5136" max="5136" width="10.7109375" style="438" bestFit="1" customWidth="1"/>
    <col min="5137" max="5137" width="5.28515625" style="438" bestFit="1" customWidth="1"/>
    <col min="5138" max="5138" width="9.140625" style="438"/>
    <col min="5139" max="5139" width="12" style="438" customWidth="1"/>
    <col min="5140" max="5140" width="9" style="438" bestFit="1" customWidth="1"/>
    <col min="5141" max="5141" width="9.7109375" style="438" bestFit="1" customWidth="1"/>
    <col min="5142" max="5142" width="10.85546875" style="438" bestFit="1" customWidth="1"/>
    <col min="5143" max="5376" width="9.140625" style="438"/>
    <col min="5377" max="5377" width="3.5703125" style="438" bestFit="1" customWidth="1"/>
    <col min="5378" max="5378" width="4.42578125" style="438" bestFit="1" customWidth="1"/>
    <col min="5379" max="5379" width="16.140625" style="438" bestFit="1" customWidth="1"/>
    <col min="5380" max="5380" width="19.5703125" style="438" customWidth="1"/>
    <col min="5381" max="5384" width="9.5703125" style="438" customWidth="1"/>
    <col min="5385" max="5385" width="11.42578125" style="438" customWidth="1"/>
    <col min="5386" max="5390" width="9.5703125" style="438" customWidth="1"/>
    <col min="5391" max="5391" width="10.140625" style="438" customWidth="1"/>
    <col min="5392" max="5392" width="10.7109375" style="438" bestFit="1" customWidth="1"/>
    <col min="5393" max="5393" width="5.28515625" style="438" bestFit="1" customWidth="1"/>
    <col min="5394" max="5394" width="9.140625" style="438"/>
    <col min="5395" max="5395" width="12" style="438" customWidth="1"/>
    <col min="5396" max="5396" width="9" style="438" bestFit="1" customWidth="1"/>
    <col min="5397" max="5397" width="9.7109375" style="438" bestFit="1" customWidth="1"/>
    <col min="5398" max="5398" width="10.85546875" style="438" bestFit="1" customWidth="1"/>
    <col min="5399" max="5632" width="9.140625" style="438"/>
    <col min="5633" max="5633" width="3.5703125" style="438" bestFit="1" customWidth="1"/>
    <col min="5634" max="5634" width="4.42578125" style="438" bestFit="1" customWidth="1"/>
    <col min="5635" max="5635" width="16.140625" style="438" bestFit="1" customWidth="1"/>
    <col min="5636" max="5636" width="19.5703125" style="438" customWidth="1"/>
    <col min="5637" max="5640" width="9.5703125" style="438" customWidth="1"/>
    <col min="5641" max="5641" width="11.42578125" style="438" customWidth="1"/>
    <col min="5642" max="5646" width="9.5703125" style="438" customWidth="1"/>
    <col min="5647" max="5647" width="10.140625" style="438" customWidth="1"/>
    <col min="5648" max="5648" width="10.7109375" style="438" bestFit="1" customWidth="1"/>
    <col min="5649" max="5649" width="5.28515625" style="438" bestFit="1" customWidth="1"/>
    <col min="5650" max="5650" width="9.140625" style="438"/>
    <col min="5651" max="5651" width="12" style="438" customWidth="1"/>
    <col min="5652" max="5652" width="9" style="438" bestFit="1" customWidth="1"/>
    <col min="5653" max="5653" width="9.7109375" style="438" bestFit="1" customWidth="1"/>
    <col min="5654" max="5654" width="10.85546875" style="438" bestFit="1" customWidth="1"/>
    <col min="5655" max="5888" width="9.140625" style="438"/>
    <col min="5889" max="5889" width="3.5703125" style="438" bestFit="1" customWidth="1"/>
    <col min="5890" max="5890" width="4.42578125" style="438" bestFit="1" customWidth="1"/>
    <col min="5891" max="5891" width="16.140625" style="438" bestFit="1" customWidth="1"/>
    <col min="5892" max="5892" width="19.5703125" style="438" customWidth="1"/>
    <col min="5893" max="5896" width="9.5703125" style="438" customWidth="1"/>
    <col min="5897" max="5897" width="11.42578125" style="438" customWidth="1"/>
    <col min="5898" max="5902" width="9.5703125" style="438" customWidth="1"/>
    <col min="5903" max="5903" width="10.140625" style="438" customWidth="1"/>
    <col min="5904" max="5904" width="10.7109375" style="438" bestFit="1" customWidth="1"/>
    <col min="5905" max="5905" width="5.28515625" style="438" bestFit="1" customWidth="1"/>
    <col min="5906" max="5906" width="9.140625" style="438"/>
    <col min="5907" max="5907" width="12" style="438" customWidth="1"/>
    <col min="5908" max="5908" width="9" style="438" bestFit="1" customWidth="1"/>
    <col min="5909" max="5909" width="9.7109375" style="438" bestFit="1" customWidth="1"/>
    <col min="5910" max="5910" width="10.85546875" style="438" bestFit="1" customWidth="1"/>
    <col min="5911" max="6144" width="9.140625" style="438"/>
    <col min="6145" max="6145" width="3.5703125" style="438" bestFit="1" customWidth="1"/>
    <col min="6146" max="6146" width="4.42578125" style="438" bestFit="1" customWidth="1"/>
    <col min="6147" max="6147" width="16.140625" style="438" bestFit="1" customWidth="1"/>
    <col min="6148" max="6148" width="19.5703125" style="438" customWidth="1"/>
    <col min="6149" max="6152" width="9.5703125" style="438" customWidth="1"/>
    <col min="6153" max="6153" width="11.42578125" style="438" customWidth="1"/>
    <col min="6154" max="6158" width="9.5703125" style="438" customWidth="1"/>
    <col min="6159" max="6159" width="10.140625" style="438" customWidth="1"/>
    <col min="6160" max="6160" width="10.7109375" style="438" bestFit="1" customWidth="1"/>
    <col min="6161" max="6161" width="5.28515625" style="438" bestFit="1" customWidth="1"/>
    <col min="6162" max="6162" width="9.140625" style="438"/>
    <col min="6163" max="6163" width="12" style="438" customWidth="1"/>
    <col min="6164" max="6164" width="9" style="438" bestFit="1" customWidth="1"/>
    <col min="6165" max="6165" width="9.7109375" style="438" bestFit="1" customWidth="1"/>
    <col min="6166" max="6166" width="10.85546875" style="438" bestFit="1" customWidth="1"/>
    <col min="6167" max="6400" width="9.140625" style="438"/>
    <col min="6401" max="6401" width="3.5703125" style="438" bestFit="1" customWidth="1"/>
    <col min="6402" max="6402" width="4.42578125" style="438" bestFit="1" customWidth="1"/>
    <col min="6403" max="6403" width="16.140625" style="438" bestFit="1" customWidth="1"/>
    <col min="6404" max="6404" width="19.5703125" style="438" customWidth="1"/>
    <col min="6405" max="6408" width="9.5703125" style="438" customWidth="1"/>
    <col min="6409" max="6409" width="11.42578125" style="438" customWidth="1"/>
    <col min="6410" max="6414" width="9.5703125" style="438" customWidth="1"/>
    <col min="6415" max="6415" width="10.140625" style="438" customWidth="1"/>
    <col min="6416" max="6416" width="10.7109375" style="438" bestFit="1" customWidth="1"/>
    <col min="6417" max="6417" width="5.28515625" style="438" bestFit="1" customWidth="1"/>
    <col min="6418" max="6418" width="9.140625" style="438"/>
    <col min="6419" max="6419" width="12" style="438" customWidth="1"/>
    <col min="6420" max="6420" width="9" style="438" bestFit="1" customWidth="1"/>
    <col min="6421" max="6421" width="9.7109375" style="438" bestFit="1" customWidth="1"/>
    <col min="6422" max="6422" width="10.85546875" style="438" bestFit="1" customWidth="1"/>
    <col min="6423" max="6656" width="9.140625" style="438"/>
    <col min="6657" max="6657" width="3.5703125" style="438" bestFit="1" customWidth="1"/>
    <col min="6658" max="6658" width="4.42578125" style="438" bestFit="1" customWidth="1"/>
    <col min="6659" max="6659" width="16.140625" style="438" bestFit="1" customWidth="1"/>
    <col min="6660" max="6660" width="19.5703125" style="438" customWidth="1"/>
    <col min="6661" max="6664" width="9.5703125" style="438" customWidth="1"/>
    <col min="6665" max="6665" width="11.42578125" style="438" customWidth="1"/>
    <col min="6666" max="6670" width="9.5703125" style="438" customWidth="1"/>
    <col min="6671" max="6671" width="10.140625" style="438" customWidth="1"/>
    <col min="6672" max="6672" width="10.7109375" style="438" bestFit="1" customWidth="1"/>
    <col min="6673" max="6673" width="5.28515625" style="438" bestFit="1" customWidth="1"/>
    <col min="6674" max="6674" width="9.140625" style="438"/>
    <col min="6675" max="6675" width="12" style="438" customWidth="1"/>
    <col min="6676" max="6676" width="9" style="438" bestFit="1" customWidth="1"/>
    <col min="6677" max="6677" width="9.7109375" style="438" bestFit="1" customWidth="1"/>
    <col min="6678" max="6678" width="10.85546875" style="438" bestFit="1" customWidth="1"/>
    <col min="6679" max="6912" width="9.140625" style="438"/>
    <col min="6913" max="6913" width="3.5703125" style="438" bestFit="1" customWidth="1"/>
    <col min="6914" max="6914" width="4.42578125" style="438" bestFit="1" customWidth="1"/>
    <col min="6915" max="6915" width="16.140625" style="438" bestFit="1" customWidth="1"/>
    <col min="6916" max="6916" width="19.5703125" style="438" customWidth="1"/>
    <col min="6917" max="6920" width="9.5703125" style="438" customWidth="1"/>
    <col min="6921" max="6921" width="11.42578125" style="438" customWidth="1"/>
    <col min="6922" max="6926" width="9.5703125" style="438" customWidth="1"/>
    <col min="6927" max="6927" width="10.140625" style="438" customWidth="1"/>
    <col min="6928" max="6928" width="10.7109375" style="438" bestFit="1" customWidth="1"/>
    <col min="6929" max="6929" width="5.28515625" style="438" bestFit="1" customWidth="1"/>
    <col min="6930" max="6930" width="9.140625" style="438"/>
    <col min="6931" max="6931" width="12" style="438" customWidth="1"/>
    <col min="6932" max="6932" width="9" style="438" bestFit="1" customWidth="1"/>
    <col min="6933" max="6933" width="9.7109375" style="438" bestFit="1" customWidth="1"/>
    <col min="6934" max="6934" width="10.85546875" style="438" bestFit="1" customWidth="1"/>
    <col min="6935" max="7168" width="9.140625" style="438"/>
    <col min="7169" max="7169" width="3.5703125" style="438" bestFit="1" customWidth="1"/>
    <col min="7170" max="7170" width="4.42578125" style="438" bestFit="1" customWidth="1"/>
    <col min="7171" max="7171" width="16.140625" style="438" bestFit="1" customWidth="1"/>
    <col min="7172" max="7172" width="19.5703125" style="438" customWidth="1"/>
    <col min="7173" max="7176" width="9.5703125" style="438" customWidth="1"/>
    <col min="7177" max="7177" width="11.42578125" style="438" customWidth="1"/>
    <col min="7178" max="7182" width="9.5703125" style="438" customWidth="1"/>
    <col min="7183" max="7183" width="10.140625" style="438" customWidth="1"/>
    <col min="7184" max="7184" width="10.7109375" style="438" bestFit="1" customWidth="1"/>
    <col min="7185" max="7185" width="5.28515625" style="438" bestFit="1" customWidth="1"/>
    <col min="7186" max="7186" width="9.140625" style="438"/>
    <col min="7187" max="7187" width="12" style="438" customWidth="1"/>
    <col min="7188" max="7188" width="9" style="438" bestFit="1" customWidth="1"/>
    <col min="7189" max="7189" width="9.7109375" style="438" bestFit="1" customWidth="1"/>
    <col min="7190" max="7190" width="10.85546875" style="438" bestFit="1" customWidth="1"/>
    <col min="7191" max="7424" width="9.140625" style="438"/>
    <col min="7425" max="7425" width="3.5703125" style="438" bestFit="1" customWidth="1"/>
    <col min="7426" max="7426" width="4.42578125" style="438" bestFit="1" customWidth="1"/>
    <col min="7427" max="7427" width="16.140625" style="438" bestFit="1" customWidth="1"/>
    <col min="7428" max="7428" width="19.5703125" style="438" customWidth="1"/>
    <col min="7429" max="7432" width="9.5703125" style="438" customWidth="1"/>
    <col min="7433" max="7433" width="11.42578125" style="438" customWidth="1"/>
    <col min="7434" max="7438" width="9.5703125" style="438" customWidth="1"/>
    <col min="7439" max="7439" width="10.140625" style="438" customWidth="1"/>
    <col min="7440" max="7440" width="10.7109375" style="438" bestFit="1" customWidth="1"/>
    <col min="7441" max="7441" width="5.28515625" style="438" bestFit="1" customWidth="1"/>
    <col min="7442" max="7442" width="9.140625" style="438"/>
    <col min="7443" max="7443" width="12" style="438" customWidth="1"/>
    <col min="7444" max="7444" width="9" style="438" bestFit="1" customWidth="1"/>
    <col min="7445" max="7445" width="9.7109375" style="438" bestFit="1" customWidth="1"/>
    <col min="7446" max="7446" width="10.85546875" style="438" bestFit="1" customWidth="1"/>
    <col min="7447" max="7680" width="9.140625" style="438"/>
    <col min="7681" max="7681" width="3.5703125" style="438" bestFit="1" customWidth="1"/>
    <col min="7682" max="7682" width="4.42578125" style="438" bestFit="1" customWidth="1"/>
    <col min="7683" max="7683" width="16.140625" style="438" bestFit="1" customWidth="1"/>
    <col min="7684" max="7684" width="19.5703125" style="438" customWidth="1"/>
    <col min="7685" max="7688" width="9.5703125" style="438" customWidth="1"/>
    <col min="7689" max="7689" width="11.42578125" style="438" customWidth="1"/>
    <col min="7690" max="7694" width="9.5703125" style="438" customWidth="1"/>
    <col min="7695" max="7695" width="10.140625" style="438" customWidth="1"/>
    <col min="7696" max="7696" width="10.7109375" style="438" bestFit="1" customWidth="1"/>
    <col min="7697" max="7697" width="5.28515625" style="438" bestFit="1" customWidth="1"/>
    <col min="7698" max="7698" width="9.140625" style="438"/>
    <col min="7699" max="7699" width="12" style="438" customWidth="1"/>
    <col min="7700" max="7700" width="9" style="438" bestFit="1" customWidth="1"/>
    <col min="7701" max="7701" width="9.7109375" style="438" bestFit="1" customWidth="1"/>
    <col min="7702" max="7702" width="10.85546875" style="438" bestFit="1" customWidth="1"/>
    <col min="7703" max="7936" width="9.140625" style="438"/>
    <col min="7937" max="7937" width="3.5703125" style="438" bestFit="1" customWidth="1"/>
    <col min="7938" max="7938" width="4.42578125" style="438" bestFit="1" customWidth="1"/>
    <col min="7939" max="7939" width="16.140625" style="438" bestFit="1" customWidth="1"/>
    <col min="7940" max="7940" width="19.5703125" style="438" customWidth="1"/>
    <col min="7941" max="7944" width="9.5703125" style="438" customWidth="1"/>
    <col min="7945" max="7945" width="11.42578125" style="438" customWidth="1"/>
    <col min="7946" max="7950" width="9.5703125" style="438" customWidth="1"/>
    <col min="7951" max="7951" width="10.140625" style="438" customWidth="1"/>
    <col min="7952" max="7952" width="10.7109375" style="438" bestFit="1" customWidth="1"/>
    <col min="7953" max="7953" width="5.28515625" style="438" bestFit="1" customWidth="1"/>
    <col min="7954" max="7954" width="9.140625" style="438"/>
    <col min="7955" max="7955" width="12" style="438" customWidth="1"/>
    <col min="7956" max="7956" width="9" style="438" bestFit="1" customWidth="1"/>
    <col min="7957" max="7957" width="9.7109375" style="438" bestFit="1" customWidth="1"/>
    <col min="7958" max="7958" width="10.85546875" style="438" bestFit="1" customWidth="1"/>
    <col min="7959" max="8192" width="9.140625" style="438"/>
    <col min="8193" max="8193" width="3.5703125" style="438" bestFit="1" customWidth="1"/>
    <col min="8194" max="8194" width="4.42578125" style="438" bestFit="1" customWidth="1"/>
    <col min="8195" max="8195" width="16.140625" style="438" bestFit="1" customWidth="1"/>
    <col min="8196" max="8196" width="19.5703125" style="438" customWidth="1"/>
    <col min="8197" max="8200" width="9.5703125" style="438" customWidth="1"/>
    <col min="8201" max="8201" width="11.42578125" style="438" customWidth="1"/>
    <col min="8202" max="8206" width="9.5703125" style="438" customWidth="1"/>
    <col min="8207" max="8207" width="10.140625" style="438" customWidth="1"/>
    <col min="8208" max="8208" width="10.7109375" style="438" bestFit="1" customWidth="1"/>
    <col min="8209" max="8209" width="5.28515625" style="438" bestFit="1" customWidth="1"/>
    <col min="8210" max="8210" width="9.140625" style="438"/>
    <col min="8211" max="8211" width="12" style="438" customWidth="1"/>
    <col min="8212" max="8212" width="9" style="438" bestFit="1" customWidth="1"/>
    <col min="8213" max="8213" width="9.7109375" style="438" bestFit="1" customWidth="1"/>
    <col min="8214" max="8214" width="10.85546875" style="438" bestFit="1" customWidth="1"/>
    <col min="8215" max="8448" width="9.140625" style="438"/>
    <col min="8449" max="8449" width="3.5703125" style="438" bestFit="1" customWidth="1"/>
    <col min="8450" max="8450" width="4.42578125" style="438" bestFit="1" customWidth="1"/>
    <col min="8451" max="8451" width="16.140625" style="438" bestFit="1" customWidth="1"/>
    <col min="8452" max="8452" width="19.5703125" style="438" customWidth="1"/>
    <col min="8453" max="8456" width="9.5703125" style="438" customWidth="1"/>
    <col min="8457" max="8457" width="11.42578125" style="438" customWidth="1"/>
    <col min="8458" max="8462" width="9.5703125" style="438" customWidth="1"/>
    <col min="8463" max="8463" width="10.140625" style="438" customWidth="1"/>
    <col min="8464" max="8464" width="10.7109375" style="438" bestFit="1" customWidth="1"/>
    <col min="8465" max="8465" width="5.28515625" style="438" bestFit="1" customWidth="1"/>
    <col min="8466" max="8466" width="9.140625" style="438"/>
    <col min="8467" max="8467" width="12" style="438" customWidth="1"/>
    <col min="8468" max="8468" width="9" style="438" bestFit="1" customWidth="1"/>
    <col min="8469" max="8469" width="9.7109375" style="438" bestFit="1" customWidth="1"/>
    <col min="8470" max="8470" width="10.85546875" style="438" bestFit="1" customWidth="1"/>
    <col min="8471" max="8704" width="9.140625" style="438"/>
    <col min="8705" max="8705" width="3.5703125" style="438" bestFit="1" customWidth="1"/>
    <col min="8706" max="8706" width="4.42578125" style="438" bestFit="1" customWidth="1"/>
    <col min="8707" max="8707" width="16.140625" style="438" bestFit="1" customWidth="1"/>
    <col min="8708" max="8708" width="19.5703125" style="438" customWidth="1"/>
    <col min="8709" max="8712" width="9.5703125" style="438" customWidth="1"/>
    <col min="8713" max="8713" width="11.42578125" style="438" customWidth="1"/>
    <col min="8714" max="8718" width="9.5703125" style="438" customWidth="1"/>
    <col min="8719" max="8719" width="10.140625" style="438" customWidth="1"/>
    <col min="8720" max="8720" width="10.7109375" style="438" bestFit="1" customWidth="1"/>
    <col min="8721" max="8721" width="5.28515625" style="438" bestFit="1" customWidth="1"/>
    <col min="8722" max="8722" width="9.140625" style="438"/>
    <col min="8723" max="8723" width="12" style="438" customWidth="1"/>
    <col min="8724" max="8724" width="9" style="438" bestFit="1" customWidth="1"/>
    <col min="8725" max="8725" width="9.7109375" style="438" bestFit="1" customWidth="1"/>
    <col min="8726" max="8726" width="10.85546875" style="438" bestFit="1" customWidth="1"/>
    <col min="8727" max="8960" width="9.140625" style="438"/>
    <col min="8961" max="8961" width="3.5703125" style="438" bestFit="1" customWidth="1"/>
    <col min="8962" max="8962" width="4.42578125" style="438" bestFit="1" customWidth="1"/>
    <col min="8963" max="8963" width="16.140625" style="438" bestFit="1" customWidth="1"/>
    <col min="8964" max="8964" width="19.5703125" style="438" customWidth="1"/>
    <col min="8965" max="8968" width="9.5703125" style="438" customWidth="1"/>
    <col min="8969" max="8969" width="11.42578125" style="438" customWidth="1"/>
    <col min="8970" max="8974" width="9.5703125" style="438" customWidth="1"/>
    <col min="8975" max="8975" width="10.140625" style="438" customWidth="1"/>
    <col min="8976" max="8976" width="10.7109375" style="438" bestFit="1" customWidth="1"/>
    <col min="8977" max="8977" width="5.28515625" style="438" bestFit="1" customWidth="1"/>
    <col min="8978" max="8978" width="9.140625" style="438"/>
    <col min="8979" max="8979" width="12" style="438" customWidth="1"/>
    <col min="8980" max="8980" width="9" style="438" bestFit="1" customWidth="1"/>
    <col min="8981" max="8981" width="9.7109375" style="438" bestFit="1" customWidth="1"/>
    <col min="8982" max="8982" width="10.85546875" style="438" bestFit="1" customWidth="1"/>
    <col min="8983" max="9216" width="9.140625" style="438"/>
    <col min="9217" max="9217" width="3.5703125" style="438" bestFit="1" customWidth="1"/>
    <col min="9218" max="9218" width="4.42578125" style="438" bestFit="1" customWidth="1"/>
    <col min="9219" max="9219" width="16.140625" style="438" bestFit="1" customWidth="1"/>
    <col min="9220" max="9220" width="19.5703125" style="438" customWidth="1"/>
    <col min="9221" max="9224" width="9.5703125" style="438" customWidth="1"/>
    <col min="9225" max="9225" width="11.42578125" style="438" customWidth="1"/>
    <col min="9226" max="9230" width="9.5703125" style="438" customWidth="1"/>
    <col min="9231" max="9231" width="10.140625" style="438" customWidth="1"/>
    <col min="9232" max="9232" width="10.7109375" style="438" bestFit="1" customWidth="1"/>
    <col min="9233" max="9233" width="5.28515625" style="438" bestFit="1" customWidth="1"/>
    <col min="9234" max="9234" width="9.140625" style="438"/>
    <col min="9235" max="9235" width="12" style="438" customWidth="1"/>
    <col min="9236" max="9236" width="9" style="438" bestFit="1" customWidth="1"/>
    <col min="9237" max="9237" width="9.7109375" style="438" bestFit="1" customWidth="1"/>
    <col min="9238" max="9238" width="10.85546875" style="438" bestFit="1" customWidth="1"/>
    <col min="9239" max="9472" width="9.140625" style="438"/>
    <col min="9473" max="9473" width="3.5703125" style="438" bestFit="1" customWidth="1"/>
    <col min="9474" max="9474" width="4.42578125" style="438" bestFit="1" customWidth="1"/>
    <col min="9475" max="9475" width="16.140625" style="438" bestFit="1" customWidth="1"/>
    <col min="9476" max="9476" width="19.5703125" style="438" customWidth="1"/>
    <col min="9477" max="9480" width="9.5703125" style="438" customWidth="1"/>
    <col min="9481" max="9481" width="11.42578125" style="438" customWidth="1"/>
    <col min="9482" max="9486" width="9.5703125" style="438" customWidth="1"/>
    <col min="9487" max="9487" width="10.140625" style="438" customWidth="1"/>
    <col min="9488" max="9488" width="10.7109375" style="438" bestFit="1" customWidth="1"/>
    <col min="9489" max="9489" width="5.28515625" style="438" bestFit="1" customWidth="1"/>
    <col min="9490" max="9490" width="9.140625" style="438"/>
    <col min="9491" max="9491" width="12" style="438" customWidth="1"/>
    <col min="9492" max="9492" width="9" style="438" bestFit="1" customWidth="1"/>
    <col min="9493" max="9493" width="9.7109375" style="438" bestFit="1" customWidth="1"/>
    <col min="9494" max="9494" width="10.85546875" style="438" bestFit="1" customWidth="1"/>
    <col min="9495" max="9728" width="9.140625" style="438"/>
    <col min="9729" max="9729" width="3.5703125" style="438" bestFit="1" customWidth="1"/>
    <col min="9730" max="9730" width="4.42578125" style="438" bestFit="1" customWidth="1"/>
    <col min="9731" max="9731" width="16.140625" style="438" bestFit="1" customWidth="1"/>
    <col min="9732" max="9732" width="19.5703125" style="438" customWidth="1"/>
    <col min="9733" max="9736" width="9.5703125" style="438" customWidth="1"/>
    <col min="9737" max="9737" width="11.42578125" style="438" customWidth="1"/>
    <col min="9738" max="9742" width="9.5703125" style="438" customWidth="1"/>
    <col min="9743" max="9743" width="10.140625" style="438" customWidth="1"/>
    <col min="9744" max="9744" width="10.7109375" style="438" bestFit="1" customWidth="1"/>
    <col min="9745" max="9745" width="5.28515625" style="438" bestFit="1" customWidth="1"/>
    <col min="9746" max="9746" width="9.140625" style="438"/>
    <col min="9747" max="9747" width="12" style="438" customWidth="1"/>
    <col min="9748" max="9748" width="9" style="438" bestFit="1" customWidth="1"/>
    <col min="9749" max="9749" width="9.7109375" style="438" bestFit="1" customWidth="1"/>
    <col min="9750" max="9750" width="10.85546875" style="438" bestFit="1" customWidth="1"/>
    <col min="9751" max="9984" width="9.140625" style="438"/>
    <col min="9985" max="9985" width="3.5703125" style="438" bestFit="1" customWidth="1"/>
    <col min="9986" max="9986" width="4.42578125" style="438" bestFit="1" customWidth="1"/>
    <col min="9987" max="9987" width="16.140625" style="438" bestFit="1" customWidth="1"/>
    <col min="9988" max="9988" width="19.5703125" style="438" customWidth="1"/>
    <col min="9989" max="9992" width="9.5703125" style="438" customWidth="1"/>
    <col min="9993" max="9993" width="11.42578125" style="438" customWidth="1"/>
    <col min="9994" max="9998" width="9.5703125" style="438" customWidth="1"/>
    <col min="9999" max="9999" width="10.140625" style="438" customWidth="1"/>
    <col min="10000" max="10000" width="10.7109375" style="438" bestFit="1" customWidth="1"/>
    <col min="10001" max="10001" width="5.28515625" style="438" bestFit="1" customWidth="1"/>
    <col min="10002" max="10002" width="9.140625" style="438"/>
    <col min="10003" max="10003" width="12" style="438" customWidth="1"/>
    <col min="10004" max="10004" width="9" style="438" bestFit="1" customWidth="1"/>
    <col min="10005" max="10005" width="9.7109375" style="438" bestFit="1" customWidth="1"/>
    <col min="10006" max="10006" width="10.85546875" style="438" bestFit="1" customWidth="1"/>
    <col min="10007" max="10240" width="9.140625" style="438"/>
    <col min="10241" max="10241" width="3.5703125" style="438" bestFit="1" customWidth="1"/>
    <col min="10242" max="10242" width="4.42578125" style="438" bestFit="1" customWidth="1"/>
    <col min="10243" max="10243" width="16.140625" style="438" bestFit="1" customWidth="1"/>
    <col min="10244" max="10244" width="19.5703125" style="438" customWidth="1"/>
    <col min="10245" max="10248" width="9.5703125" style="438" customWidth="1"/>
    <col min="10249" max="10249" width="11.42578125" style="438" customWidth="1"/>
    <col min="10250" max="10254" width="9.5703125" style="438" customWidth="1"/>
    <col min="10255" max="10255" width="10.140625" style="438" customWidth="1"/>
    <col min="10256" max="10256" width="10.7109375" style="438" bestFit="1" customWidth="1"/>
    <col min="10257" max="10257" width="5.28515625" style="438" bestFit="1" customWidth="1"/>
    <col min="10258" max="10258" width="9.140625" style="438"/>
    <col min="10259" max="10259" width="12" style="438" customWidth="1"/>
    <col min="10260" max="10260" width="9" style="438" bestFit="1" customWidth="1"/>
    <col min="10261" max="10261" width="9.7109375" style="438" bestFit="1" customWidth="1"/>
    <col min="10262" max="10262" width="10.85546875" style="438" bestFit="1" customWidth="1"/>
    <col min="10263" max="10496" width="9.140625" style="438"/>
    <col min="10497" max="10497" width="3.5703125" style="438" bestFit="1" customWidth="1"/>
    <col min="10498" max="10498" width="4.42578125" style="438" bestFit="1" customWidth="1"/>
    <col min="10499" max="10499" width="16.140625" style="438" bestFit="1" customWidth="1"/>
    <col min="10500" max="10500" width="19.5703125" style="438" customWidth="1"/>
    <col min="10501" max="10504" width="9.5703125" style="438" customWidth="1"/>
    <col min="10505" max="10505" width="11.42578125" style="438" customWidth="1"/>
    <col min="10506" max="10510" width="9.5703125" style="438" customWidth="1"/>
    <col min="10511" max="10511" width="10.140625" style="438" customWidth="1"/>
    <col min="10512" max="10512" width="10.7109375" style="438" bestFit="1" customWidth="1"/>
    <col min="10513" max="10513" width="5.28515625" style="438" bestFit="1" customWidth="1"/>
    <col min="10514" max="10514" width="9.140625" style="438"/>
    <col min="10515" max="10515" width="12" style="438" customWidth="1"/>
    <col min="10516" max="10516" width="9" style="438" bestFit="1" customWidth="1"/>
    <col min="10517" max="10517" width="9.7109375" style="438" bestFit="1" customWidth="1"/>
    <col min="10518" max="10518" width="10.85546875" style="438" bestFit="1" customWidth="1"/>
    <col min="10519" max="10752" width="9.140625" style="438"/>
    <col min="10753" max="10753" width="3.5703125" style="438" bestFit="1" customWidth="1"/>
    <col min="10754" max="10754" width="4.42578125" style="438" bestFit="1" customWidth="1"/>
    <col min="10755" max="10755" width="16.140625" style="438" bestFit="1" customWidth="1"/>
    <col min="10756" max="10756" width="19.5703125" style="438" customWidth="1"/>
    <col min="10757" max="10760" width="9.5703125" style="438" customWidth="1"/>
    <col min="10761" max="10761" width="11.42578125" style="438" customWidth="1"/>
    <col min="10762" max="10766" width="9.5703125" style="438" customWidth="1"/>
    <col min="10767" max="10767" width="10.140625" style="438" customWidth="1"/>
    <col min="10768" max="10768" width="10.7109375" style="438" bestFit="1" customWidth="1"/>
    <col min="10769" max="10769" width="5.28515625" style="438" bestFit="1" customWidth="1"/>
    <col min="10770" max="10770" width="9.140625" style="438"/>
    <col min="10771" max="10771" width="12" style="438" customWidth="1"/>
    <col min="10772" max="10772" width="9" style="438" bestFit="1" customWidth="1"/>
    <col min="10773" max="10773" width="9.7109375" style="438" bestFit="1" customWidth="1"/>
    <col min="10774" max="10774" width="10.85546875" style="438" bestFit="1" customWidth="1"/>
    <col min="10775" max="11008" width="9.140625" style="438"/>
    <col min="11009" max="11009" width="3.5703125" style="438" bestFit="1" customWidth="1"/>
    <col min="11010" max="11010" width="4.42578125" style="438" bestFit="1" customWidth="1"/>
    <col min="11011" max="11011" width="16.140625" style="438" bestFit="1" customWidth="1"/>
    <col min="11012" max="11012" width="19.5703125" style="438" customWidth="1"/>
    <col min="11013" max="11016" width="9.5703125" style="438" customWidth="1"/>
    <col min="11017" max="11017" width="11.42578125" style="438" customWidth="1"/>
    <col min="11018" max="11022" width="9.5703125" style="438" customWidth="1"/>
    <col min="11023" max="11023" width="10.140625" style="438" customWidth="1"/>
    <col min="11024" max="11024" width="10.7109375" style="438" bestFit="1" customWidth="1"/>
    <col min="11025" max="11025" width="5.28515625" style="438" bestFit="1" customWidth="1"/>
    <col min="11026" max="11026" width="9.140625" style="438"/>
    <col min="11027" max="11027" width="12" style="438" customWidth="1"/>
    <col min="11028" max="11028" width="9" style="438" bestFit="1" customWidth="1"/>
    <col min="11029" max="11029" width="9.7109375" style="438" bestFit="1" customWidth="1"/>
    <col min="11030" max="11030" width="10.85546875" style="438" bestFit="1" customWidth="1"/>
    <col min="11031" max="11264" width="9.140625" style="438"/>
    <col min="11265" max="11265" width="3.5703125" style="438" bestFit="1" customWidth="1"/>
    <col min="11266" max="11266" width="4.42578125" style="438" bestFit="1" customWidth="1"/>
    <col min="11267" max="11267" width="16.140625" style="438" bestFit="1" customWidth="1"/>
    <col min="11268" max="11268" width="19.5703125" style="438" customWidth="1"/>
    <col min="11269" max="11272" width="9.5703125" style="438" customWidth="1"/>
    <col min="11273" max="11273" width="11.42578125" style="438" customWidth="1"/>
    <col min="11274" max="11278" width="9.5703125" style="438" customWidth="1"/>
    <col min="11279" max="11279" width="10.140625" style="438" customWidth="1"/>
    <col min="11280" max="11280" width="10.7109375" style="438" bestFit="1" customWidth="1"/>
    <col min="11281" max="11281" width="5.28515625" style="438" bestFit="1" customWidth="1"/>
    <col min="11282" max="11282" width="9.140625" style="438"/>
    <col min="11283" max="11283" width="12" style="438" customWidth="1"/>
    <col min="11284" max="11284" width="9" style="438" bestFit="1" customWidth="1"/>
    <col min="11285" max="11285" width="9.7109375" style="438" bestFit="1" customWidth="1"/>
    <col min="11286" max="11286" width="10.85546875" style="438" bestFit="1" customWidth="1"/>
    <col min="11287" max="11520" width="9.140625" style="438"/>
    <col min="11521" max="11521" width="3.5703125" style="438" bestFit="1" customWidth="1"/>
    <col min="11522" max="11522" width="4.42578125" style="438" bestFit="1" customWidth="1"/>
    <col min="11523" max="11523" width="16.140625" style="438" bestFit="1" customWidth="1"/>
    <col min="11524" max="11524" width="19.5703125" style="438" customWidth="1"/>
    <col min="11525" max="11528" width="9.5703125" style="438" customWidth="1"/>
    <col min="11529" max="11529" width="11.42578125" style="438" customWidth="1"/>
    <col min="11530" max="11534" width="9.5703125" style="438" customWidth="1"/>
    <col min="11535" max="11535" width="10.140625" style="438" customWidth="1"/>
    <col min="11536" max="11536" width="10.7109375" style="438" bestFit="1" customWidth="1"/>
    <col min="11537" max="11537" width="5.28515625" style="438" bestFit="1" customWidth="1"/>
    <col min="11538" max="11538" width="9.140625" style="438"/>
    <col min="11539" max="11539" width="12" style="438" customWidth="1"/>
    <col min="11540" max="11540" width="9" style="438" bestFit="1" customWidth="1"/>
    <col min="11541" max="11541" width="9.7109375" style="438" bestFit="1" customWidth="1"/>
    <col min="11542" max="11542" width="10.85546875" style="438" bestFit="1" customWidth="1"/>
    <col min="11543" max="11776" width="9.140625" style="438"/>
    <col min="11777" max="11777" width="3.5703125" style="438" bestFit="1" customWidth="1"/>
    <col min="11778" max="11778" width="4.42578125" style="438" bestFit="1" customWidth="1"/>
    <col min="11779" max="11779" width="16.140625" style="438" bestFit="1" customWidth="1"/>
    <col min="11780" max="11780" width="19.5703125" style="438" customWidth="1"/>
    <col min="11781" max="11784" width="9.5703125" style="438" customWidth="1"/>
    <col min="11785" max="11785" width="11.42578125" style="438" customWidth="1"/>
    <col min="11786" max="11790" width="9.5703125" style="438" customWidth="1"/>
    <col min="11791" max="11791" width="10.140625" style="438" customWidth="1"/>
    <col min="11792" max="11792" width="10.7109375" style="438" bestFit="1" customWidth="1"/>
    <col min="11793" max="11793" width="5.28515625" style="438" bestFit="1" customWidth="1"/>
    <col min="11794" max="11794" width="9.140625" style="438"/>
    <col min="11795" max="11795" width="12" style="438" customWidth="1"/>
    <col min="11796" max="11796" width="9" style="438" bestFit="1" customWidth="1"/>
    <col min="11797" max="11797" width="9.7109375" style="438" bestFit="1" customWidth="1"/>
    <col min="11798" max="11798" width="10.85546875" style="438" bestFit="1" customWidth="1"/>
    <col min="11799" max="12032" width="9.140625" style="438"/>
    <col min="12033" max="12033" width="3.5703125" style="438" bestFit="1" customWidth="1"/>
    <col min="12034" max="12034" width="4.42578125" style="438" bestFit="1" customWidth="1"/>
    <col min="12035" max="12035" width="16.140625" style="438" bestFit="1" customWidth="1"/>
    <col min="12036" max="12036" width="19.5703125" style="438" customWidth="1"/>
    <col min="12037" max="12040" width="9.5703125" style="438" customWidth="1"/>
    <col min="12041" max="12041" width="11.42578125" style="438" customWidth="1"/>
    <col min="12042" max="12046" width="9.5703125" style="438" customWidth="1"/>
    <col min="12047" max="12047" width="10.140625" style="438" customWidth="1"/>
    <col min="12048" max="12048" width="10.7109375" style="438" bestFit="1" customWidth="1"/>
    <col min="12049" max="12049" width="5.28515625" style="438" bestFit="1" customWidth="1"/>
    <col min="12050" max="12050" width="9.140625" style="438"/>
    <col min="12051" max="12051" width="12" style="438" customWidth="1"/>
    <col min="12052" max="12052" width="9" style="438" bestFit="1" customWidth="1"/>
    <col min="12053" max="12053" width="9.7109375" style="438" bestFit="1" customWidth="1"/>
    <col min="12054" max="12054" width="10.85546875" style="438" bestFit="1" customWidth="1"/>
    <col min="12055" max="12288" width="9.140625" style="438"/>
    <col min="12289" max="12289" width="3.5703125" style="438" bestFit="1" customWidth="1"/>
    <col min="12290" max="12290" width="4.42578125" style="438" bestFit="1" customWidth="1"/>
    <col min="12291" max="12291" width="16.140625" style="438" bestFit="1" customWidth="1"/>
    <col min="12292" max="12292" width="19.5703125" style="438" customWidth="1"/>
    <col min="12293" max="12296" width="9.5703125" style="438" customWidth="1"/>
    <col min="12297" max="12297" width="11.42578125" style="438" customWidth="1"/>
    <col min="12298" max="12302" width="9.5703125" style="438" customWidth="1"/>
    <col min="12303" max="12303" width="10.140625" style="438" customWidth="1"/>
    <col min="12304" max="12304" width="10.7109375" style="438" bestFit="1" customWidth="1"/>
    <col min="12305" max="12305" width="5.28515625" style="438" bestFit="1" customWidth="1"/>
    <col min="12306" max="12306" width="9.140625" style="438"/>
    <col min="12307" max="12307" width="12" style="438" customWidth="1"/>
    <col min="12308" max="12308" width="9" style="438" bestFit="1" customWidth="1"/>
    <col min="12309" max="12309" width="9.7109375" style="438" bestFit="1" customWidth="1"/>
    <col min="12310" max="12310" width="10.85546875" style="438" bestFit="1" customWidth="1"/>
    <col min="12311" max="12544" width="9.140625" style="438"/>
    <col min="12545" max="12545" width="3.5703125" style="438" bestFit="1" customWidth="1"/>
    <col min="12546" max="12546" width="4.42578125" style="438" bestFit="1" customWidth="1"/>
    <col min="12547" max="12547" width="16.140625" style="438" bestFit="1" customWidth="1"/>
    <col min="12548" max="12548" width="19.5703125" style="438" customWidth="1"/>
    <col min="12549" max="12552" width="9.5703125" style="438" customWidth="1"/>
    <col min="12553" max="12553" width="11.42578125" style="438" customWidth="1"/>
    <col min="12554" max="12558" width="9.5703125" style="438" customWidth="1"/>
    <col min="12559" max="12559" width="10.140625" style="438" customWidth="1"/>
    <col min="12560" max="12560" width="10.7109375" style="438" bestFit="1" customWidth="1"/>
    <col min="12561" max="12561" width="5.28515625" style="438" bestFit="1" customWidth="1"/>
    <col min="12562" max="12562" width="9.140625" style="438"/>
    <col min="12563" max="12563" width="12" style="438" customWidth="1"/>
    <col min="12564" max="12564" width="9" style="438" bestFit="1" customWidth="1"/>
    <col min="12565" max="12565" width="9.7109375" style="438" bestFit="1" customWidth="1"/>
    <col min="12566" max="12566" width="10.85546875" style="438" bestFit="1" customWidth="1"/>
    <col min="12567" max="12800" width="9.140625" style="438"/>
    <col min="12801" max="12801" width="3.5703125" style="438" bestFit="1" customWidth="1"/>
    <col min="12802" max="12802" width="4.42578125" style="438" bestFit="1" customWidth="1"/>
    <col min="12803" max="12803" width="16.140625" style="438" bestFit="1" customWidth="1"/>
    <col min="12804" max="12804" width="19.5703125" style="438" customWidth="1"/>
    <col min="12805" max="12808" width="9.5703125" style="438" customWidth="1"/>
    <col min="12809" max="12809" width="11.42578125" style="438" customWidth="1"/>
    <col min="12810" max="12814" width="9.5703125" style="438" customWidth="1"/>
    <col min="12815" max="12815" width="10.140625" style="438" customWidth="1"/>
    <col min="12816" max="12816" width="10.7109375" style="438" bestFit="1" customWidth="1"/>
    <col min="12817" max="12817" width="5.28515625" style="438" bestFit="1" customWidth="1"/>
    <col min="12818" max="12818" width="9.140625" style="438"/>
    <col min="12819" max="12819" width="12" style="438" customWidth="1"/>
    <col min="12820" max="12820" width="9" style="438" bestFit="1" customWidth="1"/>
    <col min="12821" max="12821" width="9.7109375" style="438" bestFit="1" customWidth="1"/>
    <col min="12822" max="12822" width="10.85546875" style="438" bestFit="1" customWidth="1"/>
    <col min="12823" max="13056" width="9.140625" style="438"/>
    <col min="13057" max="13057" width="3.5703125" style="438" bestFit="1" customWidth="1"/>
    <col min="13058" max="13058" width="4.42578125" style="438" bestFit="1" customWidth="1"/>
    <col min="13059" max="13059" width="16.140625" style="438" bestFit="1" customWidth="1"/>
    <col min="13060" max="13060" width="19.5703125" style="438" customWidth="1"/>
    <col min="13061" max="13064" width="9.5703125" style="438" customWidth="1"/>
    <col min="13065" max="13065" width="11.42578125" style="438" customWidth="1"/>
    <col min="13066" max="13070" width="9.5703125" style="438" customWidth="1"/>
    <col min="13071" max="13071" width="10.140625" style="438" customWidth="1"/>
    <col min="13072" max="13072" width="10.7109375" style="438" bestFit="1" customWidth="1"/>
    <col min="13073" max="13073" width="5.28515625" style="438" bestFit="1" customWidth="1"/>
    <col min="13074" max="13074" width="9.140625" style="438"/>
    <col min="13075" max="13075" width="12" style="438" customWidth="1"/>
    <col min="13076" max="13076" width="9" style="438" bestFit="1" customWidth="1"/>
    <col min="13077" max="13077" width="9.7109375" style="438" bestFit="1" customWidth="1"/>
    <col min="13078" max="13078" width="10.85546875" style="438" bestFit="1" customWidth="1"/>
    <col min="13079" max="13312" width="9.140625" style="438"/>
    <col min="13313" max="13313" width="3.5703125" style="438" bestFit="1" customWidth="1"/>
    <col min="13314" max="13314" width="4.42578125" style="438" bestFit="1" customWidth="1"/>
    <col min="13315" max="13315" width="16.140625" style="438" bestFit="1" customWidth="1"/>
    <col min="13316" max="13316" width="19.5703125" style="438" customWidth="1"/>
    <col min="13317" max="13320" width="9.5703125" style="438" customWidth="1"/>
    <col min="13321" max="13321" width="11.42578125" style="438" customWidth="1"/>
    <col min="13322" max="13326" width="9.5703125" style="438" customWidth="1"/>
    <col min="13327" max="13327" width="10.140625" style="438" customWidth="1"/>
    <col min="13328" max="13328" width="10.7109375" style="438" bestFit="1" customWidth="1"/>
    <col min="13329" max="13329" width="5.28515625" style="438" bestFit="1" customWidth="1"/>
    <col min="13330" max="13330" width="9.140625" style="438"/>
    <col min="13331" max="13331" width="12" style="438" customWidth="1"/>
    <col min="13332" max="13332" width="9" style="438" bestFit="1" customWidth="1"/>
    <col min="13333" max="13333" width="9.7109375" style="438" bestFit="1" customWidth="1"/>
    <col min="13334" max="13334" width="10.85546875" style="438" bestFit="1" customWidth="1"/>
    <col min="13335" max="13568" width="9.140625" style="438"/>
    <col min="13569" max="13569" width="3.5703125" style="438" bestFit="1" customWidth="1"/>
    <col min="13570" max="13570" width="4.42578125" style="438" bestFit="1" customWidth="1"/>
    <col min="13571" max="13571" width="16.140625" style="438" bestFit="1" customWidth="1"/>
    <col min="13572" max="13572" width="19.5703125" style="438" customWidth="1"/>
    <col min="13573" max="13576" width="9.5703125" style="438" customWidth="1"/>
    <col min="13577" max="13577" width="11.42578125" style="438" customWidth="1"/>
    <col min="13578" max="13582" width="9.5703125" style="438" customWidth="1"/>
    <col min="13583" max="13583" width="10.140625" style="438" customWidth="1"/>
    <col min="13584" max="13584" width="10.7109375" style="438" bestFit="1" customWidth="1"/>
    <col min="13585" max="13585" width="5.28515625" style="438" bestFit="1" customWidth="1"/>
    <col min="13586" max="13586" width="9.140625" style="438"/>
    <col min="13587" max="13587" width="12" style="438" customWidth="1"/>
    <col min="13588" max="13588" width="9" style="438" bestFit="1" customWidth="1"/>
    <col min="13589" max="13589" width="9.7109375" style="438" bestFit="1" customWidth="1"/>
    <col min="13590" max="13590" width="10.85546875" style="438" bestFit="1" customWidth="1"/>
    <col min="13591" max="13824" width="9.140625" style="438"/>
    <col min="13825" max="13825" width="3.5703125" style="438" bestFit="1" customWidth="1"/>
    <col min="13826" max="13826" width="4.42578125" style="438" bestFit="1" customWidth="1"/>
    <col min="13827" max="13827" width="16.140625" style="438" bestFit="1" customWidth="1"/>
    <col min="13828" max="13828" width="19.5703125" style="438" customWidth="1"/>
    <col min="13829" max="13832" width="9.5703125" style="438" customWidth="1"/>
    <col min="13833" max="13833" width="11.42578125" style="438" customWidth="1"/>
    <col min="13834" max="13838" width="9.5703125" style="438" customWidth="1"/>
    <col min="13839" max="13839" width="10.140625" style="438" customWidth="1"/>
    <col min="13840" max="13840" width="10.7109375" style="438" bestFit="1" customWidth="1"/>
    <col min="13841" max="13841" width="5.28515625" style="438" bestFit="1" customWidth="1"/>
    <col min="13842" max="13842" width="9.140625" style="438"/>
    <col min="13843" max="13843" width="12" style="438" customWidth="1"/>
    <col min="13844" max="13844" width="9" style="438" bestFit="1" customWidth="1"/>
    <col min="13845" max="13845" width="9.7109375" style="438" bestFit="1" customWidth="1"/>
    <col min="13846" max="13846" width="10.85546875" style="438" bestFit="1" customWidth="1"/>
    <col min="13847" max="14080" width="9.140625" style="438"/>
    <col min="14081" max="14081" width="3.5703125" style="438" bestFit="1" customWidth="1"/>
    <col min="14082" max="14082" width="4.42578125" style="438" bestFit="1" customWidth="1"/>
    <col min="14083" max="14083" width="16.140625" style="438" bestFit="1" customWidth="1"/>
    <col min="14084" max="14084" width="19.5703125" style="438" customWidth="1"/>
    <col min="14085" max="14088" width="9.5703125" style="438" customWidth="1"/>
    <col min="14089" max="14089" width="11.42578125" style="438" customWidth="1"/>
    <col min="14090" max="14094" width="9.5703125" style="438" customWidth="1"/>
    <col min="14095" max="14095" width="10.140625" style="438" customWidth="1"/>
    <col min="14096" max="14096" width="10.7109375" style="438" bestFit="1" customWidth="1"/>
    <col min="14097" max="14097" width="5.28515625" style="438" bestFit="1" customWidth="1"/>
    <col min="14098" max="14098" width="9.140625" style="438"/>
    <col min="14099" max="14099" width="12" style="438" customWidth="1"/>
    <col min="14100" max="14100" width="9" style="438" bestFit="1" customWidth="1"/>
    <col min="14101" max="14101" width="9.7109375" style="438" bestFit="1" customWidth="1"/>
    <col min="14102" max="14102" width="10.85546875" style="438" bestFit="1" customWidth="1"/>
    <col min="14103" max="14336" width="9.140625" style="438"/>
    <col min="14337" max="14337" width="3.5703125" style="438" bestFit="1" customWidth="1"/>
    <col min="14338" max="14338" width="4.42578125" style="438" bestFit="1" customWidth="1"/>
    <col min="14339" max="14339" width="16.140625" style="438" bestFit="1" customWidth="1"/>
    <col min="14340" max="14340" width="19.5703125" style="438" customWidth="1"/>
    <col min="14341" max="14344" width="9.5703125" style="438" customWidth="1"/>
    <col min="14345" max="14345" width="11.42578125" style="438" customWidth="1"/>
    <col min="14346" max="14350" width="9.5703125" style="438" customWidth="1"/>
    <col min="14351" max="14351" width="10.140625" style="438" customWidth="1"/>
    <col min="14352" max="14352" width="10.7109375" style="438" bestFit="1" customWidth="1"/>
    <col min="14353" max="14353" width="5.28515625" style="438" bestFit="1" customWidth="1"/>
    <col min="14354" max="14354" width="9.140625" style="438"/>
    <col min="14355" max="14355" width="12" style="438" customWidth="1"/>
    <col min="14356" max="14356" width="9" style="438" bestFit="1" customWidth="1"/>
    <col min="14357" max="14357" width="9.7109375" style="438" bestFit="1" customWidth="1"/>
    <col min="14358" max="14358" width="10.85546875" style="438" bestFit="1" customWidth="1"/>
    <col min="14359" max="14592" width="9.140625" style="438"/>
    <col min="14593" max="14593" width="3.5703125" style="438" bestFit="1" customWidth="1"/>
    <col min="14594" max="14594" width="4.42578125" style="438" bestFit="1" customWidth="1"/>
    <col min="14595" max="14595" width="16.140625" style="438" bestFit="1" customWidth="1"/>
    <col min="14596" max="14596" width="19.5703125" style="438" customWidth="1"/>
    <col min="14597" max="14600" width="9.5703125" style="438" customWidth="1"/>
    <col min="14601" max="14601" width="11.42578125" style="438" customWidth="1"/>
    <col min="14602" max="14606" width="9.5703125" style="438" customWidth="1"/>
    <col min="14607" max="14607" width="10.140625" style="438" customWidth="1"/>
    <col min="14608" max="14608" width="10.7109375" style="438" bestFit="1" customWidth="1"/>
    <col min="14609" max="14609" width="5.28515625" style="438" bestFit="1" customWidth="1"/>
    <col min="14610" max="14610" width="9.140625" style="438"/>
    <col min="14611" max="14611" width="12" style="438" customWidth="1"/>
    <col min="14612" max="14612" width="9" style="438" bestFit="1" customWidth="1"/>
    <col min="14613" max="14613" width="9.7109375" style="438" bestFit="1" customWidth="1"/>
    <col min="14614" max="14614" width="10.85546875" style="438" bestFit="1" customWidth="1"/>
    <col min="14615" max="14848" width="9.140625" style="438"/>
    <col min="14849" max="14849" width="3.5703125" style="438" bestFit="1" customWidth="1"/>
    <col min="14850" max="14850" width="4.42578125" style="438" bestFit="1" customWidth="1"/>
    <col min="14851" max="14851" width="16.140625" style="438" bestFit="1" customWidth="1"/>
    <col min="14852" max="14852" width="19.5703125" style="438" customWidth="1"/>
    <col min="14853" max="14856" width="9.5703125" style="438" customWidth="1"/>
    <col min="14857" max="14857" width="11.42578125" style="438" customWidth="1"/>
    <col min="14858" max="14862" width="9.5703125" style="438" customWidth="1"/>
    <col min="14863" max="14863" width="10.140625" style="438" customWidth="1"/>
    <col min="14864" max="14864" width="10.7109375" style="438" bestFit="1" customWidth="1"/>
    <col min="14865" max="14865" width="5.28515625" style="438" bestFit="1" customWidth="1"/>
    <col min="14866" max="14866" width="9.140625" style="438"/>
    <col min="14867" max="14867" width="12" style="438" customWidth="1"/>
    <col min="14868" max="14868" width="9" style="438" bestFit="1" customWidth="1"/>
    <col min="14869" max="14869" width="9.7109375" style="438" bestFit="1" customWidth="1"/>
    <col min="14870" max="14870" width="10.85546875" style="438" bestFit="1" customWidth="1"/>
    <col min="14871" max="15104" width="9.140625" style="438"/>
    <col min="15105" max="15105" width="3.5703125" style="438" bestFit="1" customWidth="1"/>
    <col min="15106" max="15106" width="4.42578125" style="438" bestFit="1" customWidth="1"/>
    <col min="15107" max="15107" width="16.140625" style="438" bestFit="1" customWidth="1"/>
    <col min="15108" max="15108" width="19.5703125" style="438" customWidth="1"/>
    <col min="15109" max="15112" width="9.5703125" style="438" customWidth="1"/>
    <col min="15113" max="15113" width="11.42578125" style="438" customWidth="1"/>
    <col min="15114" max="15118" width="9.5703125" style="438" customWidth="1"/>
    <col min="15119" max="15119" width="10.140625" style="438" customWidth="1"/>
    <col min="15120" max="15120" width="10.7109375" style="438" bestFit="1" customWidth="1"/>
    <col min="15121" max="15121" width="5.28515625" style="438" bestFit="1" customWidth="1"/>
    <col min="15122" max="15122" width="9.140625" style="438"/>
    <col min="15123" max="15123" width="12" style="438" customWidth="1"/>
    <col min="15124" max="15124" width="9" style="438" bestFit="1" customWidth="1"/>
    <col min="15125" max="15125" width="9.7109375" style="438" bestFit="1" customWidth="1"/>
    <col min="15126" max="15126" width="10.85546875" style="438" bestFit="1" customWidth="1"/>
    <col min="15127" max="15360" width="9.140625" style="438"/>
    <col min="15361" max="15361" width="3.5703125" style="438" bestFit="1" customWidth="1"/>
    <col min="15362" max="15362" width="4.42578125" style="438" bestFit="1" customWidth="1"/>
    <col min="15363" max="15363" width="16.140625" style="438" bestFit="1" customWidth="1"/>
    <col min="15364" max="15364" width="19.5703125" style="438" customWidth="1"/>
    <col min="15365" max="15368" width="9.5703125" style="438" customWidth="1"/>
    <col min="15369" max="15369" width="11.42578125" style="438" customWidth="1"/>
    <col min="15370" max="15374" width="9.5703125" style="438" customWidth="1"/>
    <col min="15375" max="15375" width="10.140625" style="438" customWidth="1"/>
    <col min="15376" max="15376" width="10.7109375" style="438" bestFit="1" customWidth="1"/>
    <col min="15377" max="15377" width="5.28515625" style="438" bestFit="1" customWidth="1"/>
    <col min="15378" max="15378" width="9.140625" style="438"/>
    <col min="15379" max="15379" width="12" style="438" customWidth="1"/>
    <col min="15380" max="15380" width="9" style="438" bestFit="1" customWidth="1"/>
    <col min="15381" max="15381" width="9.7109375" style="438" bestFit="1" customWidth="1"/>
    <col min="15382" max="15382" width="10.85546875" style="438" bestFit="1" customWidth="1"/>
    <col min="15383" max="15616" width="9.140625" style="438"/>
    <col min="15617" max="15617" width="3.5703125" style="438" bestFit="1" customWidth="1"/>
    <col min="15618" max="15618" width="4.42578125" style="438" bestFit="1" customWidth="1"/>
    <col min="15619" max="15619" width="16.140625" style="438" bestFit="1" customWidth="1"/>
    <col min="15620" max="15620" width="19.5703125" style="438" customWidth="1"/>
    <col min="15621" max="15624" width="9.5703125" style="438" customWidth="1"/>
    <col min="15625" max="15625" width="11.42578125" style="438" customWidth="1"/>
    <col min="15626" max="15630" width="9.5703125" style="438" customWidth="1"/>
    <col min="15631" max="15631" width="10.140625" style="438" customWidth="1"/>
    <col min="15632" max="15632" width="10.7109375" style="438" bestFit="1" customWidth="1"/>
    <col min="15633" max="15633" width="5.28515625" style="438" bestFit="1" customWidth="1"/>
    <col min="15634" max="15634" width="9.140625" style="438"/>
    <col min="15635" max="15635" width="12" style="438" customWidth="1"/>
    <col min="15636" max="15636" width="9" style="438" bestFit="1" customWidth="1"/>
    <col min="15637" max="15637" width="9.7109375" style="438" bestFit="1" customWidth="1"/>
    <col min="15638" max="15638" width="10.85546875" style="438" bestFit="1" customWidth="1"/>
    <col min="15639" max="15872" width="9.140625" style="438"/>
    <col min="15873" max="15873" width="3.5703125" style="438" bestFit="1" customWidth="1"/>
    <col min="15874" max="15874" width="4.42578125" style="438" bestFit="1" customWidth="1"/>
    <col min="15875" max="15875" width="16.140625" style="438" bestFit="1" customWidth="1"/>
    <col min="15876" max="15876" width="19.5703125" style="438" customWidth="1"/>
    <col min="15877" max="15880" width="9.5703125" style="438" customWidth="1"/>
    <col min="15881" max="15881" width="11.42578125" style="438" customWidth="1"/>
    <col min="15882" max="15886" width="9.5703125" style="438" customWidth="1"/>
    <col min="15887" max="15887" width="10.140625" style="438" customWidth="1"/>
    <col min="15888" max="15888" width="10.7109375" style="438" bestFit="1" customWidth="1"/>
    <col min="15889" max="15889" width="5.28515625" style="438" bestFit="1" customWidth="1"/>
    <col min="15890" max="15890" width="9.140625" style="438"/>
    <col min="15891" max="15891" width="12" style="438" customWidth="1"/>
    <col min="15892" max="15892" width="9" style="438" bestFit="1" customWidth="1"/>
    <col min="15893" max="15893" width="9.7109375" style="438" bestFit="1" customWidth="1"/>
    <col min="15894" max="15894" width="10.85546875" style="438" bestFit="1" customWidth="1"/>
    <col min="15895" max="16128" width="9.140625" style="438"/>
    <col min="16129" max="16129" width="3.5703125" style="438" bestFit="1" customWidth="1"/>
    <col min="16130" max="16130" width="4.42578125" style="438" bestFit="1" customWidth="1"/>
    <col min="16131" max="16131" width="16.140625" style="438" bestFit="1" customWidth="1"/>
    <col min="16132" max="16132" width="19.5703125" style="438" customWidth="1"/>
    <col min="16133" max="16136" width="9.5703125" style="438" customWidth="1"/>
    <col min="16137" max="16137" width="11.42578125" style="438" customWidth="1"/>
    <col min="16138" max="16142" width="9.5703125" style="438" customWidth="1"/>
    <col min="16143" max="16143" width="10.140625" style="438" customWidth="1"/>
    <col min="16144" max="16144" width="10.7109375" style="438" bestFit="1" customWidth="1"/>
    <col min="16145" max="16145" width="5.28515625" style="438" bestFit="1" customWidth="1"/>
    <col min="16146" max="16146" width="9.140625" style="438"/>
    <col min="16147" max="16147" width="12" style="438" customWidth="1"/>
    <col min="16148" max="16148" width="9" style="438" bestFit="1" customWidth="1"/>
    <col min="16149" max="16149" width="9.7109375" style="438" bestFit="1" customWidth="1"/>
    <col min="16150" max="16150" width="10.85546875" style="438" bestFit="1" customWidth="1"/>
    <col min="16151" max="16384" width="9.140625" style="438"/>
  </cols>
  <sheetData>
    <row r="1" spans="1:22" ht="15.75" x14ac:dyDescent="0.25">
      <c r="A1" s="601"/>
      <c r="B1" s="601"/>
      <c r="C1" s="601"/>
      <c r="D1" s="602" t="s">
        <v>1168</v>
      </c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4"/>
      <c r="S1" s="605"/>
      <c r="T1" s="606"/>
    </row>
    <row r="2" spans="1:22" ht="15.75" x14ac:dyDescent="0.25">
      <c r="A2" s="601"/>
      <c r="B2" s="601"/>
      <c r="C2" s="601"/>
      <c r="D2" s="607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3"/>
      <c r="P2" s="603"/>
      <c r="Q2" s="603"/>
      <c r="R2" s="604"/>
      <c r="S2" s="605"/>
      <c r="T2" s="606"/>
    </row>
    <row r="3" spans="1:22" ht="14.25" x14ac:dyDescent="0.2">
      <c r="A3" s="601"/>
      <c r="B3" s="601"/>
      <c r="C3" s="601" t="s">
        <v>742</v>
      </c>
      <c r="D3" s="609" t="s">
        <v>19</v>
      </c>
      <c r="E3" s="610" t="s">
        <v>824</v>
      </c>
      <c r="F3" s="611"/>
      <c r="G3" s="608"/>
      <c r="H3" s="608"/>
      <c r="I3" s="608"/>
      <c r="J3" s="608"/>
      <c r="K3" s="608"/>
      <c r="L3" s="608"/>
      <c r="M3" s="608"/>
      <c r="N3" s="608"/>
      <c r="O3" s="612" t="s">
        <v>215</v>
      </c>
      <c r="P3" s="612" t="s">
        <v>223</v>
      </c>
      <c r="Q3" s="613"/>
      <c r="R3" s="604"/>
      <c r="S3" s="613"/>
      <c r="T3" s="606"/>
      <c r="U3" s="614" t="s">
        <v>1169</v>
      </c>
    </row>
    <row r="4" spans="1:22" x14ac:dyDescent="0.2">
      <c r="A4" s="615"/>
      <c r="B4" s="615"/>
      <c r="C4" s="616">
        <v>2016</v>
      </c>
      <c r="D4" s="617"/>
      <c r="E4" s="618" t="s">
        <v>224</v>
      </c>
      <c r="F4" s="618" t="s">
        <v>224</v>
      </c>
      <c r="G4" s="618" t="s">
        <v>225</v>
      </c>
      <c r="H4" s="618" t="s">
        <v>226</v>
      </c>
      <c r="I4" s="618" t="s">
        <v>227</v>
      </c>
      <c r="J4" s="618" t="s">
        <v>228</v>
      </c>
      <c r="K4" s="618" t="s">
        <v>229</v>
      </c>
      <c r="L4" s="618" t="s">
        <v>230</v>
      </c>
      <c r="M4" s="618" t="s">
        <v>210</v>
      </c>
      <c r="N4" s="618" t="s">
        <v>231</v>
      </c>
      <c r="O4" s="619" t="s">
        <v>232</v>
      </c>
      <c r="P4" s="613" t="s">
        <v>44</v>
      </c>
      <c r="Q4" s="613"/>
      <c r="S4" s="613"/>
      <c r="U4" s="614"/>
    </row>
    <row r="5" spans="1:22" x14ac:dyDescent="0.2">
      <c r="A5" s="615"/>
      <c r="B5" s="615"/>
      <c r="C5" s="615"/>
      <c r="D5" s="620"/>
      <c r="E5" s="618" t="s">
        <v>233</v>
      </c>
      <c r="F5" s="618" t="s">
        <v>234</v>
      </c>
      <c r="G5" s="618" t="s">
        <v>235</v>
      </c>
      <c r="H5" s="618" t="s">
        <v>236</v>
      </c>
      <c r="I5" s="618" t="s">
        <v>237</v>
      </c>
      <c r="J5" s="618" t="s">
        <v>238</v>
      </c>
      <c r="K5" s="618" t="s">
        <v>239</v>
      </c>
      <c r="L5" s="618" t="s">
        <v>240</v>
      </c>
      <c r="M5" s="618"/>
      <c r="N5" s="618" t="s">
        <v>241</v>
      </c>
      <c r="O5" s="621" t="s">
        <v>242</v>
      </c>
      <c r="P5" s="613" t="s">
        <v>243</v>
      </c>
      <c r="Q5" s="613"/>
      <c r="S5" s="613"/>
      <c r="U5" s="614"/>
    </row>
    <row r="6" spans="1:22" x14ac:dyDescent="0.2">
      <c r="A6" s="615"/>
      <c r="B6" s="615"/>
      <c r="C6" s="615"/>
      <c r="D6" s="620" t="s">
        <v>47</v>
      </c>
      <c r="E6" s="618" t="s">
        <v>244</v>
      </c>
      <c r="F6" s="618" t="s">
        <v>245</v>
      </c>
      <c r="G6" s="618"/>
      <c r="H6" s="618" t="s">
        <v>246</v>
      </c>
      <c r="I6" s="618" t="s">
        <v>247</v>
      </c>
      <c r="J6" s="618"/>
      <c r="K6" s="618" t="s">
        <v>248</v>
      </c>
      <c r="L6" s="618" t="s">
        <v>249</v>
      </c>
      <c r="M6" s="618"/>
      <c r="N6" s="620"/>
      <c r="O6" s="622" t="s">
        <v>186</v>
      </c>
      <c r="P6" s="613" t="s">
        <v>49</v>
      </c>
      <c r="Q6" s="613"/>
      <c r="R6" s="623"/>
      <c r="S6" s="613"/>
      <c r="T6" s="624"/>
      <c r="U6" s="614"/>
    </row>
    <row r="7" spans="1:22" ht="13.5" x14ac:dyDescent="0.2">
      <c r="A7" s="561" t="s">
        <v>19</v>
      </c>
      <c r="B7" s="561" t="s">
        <v>1137</v>
      </c>
      <c r="C7" s="615" t="s">
        <v>1138</v>
      </c>
      <c r="D7" s="617"/>
      <c r="E7" s="618" t="s">
        <v>250</v>
      </c>
      <c r="F7" s="618" t="s">
        <v>251</v>
      </c>
      <c r="G7" s="618"/>
      <c r="H7" s="618" t="s">
        <v>238</v>
      </c>
      <c r="I7" s="618" t="s">
        <v>1170</v>
      </c>
      <c r="J7" s="618"/>
      <c r="K7" s="618" t="s">
        <v>253</v>
      </c>
      <c r="L7" s="618"/>
      <c r="M7" s="618"/>
      <c r="N7" s="618"/>
      <c r="O7" s="618"/>
      <c r="P7" s="625" t="s">
        <v>242</v>
      </c>
      <c r="Q7" s="626"/>
      <c r="R7" s="627"/>
      <c r="S7" s="626"/>
      <c r="T7" s="627"/>
      <c r="U7" s="628"/>
    </row>
    <row r="8" spans="1:22" x14ac:dyDescent="0.2">
      <c r="A8" s="615"/>
      <c r="B8" s="615"/>
      <c r="C8" s="615"/>
      <c r="D8" s="620"/>
      <c r="E8" s="557" t="s">
        <v>238</v>
      </c>
      <c r="F8" s="618" t="s">
        <v>235</v>
      </c>
      <c r="G8" s="618"/>
      <c r="H8" s="618"/>
      <c r="I8" s="618" t="s">
        <v>254</v>
      </c>
      <c r="J8" s="618"/>
      <c r="K8" s="618"/>
      <c r="L8" s="618"/>
      <c r="M8" s="618"/>
      <c r="N8" s="618"/>
      <c r="O8" s="618"/>
      <c r="P8" s="629"/>
      <c r="Q8" s="629"/>
      <c r="R8" s="630"/>
      <c r="S8" s="629"/>
      <c r="T8" s="630"/>
      <c r="U8" s="630" t="s">
        <v>41</v>
      </c>
      <c r="V8" s="573" t="s">
        <v>1171</v>
      </c>
    </row>
    <row r="9" spans="1:22" x14ac:dyDescent="0.2">
      <c r="A9" s="565"/>
      <c r="B9" s="571" t="s">
        <v>1141</v>
      </c>
      <c r="C9" s="572" t="s">
        <v>841</v>
      </c>
      <c r="D9" s="631" t="s">
        <v>255</v>
      </c>
      <c r="E9" s="658">
        <v>7300.327093144756</v>
      </c>
      <c r="F9" s="658">
        <v>9830.754308835576</v>
      </c>
      <c r="G9" s="658">
        <v>3692.8422784437421</v>
      </c>
      <c r="H9" s="658">
        <v>3796.0929995880933</v>
      </c>
      <c r="I9" s="658">
        <v>113.59495852977551</v>
      </c>
      <c r="J9" s="658">
        <v>9829.7687706049492</v>
      </c>
      <c r="K9" s="658">
        <v>133.22540001877434</v>
      </c>
      <c r="L9" s="658">
        <v>214.67511873733952</v>
      </c>
      <c r="M9" s="658">
        <v>0.23916898481690674</v>
      </c>
      <c r="N9" s="658">
        <v>1002.5452519170585</v>
      </c>
      <c r="O9" s="658">
        <v>35914</v>
      </c>
      <c r="P9" s="659"/>
      <c r="Q9" s="573" t="s">
        <v>1142</v>
      </c>
      <c r="R9" s="573" t="s">
        <v>47</v>
      </c>
      <c r="S9" s="573" t="s">
        <v>1143</v>
      </c>
      <c r="T9" s="632" t="s">
        <v>1172</v>
      </c>
      <c r="U9" s="633">
        <v>42309</v>
      </c>
      <c r="V9" s="634">
        <v>0</v>
      </c>
    </row>
    <row r="10" spans="1:22" ht="25.5" x14ac:dyDescent="0.2">
      <c r="A10" s="574" t="s">
        <v>1144</v>
      </c>
      <c r="B10" s="575" t="s">
        <v>862</v>
      </c>
      <c r="C10" s="576" t="s">
        <v>360</v>
      </c>
      <c r="D10" s="577" t="s">
        <v>696</v>
      </c>
      <c r="E10" s="656">
        <v>9087</v>
      </c>
      <c r="F10" s="656">
        <v>11508</v>
      </c>
      <c r="G10" s="656">
        <v>4065</v>
      </c>
      <c r="H10" s="656">
        <v>5096</v>
      </c>
      <c r="I10" s="656">
        <v>746</v>
      </c>
      <c r="J10" s="656">
        <v>5549</v>
      </c>
      <c r="K10" s="656">
        <v>46</v>
      </c>
      <c r="L10" s="656">
        <v>169</v>
      </c>
      <c r="M10" s="656">
        <v>360</v>
      </c>
      <c r="N10" s="656">
        <v>1496</v>
      </c>
      <c r="O10" s="656">
        <v>38122</v>
      </c>
      <c r="P10" s="657">
        <v>2208</v>
      </c>
      <c r="Q10" s="578">
        <f>RANK(P10,$P$10:$P$299,1)</f>
        <v>235</v>
      </c>
      <c r="R10" s="635" t="str">
        <f>C10</f>
        <v>Botkyrka</v>
      </c>
      <c r="S10" s="635">
        <f>P10</f>
        <v>2208</v>
      </c>
      <c r="T10" s="634" t="str">
        <f ca="1">CELL("adress",Q11)</f>
        <v>$Q$11</v>
      </c>
      <c r="U10" s="636">
        <v>89374</v>
      </c>
      <c r="V10" s="634">
        <f>U10*P10</f>
        <v>197337792</v>
      </c>
    </row>
    <row r="11" spans="1:22" x14ac:dyDescent="0.2">
      <c r="A11" s="574" t="s">
        <v>1144</v>
      </c>
      <c r="B11" s="575" t="s">
        <v>869</v>
      </c>
      <c r="C11" s="438" t="s">
        <v>361</v>
      </c>
      <c r="D11" s="438" t="s">
        <v>361</v>
      </c>
      <c r="E11" s="656">
        <v>8423</v>
      </c>
      <c r="F11" s="656">
        <v>13901</v>
      </c>
      <c r="G11" s="656">
        <v>3982</v>
      </c>
      <c r="H11" s="656">
        <v>1768</v>
      </c>
      <c r="I11" s="656">
        <v>0</v>
      </c>
      <c r="J11" s="656">
        <v>10978</v>
      </c>
      <c r="K11" s="656">
        <v>128</v>
      </c>
      <c r="L11" s="656">
        <v>169</v>
      </c>
      <c r="M11" s="656">
        <v>1390</v>
      </c>
      <c r="N11" s="656">
        <v>1496</v>
      </c>
      <c r="O11" s="656">
        <v>42235</v>
      </c>
      <c r="P11" s="657">
        <v>6321</v>
      </c>
      <c r="Q11" s="578">
        <f t="shared" ref="Q11:Q74" si="0">RANK(P11,$P$10:$P$299,1)</f>
        <v>278</v>
      </c>
      <c r="R11" s="635" t="str">
        <f t="shared" ref="R11:R74" si="1">C11</f>
        <v>Danderyd</v>
      </c>
      <c r="S11" s="635">
        <f t="shared" ref="S11:S74" si="2">P11</f>
        <v>6321</v>
      </c>
      <c r="T11" s="634" t="str">
        <f t="shared" ref="T11:T74" ca="1" si="3">CELL("adress",Q12)</f>
        <v>$Q$12</v>
      </c>
      <c r="U11" s="636">
        <v>32469</v>
      </c>
      <c r="V11" s="634">
        <f t="shared" ref="V11:V74" si="4">U11*P11</f>
        <v>205236549</v>
      </c>
    </row>
    <row r="12" spans="1:22" x14ac:dyDescent="0.2">
      <c r="A12" s="574" t="s">
        <v>1144</v>
      </c>
      <c r="B12" s="575" t="s">
        <v>873</v>
      </c>
      <c r="C12" s="438" t="s">
        <v>362</v>
      </c>
      <c r="D12" s="438" t="s">
        <v>362</v>
      </c>
      <c r="E12" s="656">
        <v>9555</v>
      </c>
      <c r="F12" s="656">
        <v>13912</v>
      </c>
      <c r="G12" s="656">
        <v>4100</v>
      </c>
      <c r="H12" s="656">
        <v>2245</v>
      </c>
      <c r="I12" s="656">
        <v>0</v>
      </c>
      <c r="J12" s="656">
        <v>6183</v>
      </c>
      <c r="K12" s="656">
        <v>0</v>
      </c>
      <c r="L12" s="656">
        <v>169</v>
      </c>
      <c r="M12" s="656">
        <v>827</v>
      </c>
      <c r="N12" s="656">
        <v>1496</v>
      </c>
      <c r="O12" s="656">
        <v>38487</v>
      </c>
      <c r="P12" s="657">
        <v>2573</v>
      </c>
      <c r="Q12" s="578">
        <f t="shared" si="0"/>
        <v>241</v>
      </c>
      <c r="R12" s="635" t="str">
        <f t="shared" si="1"/>
        <v>Ekerö</v>
      </c>
      <c r="S12" s="635">
        <f>P12</f>
        <v>2573</v>
      </c>
      <c r="T12" s="634" t="str">
        <f t="shared" ca="1" si="3"/>
        <v>$Q$13</v>
      </c>
      <c r="U12" s="636">
        <v>26915</v>
      </c>
      <c r="V12" s="634">
        <f t="shared" si="4"/>
        <v>69252295</v>
      </c>
    </row>
    <row r="13" spans="1:22" x14ac:dyDescent="0.2">
      <c r="A13" s="574" t="s">
        <v>1144</v>
      </c>
      <c r="B13" s="575" t="s">
        <v>907</v>
      </c>
      <c r="C13" s="438" t="s">
        <v>363</v>
      </c>
      <c r="D13" s="438" t="s">
        <v>363</v>
      </c>
      <c r="E13" s="656">
        <v>8650</v>
      </c>
      <c r="F13" s="656">
        <v>11078</v>
      </c>
      <c r="G13" s="656">
        <v>3934</v>
      </c>
      <c r="H13" s="656">
        <v>4067</v>
      </c>
      <c r="I13" s="656">
        <v>253</v>
      </c>
      <c r="J13" s="656">
        <v>6091</v>
      </c>
      <c r="K13" s="656">
        <v>196</v>
      </c>
      <c r="L13" s="656">
        <v>169</v>
      </c>
      <c r="M13" s="656">
        <v>511</v>
      </c>
      <c r="N13" s="656">
        <v>1496</v>
      </c>
      <c r="O13" s="656">
        <v>36445</v>
      </c>
      <c r="P13" s="657">
        <v>531</v>
      </c>
      <c r="Q13" s="578">
        <f t="shared" si="0"/>
        <v>159</v>
      </c>
      <c r="R13" s="635" t="str">
        <f t="shared" si="1"/>
        <v>Haninge</v>
      </c>
      <c r="S13" s="635">
        <f t="shared" si="2"/>
        <v>531</v>
      </c>
      <c r="T13" s="634" t="str">
        <f t="shared" ca="1" si="3"/>
        <v>$Q$14</v>
      </c>
      <c r="U13" s="636">
        <v>83492</v>
      </c>
      <c r="V13" s="634">
        <f t="shared" si="4"/>
        <v>44334252</v>
      </c>
    </row>
    <row r="14" spans="1:22" x14ac:dyDescent="0.2">
      <c r="A14" s="574" t="s">
        <v>1144</v>
      </c>
      <c r="B14" s="575" t="s">
        <v>915</v>
      </c>
      <c r="C14" s="438" t="s">
        <v>364</v>
      </c>
      <c r="D14" s="438" t="s">
        <v>364</v>
      </c>
      <c r="E14" s="656">
        <v>9450</v>
      </c>
      <c r="F14" s="656">
        <v>12020</v>
      </c>
      <c r="G14" s="656">
        <v>3903</v>
      </c>
      <c r="H14" s="656">
        <v>3795</v>
      </c>
      <c r="I14" s="656">
        <v>328</v>
      </c>
      <c r="J14" s="656">
        <v>5829</v>
      </c>
      <c r="K14" s="656">
        <v>80</v>
      </c>
      <c r="L14" s="656">
        <v>169</v>
      </c>
      <c r="M14" s="656">
        <v>676</v>
      </c>
      <c r="N14" s="656">
        <v>1496</v>
      </c>
      <c r="O14" s="656">
        <v>37746</v>
      </c>
      <c r="P14" s="657">
        <v>1832</v>
      </c>
      <c r="Q14" s="578">
        <f t="shared" si="0"/>
        <v>219</v>
      </c>
      <c r="R14" s="635" t="str">
        <f t="shared" si="1"/>
        <v>Huddinge</v>
      </c>
      <c r="S14" s="635">
        <f t="shared" si="2"/>
        <v>1832</v>
      </c>
      <c r="T14" s="634" t="str">
        <f t="shared" ca="1" si="3"/>
        <v>$Q$15</v>
      </c>
      <c r="U14" s="636">
        <v>104999</v>
      </c>
      <c r="V14" s="634">
        <f t="shared" si="4"/>
        <v>192358168</v>
      </c>
    </row>
    <row r="15" spans="1:22" x14ac:dyDescent="0.2">
      <c r="A15" s="574" t="s">
        <v>1144</v>
      </c>
      <c r="B15" s="575" t="s">
        <v>930</v>
      </c>
      <c r="C15" s="438" t="s">
        <v>365</v>
      </c>
      <c r="D15" s="438" t="s">
        <v>365</v>
      </c>
      <c r="E15" s="656">
        <v>8605</v>
      </c>
      <c r="F15" s="656">
        <v>11190</v>
      </c>
      <c r="G15" s="656">
        <v>3687</v>
      </c>
      <c r="H15" s="656">
        <v>3802</v>
      </c>
      <c r="I15" s="656">
        <v>274</v>
      </c>
      <c r="J15" s="656">
        <v>7884</v>
      </c>
      <c r="K15" s="656">
        <v>710</v>
      </c>
      <c r="L15" s="656">
        <v>169</v>
      </c>
      <c r="M15" s="656">
        <v>658</v>
      </c>
      <c r="N15" s="656">
        <v>1496</v>
      </c>
      <c r="O15" s="656">
        <v>38475</v>
      </c>
      <c r="P15" s="657">
        <v>2561</v>
      </c>
      <c r="Q15" s="578">
        <f t="shared" si="0"/>
        <v>239</v>
      </c>
      <c r="R15" s="635" t="str">
        <f t="shared" si="1"/>
        <v>Järfälla</v>
      </c>
      <c r="S15" s="635">
        <f t="shared" si="2"/>
        <v>2561</v>
      </c>
      <c r="T15" s="634" t="str">
        <f t="shared" ca="1" si="3"/>
        <v>$Q$16</v>
      </c>
      <c r="U15" s="636">
        <v>72244</v>
      </c>
      <c r="V15" s="634">
        <f t="shared" si="4"/>
        <v>185016884</v>
      </c>
    </row>
    <row r="16" spans="1:22" x14ac:dyDescent="0.2">
      <c r="A16" s="574" t="s">
        <v>1144</v>
      </c>
      <c r="B16" s="575" t="s">
        <v>962</v>
      </c>
      <c r="C16" s="438" t="s">
        <v>366</v>
      </c>
      <c r="D16" s="438" t="s">
        <v>366</v>
      </c>
      <c r="E16" s="656">
        <v>8485</v>
      </c>
      <c r="F16" s="656">
        <v>12430</v>
      </c>
      <c r="G16" s="656">
        <v>3419</v>
      </c>
      <c r="H16" s="656">
        <v>2429</v>
      </c>
      <c r="I16" s="656">
        <v>0</v>
      </c>
      <c r="J16" s="656">
        <v>11163</v>
      </c>
      <c r="K16" s="656">
        <v>135</v>
      </c>
      <c r="L16" s="656">
        <v>295</v>
      </c>
      <c r="M16" s="656">
        <v>1220</v>
      </c>
      <c r="N16" s="656">
        <v>1496</v>
      </c>
      <c r="O16" s="656">
        <v>41072</v>
      </c>
      <c r="P16" s="657">
        <v>5158</v>
      </c>
      <c r="Q16" s="578">
        <f t="shared" si="0"/>
        <v>272</v>
      </c>
      <c r="R16" s="635" t="str">
        <f t="shared" si="1"/>
        <v>Lidingö</v>
      </c>
      <c r="S16" s="635">
        <f t="shared" si="2"/>
        <v>5158</v>
      </c>
      <c r="T16" s="634" t="str">
        <f t="shared" ca="1" si="3"/>
        <v>$Q$17</v>
      </c>
      <c r="U16" s="636">
        <v>46245</v>
      </c>
      <c r="V16" s="634">
        <f t="shared" si="4"/>
        <v>238531710</v>
      </c>
    </row>
    <row r="17" spans="1:22" x14ac:dyDescent="0.2">
      <c r="A17" s="574" t="s">
        <v>1144</v>
      </c>
      <c r="B17" s="575" t="s">
        <v>992</v>
      </c>
      <c r="C17" s="438" t="s">
        <v>367</v>
      </c>
      <c r="D17" s="438" t="s">
        <v>367</v>
      </c>
      <c r="E17" s="656">
        <v>9349</v>
      </c>
      <c r="F17" s="656">
        <v>12306</v>
      </c>
      <c r="G17" s="656">
        <v>3580</v>
      </c>
      <c r="H17" s="656">
        <v>3060</v>
      </c>
      <c r="I17" s="656">
        <v>94</v>
      </c>
      <c r="J17" s="656">
        <v>7069</v>
      </c>
      <c r="K17" s="656">
        <v>519</v>
      </c>
      <c r="L17" s="656">
        <v>295</v>
      </c>
      <c r="M17" s="656">
        <v>1122</v>
      </c>
      <c r="N17" s="656">
        <v>1496</v>
      </c>
      <c r="O17" s="656">
        <v>38890</v>
      </c>
      <c r="P17" s="657">
        <v>2976</v>
      </c>
      <c r="Q17" s="578">
        <f t="shared" si="0"/>
        <v>252</v>
      </c>
      <c r="R17" s="635" t="str">
        <f t="shared" si="1"/>
        <v>Nacka</v>
      </c>
      <c r="S17" s="635">
        <f t="shared" si="2"/>
        <v>2976</v>
      </c>
      <c r="T17" s="634" t="str">
        <f t="shared" ca="1" si="3"/>
        <v>$Q$18</v>
      </c>
      <c r="U17" s="636">
        <v>97808</v>
      </c>
      <c r="V17" s="634">
        <f t="shared" si="4"/>
        <v>291076608</v>
      </c>
    </row>
    <row r="18" spans="1:22" x14ac:dyDescent="0.2">
      <c r="A18" s="574" t="s">
        <v>1144</v>
      </c>
      <c r="B18" s="575" t="s">
        <v>998</v>
      </c>
      <c r="C18" s="438" t="s">
        <v>368</v>
      </c>
      <c r="D18" s="438" t="s">
        <v>368</v>
      </c>
      <c r="E18" s="656">
        <v>5757</v>
      </c>
      <c r="F18" s="656">
        <v>9099</v>
      </c>
      <c r="G18" s="656">
        <v>3824</v>
      </c>
      <c r="H18" s="656">
        <v>2929</v>
      </c>
      <c r="I18" s="656">
        <v>0</v>
      </c>
      <c r="J18" s="656">
        <v>11958</v>
      </c>
      <c r="K18" s="656">
        <v>149</v>
      </c>
      <c r="L18" s="656">
        <v>169</v>
      </c>
      <c r="M18" s="656">
        <v>392</v>
      </c>
      <c r="N18" s="656">
        <v>1496</v>
      </c>
      <c r="O18" s="656">
        <v>35773</v>
      </c>
      <c r="P18" s="657">
        <v>-141</v>
      </c>
      <c r="Q18" s="578">
        <f t="shared" si="0"/>
        <v>105</v>
      </c>
      <c r="R18" s="635" t="str">
        <f t="shared" si="1"/>
        <v>Norrtälje</v>
      </c>
      <c r="S18" s="635">
        <f t="shared" si="2"/>
        <v>-141</v>
      </c>
      <c r="T18" s="634" t="str">
        <f t="shared" ca="1" si="3"/>
        <v>$Q$19</v>
      </c>
      <c r="U18" s="636">
        <v>58478</v>
      </c>
      <c r="V18" s="634">
        <f t="shared" si="4"/>
        <v>-8245398</v>
      </c>
    </row>
    <row r="19" spans="1:22" x14ac:dyDescent="0.2">
      <c r="A19" s="574" t="s">
        <v>1144</v>
      </c>
      <c r="B19" s="575" t="s">
        <v>1001</v>
      </c>
      <c r="C19" s="438" t="s">
        <v>369</v>
      </c>
      <c r="D19" s="438" t="s">
        <v>369</v>
      </c>
      <c r="E19" s="656">
        <v>8594</v>
      </c>
      <c r="F19" s="656">
        <v>13655</v>
      </c>
      <c r="G19" s="656">
        <v>4326</v>
      </c>
      <c r="H19" s="656">
        <v>2728</v>
      </c>
      <c r="I19" s="656">
        <v>0</v>
      </c>
      <c r="J19" s="656">
        <v>5605</v>
      </c>
      <c r="K19" s="656">
        <v>11</v>
      </c>
      <c r="L19" s="656">
        <v>169</v>
      </c>
      <c r="M19" s="656">
        <v>390</v>
      </c>
      <c r="N19" s="656">
        <v>1496</v>
      </c>
      <c r="O19" s="656">
        <v>36974</v>
      </c>
      <c r="P19" s="657">
        <v>1060</v>
      </c>
      <c r="Q19" s="578">
        <f t="shared" si="0"/>
        <v>187</v>
      </c>
      <c r="R19" s="635" t="str">
        <f t="shared" si="1"/>
        <v>Nykvarn</v>
      </c>
      <c r="S19" s="635">
        <f t="shared" si="2"/>
        <v>1060</v>
      </c>
      <c r="T19" s="634" t="str">
        <f t="shared" ca="1" si="3"/>
        <v>$Q$20</v>
      </c>
      <c r="U19" s="636">
        <v>10079</v>
      </c>
      <c r="V19" s="634">
        <f t="shared" si="4"/>
        <v>10683740</v>
      </c>
    </row>
    <row r="20" spans="1:22" x14ac:dyDescent="0.2">
      <c r="A20" s="574" t="s">
        <v>1144</v>
      </c>
      <c r="B20" s="575" t="s">
        <v>1003</v>
      </c>
      <c r="C20" s="438" t="s">
        <v>370</v>
      </c>
      <c r="D20" s="438" t="s">
        <v>370</v>
      </c>
      <c r="E20" s="656">
        <v>7188</v>
      </c>
      <c r="F20" s="656">
        <v>9967</v>
      </c>
      <c r="G20" s="656">
        <v>4043</v>
      </c>
      <c r="H20" s="656">
        <v>3496</v>
      </c>
      <c r="I20" s="656">
        <v>2</v>
      </c>
      <c r="J20" s="656">
        <v>9350</v>
      </c>
      <c r="K20" s="656">
        <v>62</v>
      </c>
      <c r="L20" s="656">
        <v>169</v>
      </c>
      <c r="M20" s="656">
        <v>269</v>
      </c>
      <c r="N20" s="656">
        <v>1496</v>
      </c>
      <c r="O20" s="656">
        <v>36042</v>
      </c>
      <c r="P20" s="657">
        <v>128</v>
      </c>
      <c r="Q20" s="578">
        <f t="shared" si="0"/>
        <v>124</v>
      </c>
      <c r="R20" s="635" t="str">
        <f t="shared" si="1"/>
        <v>Nynäshamn</v>
      </c>
      <c r="S20" s="635">
        <f t="shared" si="2"/>
        <v>128</v>
      </c>
      <c r="T20" s="634" t="str">
        <f t="shared" ca="1" si="3"/>
        <v>$Q$21</v>
      </c>
      <c r="U20" s="636">
        <v>27439</v>
      </c>
      <c r="V20" s="634">
        <f t="shared" si="4"/>
        <v>3512192</v>
      </c>
    </row>
    <row r="21" spans="1:22" x14ac:dyDescent="0.2">
      <c r="A21" s="574" t="s">
        <v>1144</v>
      </c>
      <c r="B21" s="575" t="s">
        <v>1022</v>
      </c>
      <c r="C21" s="438" t="s">
        <v>371</v>
      </c>
      <c r="D21" s="438" t="s">
        <v>371</v>
      </c>
      <c r="E21" s="656">
        <v>9084</v>
      </c>
      <c r="F21" s="656">
        <v>13861</v>
      </c>
      <c r="G21" s="656">
        <v>4394</v>
      </c>
      <c r="H21" s="656">
        <v>3085</v>
      </c>
      <c r="I21" s="656">
        <v>74</v>
      </c>
      <c r="J21" s="656">
        <v>6740</v>
      </c>
      <c r="K21" s="656">
        <v>0</v>
      </c>
      <c r="L21" s="656">
        <v>169</v>
      </c>
      <c r="M21" s="656">
        <v>411</v>
      </c>
      <c r="N21" s="656">
        <v>1496</v>
      </c>
      <c r="O21" s="656">
        <v>39314</v>
      </c>
      <c r="P21" s="657">
        <v>3400</v>
      </c>
      <c r="Q21" s="578">
        <f t="shared" si="0"/>
        <v>256</v>
      </c>
      <c r="R21" s="635" t="str">
        <f t="shared" si="1"/>
        <v>Salem</v>
      </c>
      <c r="S21" s="635">
        <f t="shared" si="2"/>
        <v>3400</v>
      </c>
      <c r="T21" s="634" t="str">
        <f t="shared" ca="1" si="3"/>
        <v>$Q$22</v>
      </c>
      <c r="U21" s="636">
        <v>16398</v>
      </c>
      <c r="V21" s="634">
        <f t="shared" si="4"/>
        <v>55753200</v>
      </c>
    </row>
    <row r="22" spans="1:22" x14ac:dyDescent="0.2">
      <c r="A22" s="574" t="s">
        <v>1144</v>
      </c>
      <c r="B22" s="575" t="s">
        <v>1024</v>
      </c>
      <c r="C22" s="438" t="s">
        <v>372</v>
      </c>
      <c r="D22" s="438" t="s">
        <v>372</v>
      </c>
      <c r="E22" s="656">
        <v>8057</v>
      </c>
      <c r="F22" s="656">
        <v>11137</v>
      </c>
      <c r="G22" s="656">
        <v>4212</v>
      </c>
      <c r="H22" s="656">
        <v>3787</v>
      </c>
      <c r="I22" s="656">
        <v>281</v>
      </c>
      <c r="J22" s="656">
        <v>6296</v>
      </c>
      <c r="K22" s="656">
        <v>153</v>
      </c>
      <c r="L22" s="656">
        <v>169</v>
      </c>
      <c r="M22" s="656">
        <v>603</v>
      </c>
      <c r="N22" s="656">
        <v>1496</v>
      </c>
      <c r="O22" s="656">
        <v>36191</v>
      </c>
      <c r="P22" s="657">
        <v>277</v>
      </c>
      <c r="Q22" s="578">
        <f t="shared" si="0"/>
        <v>138</v>
      </c>
      <c r="R22" s="635" t="str">
        <f t="shared" si="1"/>
        <v>Sigtuna</v>
      </c>
      <c r="S22" s="635">
        <f t="shared" si="2"/>
        <v>277</v>
      </c>
      <c r="T22" s="634" t="str">
        <f t="shared" ca="1" si="3"/>
        <v>$Q$23</v>
      </c>
      <c r="U22" s="636">
        <v>44599</v>
      </c>
      <c r="V22" s="634">
        <f t="shared" si="4"/>
        <v>12353923</v>
      </c>
    </row>
    <row r="23" spans="1:22" x14ac:dyDescent="0.2">
      <c r="A23" s="574" t="s">
        <v>1144</v>
      </c>
      <c r="B23" s="575" t="s">
        <v>1034</v>
      </c>
      <c r="C23" s="438" t="s">
        <v>373</v>
      </c>
      <c r="D23" s="438" t="s">
        <v>373</v>
      </c>
      <c r="E23" s="656">
        <v>9001</v>
      </c>
      <c r="F23" s="656">
        <v>12723</v>
      </c>
      <c r="G23" s="656">
        <v>3778</v>
      </c>
      <c r="H23" s="656">
        <v>3039</v>
      </c>
      <c r="I23" s="656">
        <v>170</v>
      </c>
      <c r="J23" s="656">
        <v>7212</v>
      </c>
      <c r="K23" s="656">
        <v>141</v>
      </c>
      <c r="L23" s="656">
        <v>169</v>
      </c>
      <c r="M23" s="656">
        <v>1138</v>
      </c>
      <c r="N23" s="656">
        <v>1496</v>
      </c>
      <c r="O23" s="656">
        <v>38867</v>
      </c>
      <c r="P23" s="657">
        <v>2953</v>
      </c>
      <c r="Q23" s="578">
        <f t="shared" si="0"/>
        <v>251</v>
      </c>
      <c r="R23" s="635" t="str">
        <f t="shared" si="1"/>
        <v>Sollentuna</v>
      </c>
      <c r="S23" s="635">
        <f t="shared" si="2"/>
        <v>2953</v>
      </c>
      <c r="T23" s="634" t="str">
        <f t="shared" ca="1" si="3"/>
        <v>$Q$24</v>
      </c>
      <c r="U23" s="636">
        <v>70062</v>
      </c>
      <c r="V23" s="634">
        <f t="shared" si="4"/>
        <v>206893086</v>
      </c>
    </row>
    <row r="24" spans="1:22" x14ac:dyDescent="0.2">
      <c r="A24" s="574" t="s">
        <v>1144</v>
      </c>
      <c r="B24" s="575" t="s">
        <v>1035</v>
      </c>
      <c r="C24" s="438" t="s">
        <v>374</v>
      </c>
      <c r="D24" s="438" t="s">
        <v>374</v>
      </c>
      <c r="E24" s="656">
        <v>7678</v>
      </c>
      <c r="F24" s="656">
        <v>6267</v>
      </c>
      <c r="G24" s="656">
        <v>1974</v>
      </c>
      <c r="H24" s="656">
        <v>2990</v>
      </c>
      <c r="I24" s="656">
        <v>89</v>
      </c>
      <c r="J24" s="656">
        <v>9056</v>
      </c>
      <c r="K24" s="656">
        <v>401</v>
      </c>
      <c r="L24" s="656">
        <v>295</v>
      </c>
      <c r="M24" s="656">
        <v>820</v>
      </c>
      <c r="N24" s="656">
        <v>1496</v>
      </c>
      <c r="O24" s="656">
        <v>31066</v>
      </c>
      <c r="P24" s="657">
        <v>-4848</v>
      </c>
      <c r="Q24" s="578">
        <f t="shared" si="0"/>
        <v>3</v>
      </c>
      <c r="R24" s="635" t="str">
        <f t="shared" si="1"/>
        <v>Solna</v>
      </c>
      <c r="S24" s="635">
        <f t="shared" si="2"/>
        <v>-4848</v>
      </c>
      <c r="T24" s="634" t="str">
        <f t="shared" ca="1" si="3"/>
        <v>$Q$25</v>
      </c>
      <c r="U24" s="636">
        <v>76063</v>
      </c>
      <c r="V24" s="634">
        <f t="shared" si="4"/>
        <v>-368753424</v>
      </c>
    </row>
    <row r="25" spans="1:22" x14ac:dyDescent="0.2">
      <c r="A25" s="574" t="s">
        <v>1144</v>
      </c>
      <c r="B25" s="575" t="s">
        <v>1040</v>
      </c>
      <c r="C25" s="438" t="s">
        <v>375</v>
      </c>
      <c r="D25" s="438" t="s">
        <v>375</v>
      </c>
      <c r="E25" s="656">
        <v>8037</v>
      </c>
      <c r="F25" s="656">
        <v>8408</v>
      </c>
      <c r="G25" s="656">
        <v>2726</v>
      </c>
      <c r="H25" s="656">
        <v>4759</v>
      </c>
      <c r="I25" s="656">
        <v>243</v>
      </c>
      <c r="J25" s="656">
        <v>8118</v>
      </c>
      <c r="K25" s="656">
        <v>125</v>
      </c>
      <c r="L25" s="656">
        <v>735</v>
      </c>
      <c r="M25" s="656">
        <v>943</v>
      </c>
      <c r="N25" s="656">
        <v>1496</v>
      </c>
      <c r="O25" s="656">
        <v>35590</v>
      </c>
      <c r="P25" s="657">
        <v>-324</v>
      </c>
      <c r="Q25" s="578">
        <f t="shared" si="0"/>
        <v>91</v>
      </c>
      <c r="R25" s="635" t="str">
        <f t="shared" si="1"/>
        <v>Stockholm</v>
      </c>
      <c r="S25" s="635">
        <f t="shared" si="2"/>
        <v>-324</v>
      </c>
      <c r="T25" s="634" t="str">
        <f t="shared" ca="1" si="3"/>
        <v>$Q$26</v>
      </c>
      <c r="U25" s="636">
        <v>923158</v>
      </c>
      <c r="V25" s="634">
        <f t="shared" si="4"/>
        <v>-299103192</v>
      </c>
    </row>
    <row r="26" spans="1:22" x14ac:dyDescent="0.2">
      <c r="A26" s="574" t="s">
        <v>1144</v>
      </c>
      <c r="B26" s="575" t="s">
        <v>1046</v>
      </c>
      <c r="C26" s="438" t="s">
        <v>376</v>
      </c>
      <c r="D26" s="438" t="s">
        <v>376</v>
      </c>
      <c r="E26" s="656">
        <v>8752</v>
      </c>
      <c r="F26" s="656">
        <v>7861</v>
      </c>
      <c r="G26" s="656">
        <v>2419</v>
      </c>
      <c r="H26" s="656">
        <v>4192</v>
      </c>
      <c r="I26" s="656">
        <v>218</v>
      </c>
      <c r="J26" s="656">
        <v>7126</v>
      </c>
      <c r="K26" s="656">
        <v>1665</v>
      </c>
      <c r="L26" s="656">
        <v>295</v>
      </c>
      <c r="M26" s="656">
        <v>857</v>
      </c>
      <c r="N26" s="656">
        <v>1496</v>
      </c>
      <c r="O26" s="656">
        <v>34881</v>
      </c>
      <c r="P26" s="657">
        <v>-1033</v>
      </c>
      <c r="Q26" s="578">
        <f t="shared" si="0"/>
        <v>42</v>
      </c>
      <c r="R26" s="635" t="str">
        <f t="shared" si="1"/>
        <v>Sundbyberg</v>
      </c>
      <c r="S26" s="635">
        <f t="shared" si="2"/>
        <v>-1033</v>
      </c>
      <c r="T26" s="634" t="str">
        <f t="shared" ca="1" si="3"/>
        <v>$Q$27</v>
      </c>
      <c r="U26" s="636">
        <v>45761</v>
      </c>
      <c r="V26" s="634">
        <f t="shared" si="4"/>
        <v>-47271113</v>
      </c>
    </row>
    <row r="27" spans="1:22" x14ac:dyDescent="0.2">
      <c r="A27" s="574" t="s">
        <v>1144</v>
      </c>
      <c r="B27" s="575" t="s">
        <v>1058</v>
      </c>
      <c r="C27" s="438" t="s">
        <v>377</v>
      </c>
      <c r="D27" s="438" t="s">
        <v>377</v>
      </c>
      <c r="E27" s="656">
        <v>7778</v>
      </c>
      <c r="F27" s="656">
        <v>10949</v>
      </c>
      <c r="G27" s="656">
        <v>4059</v>
      </c>
      <c r="H27" s="656">
        <v>6167</v>
      </c>
      <c r="I27" s="656">
        <v>488</v>
      </c>
      <c r="J27" s="656">
        <v>7770</v>
      </c>
      <c r="K27" s="656">
        <v>34</v>
      </c>
      <c r="L27" s="656">
        <v>233</v>
      </c>
      <c r="M27" s="656">
        <v>412</v>
      </c>
      <c r="N27" s="656">
        <v>1496</v>
      </c>
      <c r="O27" s="656">
        <v>39386</v>
      </c>
      <c r="P27" s="657">
        <v>3472</v>
      </c>
      <c r="Q27" s="578">
        <f t="shared" si="0"/>
        <v>258</v>
      </c>
      <c r="R27" s="635" t="str">
        <f t="shared" si="1"/>
        <v>Södertälje</v>
      </c>
      <c r="S27" s="635">
        <f t="shared" si="2"/>
        <v>3472</v>
      </c>
      <c r="T27" s="634" t="str">
        <f t="shared" ca="1" si="3"/>
        <v>$Q$28</v>
      </c>
      <c r="U27" s="636">
        <v>93076</v>
      </c>
      <c r="V27" s="634">
        <f t="shared" si="4"/>
        <v>323159872</v>
      </c>
    </row>
    <row r="28" spans="1:22" x14ac:dyDescent="0.2">
      <c r="A28" s="574" t="s">
        <v>1144</v>
      </c>
      <c r="B28" s="575" t="s">
        <v>1075</v>
      </c>
      <c r="C28" s="438" t="s">
        <v>378</v>
      </c>
      <c r="D28" s="438" t="s">
        <v>378</v>
      </c>
      <c r="E28" s="656">
        <v>8585</v>
      </c>
      <c r="F28" s="656">
        <v>12528</v>
      </c>
      <c r="G28" s="656">
        <v>4404</v>
      </c>
      <c r="H28" s="656">
        <v>2980</v>
      </c>
      <c r="I28" s="656">
        <v>0</v>
      </c>
      <c r="J28" s="656">
        <v>6734</v>
      </c>
      <c r="K28" s="656">
        <v>341</v>
      </c>
      <c r="L28" s="656">
        <v>169</v>
      </c>
      <c r="M28" s="656">
        <v>846</v>
      </c>
      <c r="N28" s="656">
        <v>1496</v>
      </c>
      <c r="O28" s="656">
        <v>38083</v>
      </c>
      <c r="P28" s="657">
        <v>2169</v>
      </c>
      <c r="Q28" s="578">
        <f t="shared" si="0"/>
        <v>234</v>
      </c>
      <c r="R28" s="635" t="str">
        <f t="shared" si="1"/>
        <v>Tyresö</v>
      </c>
      <c r="S28" s="635">
        <f t="shared" si="2"/>
        <v>2169</v>
      </c>
      <c r="T28" s="634" t="str">
        <f t="shared" ca="1" si="3"/>
        <v>$Q$29</v>
      </c>
      <c r="U28" s="636">
        <v>46019</v>
      </c>
      <c r="V28" s="634">
        <f t="shared" si="4"/>
        <v>99815211</v>
      </c>
    </row>
    <row r="29" spans="1:22" x14ac:dyDescent="0.2">
      <c r="A29" s="574" t="s">
        <v>1144</v>
      </c>
      <c r="B29" s="575" t="s">
        <v>1076</v>
      </c>
      <c r="C29" s="438" t="s">
        <v>379</v>
      </c>
      <c r="D29" s="438" t="s">
        <v>379</v>
      </c>
      <c r="E29" s="656">
        <v>8824</v>
      </c>
      <c r="F29" s="656">
        <v>12342</v>
      </c>
      <c r="G29" s="656">
        <v>3781</v>
      </c>
      <c r="H29" s="656">
        <v>2223</v>
      </c>
      <c r="I29" s="656">
        <v>0</v>
      </c>
      <c r="J29" s="656">
        <v>8631</v>
      </c>
      <c r="K29" s="656">
        <v>80</v>
      </c>
      <c r="L29" s="656">
        <v>169</v>
      </c>
      <c r="M29" s="656">
        <v>1208</v>
      </c>
      <c r="N29" s="656">
        <v>1496</v>
      </c>
      <c r="O29" s="656">
        <v>38754</v>
      </c>
      <c r="P29" s="657">
        <v>2840</v>
      </c>
      <c r="Q29" s="578">
        <f t="shared" si="0"/>
        <v>248</v>
      </c>
      <c r="R29" s="635" t="str">
        <f t="shared" si="1"/>
        <v>Täby</v>
      </c>
      <c r="S29" s="635">
        <f t="shared" si="2"/>
        <v>2840</v>
      </c>
      <c r="T29" s="634" t="str">
        <f t="shared" ca="1" si="3"/>
        <v>$Q$30</v>
      </c>
      <c r="U29" s="636">
        <v>68015</v>
      </c>
      <c r="V29" s="634">
        <f t="shared" si="4"/>
        <v>193162600</v>
      </c>
    </row>
    <row r="30" spans="1:22" x14ac:dyDescent="0.2">
      <c r="A30" s="574" t="s">
        <v>1144</v>
      </c>
      <c r="B30" s="575" t="s">
        <v>1081</v>
      </c>
      <c r="C30" s="438" t="s">
        <v>380</v>
      </c>
      <c r="D30" s="438" t="s">
        <v>380</v>
      </c>
      <c r="E30" s="656">
        <v>8142</v>
      </c>
      <c r="F30" s="656">
        <v>10647</v>
      </c>
      <c r="G30" s="656">
        <v>3707</v>
      </c>
      <c r="H30" s="656">
        <v>3652</v>
      </c>
      <c r="I30" s="656">
        <v>169</v>
      </c>
      <c r="J30" s="656">
        <v>6845</v>
      </c>
      <c r="K30" s="656">
        <v>128</v>
      </c>
      <c r="L30" s="656">
        <v>169</v>
      </c>
      <c r="M30" s="656">
        <v>617</v>
      </c>
      <c r="N30" s="656">
        <v>1496</v>
      </c>
      <c r="O30" s="656">
        <v>35572</v>
      </c>
      <c r="P30" s="657">
        <v>-342</v>
      </c>
      <c r="Q30" s="578">
        <f t="shared" si="0"/>
        <v>89</v>
      </c>
      <c r="R30" s="635" t="str">
        <f t="shared" si="1"/>
        <v>Upplands Väsby</v>
      </c>
      <c r="S30" s="635">
        <f t="shared" si="2"/>
        <v>-342</v>
      </c>
      <c r="T30" s="634" t="str">
        <f t="shared" ca="1" si="3"/>
        <v>$Q$31</v>
      </c>
      <c r="U30" s="636">
        <v>42422</v>
      </c>
      <c r="V30" s="634">
        <f t="shared" si="4"/>
        <v>-14508324</v>
      </c>
    </row>
    <row r="31" spans="1:22" x14ac:dyDescent="0.2">
      <c r="A31" s="574" t="s">
        <v>1144</v>
      </c>
      <c r="B31" s="575" t="s">
        <v>1082</v>
      </c>
      <c r="C31" s="438" t="s">
        <v>381</v>
      </c>
      <c r="D31" s="438" t="s">
        <v>381</v>
      </c>
      <c r="E31" s="656">
        <v>8984</v>
      </c>
      <c r="F31" s="656">
        <v>11433</v>
      </c>
      <c r="G31" s="656">
        <v>4180</v>
      </c>
      <c r="H31" s="656">
        <v>4042</v>
      </c>
      <c r="I31" s="656">
        <v>170</v>
      </c>
      <c r="J31" s="656">
        <v>6321</v>
      </c>
      <c r="K31" s="656">
        <v>296</v>
      </c>
      <c r="L31" s="656">
        <v>169</v>
      </c>
      <c r="M31" s="656">
        <v>437</v>
      </c>
      <c r="N31" s="656">
        <v>1496</v>
      </c>
      <c r="O31" s="656">
        <v>37528</v>
      </c>
      <c r="P31" s="657">
        <v>1614</v>
      </c>
      <c r="Q31" s="578">
        <f t="shared" si="0"/>
        <v>209</v>
      </c>
      <c r="R31" s="635" t="str">
        <f t="shared" si="1"/>
        <v>Upplands-Bro</v>
      </c>
      <c r="S31" s="635">
        <f t="shared" si="2"/>
        <v>1614</v>
      </c>
      <c r="T31" s="634" t="str">
        <f t="shared" ca="1" si="3"/>
        <v>$Q$32</v>
      </c>
      <c r="U31" s="636">
        <v>25691</v>
      </c>
      <c r="V31" s="634">
        <f t="shared" si="4"/>
        <v>41465274</v>
      </c>
    </row>
    <row r="32" spans="1:22" x14ac:dyDescent="0.2">
      <c r="A32" s="574" t="s">
        <v>1144</v>
      </c>
      <c r="B32" s="575" t="s">
        <v>1088</v>
      </c>
      <c r="C32" s="438" t="s">
        <v>382</v>
      </c>
      <c r="D32" s="438" t="s">
        <v>382</v>
      </c>
      <c r="E32" s="656">
        <v>9586</v>
      </c>
      <c r="F32" s="656">
        <v>12966</v>
      </c>
      <c r="G32" s="656">
        <v>4368</v>
      </c>
      <c r="H32" s="656">
        <v>2364</v>
      </c>
      <c r="I32" s="656">
        <v>0</v>
      </c>
      <c r="J32" s="656">
        <v>6166</v>
      </c>
      <c r="K32" s="656">
        <v>163</v>
      </c>
      <c r="L32" s="656">
        <v>169</v>
      </c>
      <c r="M32" s="656">
        <v>701</v>
      </c>
      <c r="N32" s="656">
        <v>1496</v>
      </c>
      <c r="O32" s="656">
        <v>37979</v>
      </c>
      <c r="P32" s="657">
        <v>2065</v>
      </c>
      <c r="Q32" s="578">
        <f t="shared" si="0"/>
        <v>231</v>
      </c>
      <c r="R32" s="635" t="str">
        <f t="shared" si="1"/>
        <v>Vallentuna</v>
      </c>
      <c r="S32" s="635">
        <f t="shared" si="2"/>
        <v>2065</v>
      </c>
      <c r="T32" s="634" t="str">
        <f t="shared" ca="1" si="3"/>
        <v>$Q$33</v>
      </c>
      <c r="U32" s="636">
        <v>32364</v>
      </c>
      <c r="V32" s="634">
        <f t="shared" si="4"/>
        <v>66831660</v>
      </c>
    </row>
    <row r="33" spans="1:22" x14ac:dyDescent="0.2">
      <c r="A33" s="574" t="s">
        <v>1144</v>
      </c>
      <c r="B33" s="575" t="s">
        <v>1092</v>
      </c>
      <c r="C33" s="438" t="s">
        <v>383</v>
      </c>
      <c r="D33" s="438" t="s">
        <v>383</v>
      </c>
      <c r="E33" s="656">
        <v>8432</v>
      </c>
      <c r="F33" s="656">
        <v>14375</v>
      </c>
      <c r="G33" s="656">
        <v>4177</v>
      </c>
      <c r="H33" s="656">
        <v>1861</v>
      </c>
      <c r="I33" s="656">
        <v>0</v>
      </c>
      <c r="J33" s="656">
        <v>7761</v>
      </c>
      <c r="K33" s="656">
        <v>166</v>
      </c>
      <c r="L33" s="656">
        <v>169</v>
      </c>
      <c r="M33" s="656">
        <v>1074</v>
      </c>
      <c r="N33" s="656">
        <v>1496</v>
      </c>
      <c r="O33" s="656">
        <v>39511</v>
      </c>
      <c r="P33" s="657">
        <v>3597</v>
      </c>
      <c r="Q33" s="578">
        <f t="shared" si="0"/>
        <v>261</v>
      </c>
      <c r="R33" s="635" t="str">
        <f t="shared" si="1"/>
        <v>Vaxholm</v>
      </c>
      <c r="S33" s="635">
        <f t="shared" si="2"/>
        <v>3597</v>
      </c>
      <c r="T33" s="634" t="str">
        <f t="shared" ca="1" si="3"/>
        <v>$Q$34</v>
      </c>
      <c r="U33" s="636">
        <v>11402</v>
      </c>
      <c r="V33" s="634">
        <f t="shared" si="4"/>
        <v>41012994</v>
      </c>
    </row>
    <row r="34" spans="1:22" x14ac:dyDescent="0.2">
      <c r="A34" s="574" t="s">
        <v>1144</v>
      </c>
      <c r="B34" s="575" t="s">
        <v>1102</v>
      </c>
      <c r="C34" s="438" t="s">
        <v>384</v>
      </c>
      <c r="D34" s="438" t="s">
        <v>384</v>
      </c>
      <c r="E34" s="656">
        <v>8986</v>
      </c>
      <c r="F34" s="656">
        <v>13550</v>
      </c>
      <c r="G34" s="656">
        <v>4231</v>
      </c>
      <c r="H34" s="656">
        <v>2777</v>
      </c>
      <c r="I34" s="656">
        <v>0</v>
      </c>
      <c r="J34" s="656">
        <v>6152</v>
      </c>
      <c r="K34" s="656">
        <v>325</v>
      </c>
      <c r="L34" s="656">
        <v>169</v>
      </c>
      <c r="M34" s="656">
        <v>865</v>
      </c>
      <c r="N34" s="656">
        <v>1496</v>
      </c>
      <c r="O34" s="656">
        <v>38551</v>
      </c>
      <c r="P34" s="657">
        <v>2637</v>
      </c>
      <c r="Q34" s="578">
        <f t="shared" si="0"/>
        <v>244</v>
      </c>
      <c r="R34" s="635" t="str">
        <f t="shared" si="1"/>
        <v>Värmdö</v>
      </c>
      <c r="S34" s="635">
        <f t="shared" si="2"/>
        <v>2637</v>
      </c>
      <c r="T34" s="634" t="str">
        <f t="shared" ca="1" si="3"/>
        <v>$Q$35</v>
      </c>
      <c r="U34" s="636">
        <v>40997</v>
      </c>
      <c r="V34" s="634">
        <f t="shared" si="4"/>
        <v>108109089</v>
      </c>
    </row>
    <row r="35" spans="1:22" x14ac:dyDescent="0.2">
      <c r="A35" s="574" t="s">
        <v>1144</v>
      </c>
      <c r="B35" s="575" t="s">
        <v>1127</v>
      </c>
      <c r="C35" s="438" t="s">
        <v>385</v>
      </c>
      <c r="D35" s="438" t="s">
        <v>385</v>
      </c>
      <c r="E35" s="656">
        <v>8515</v>
      </c>
      <c r="F35" s="656">
        <v>12628</v>
      </c>
      <c r="G35" s="656">
        <v>4252</v>
      </c>
      <c r="H35" s="656">
        <v>2593</v>
      </c>
      <c r="I35" s="656">
        <v>0</v>
      </c>
      <c r="J35" s="656">
        <v>6737</v>
      </c>
      <c r="K35" s="656">
        <v>49</v>
      </c>
      <c r="L35" s="656">
        <v>169</v>
      </c>
      <c r="M35" s="656">
        <v>624</v>
      </c>
      <c r="N35" s="656">
        <v>1496</v>
      </c>
      <c r="O35" s="656">
        <v>37063</v>
      </c>
      <c r="P35" s="657">
        <v>1149</v>
      </c>
      <c r="Q35" s="578">
        <f t="shared" si="0"/>
        <v>192</v>
      </c>
      <c r="R35" s="635" t="str">
        <f t="shared" si="1"/>
        <v>Österåker</v>
      </c>
      <c r="S35" s="635">
        <f t="shared" si="2"/>
        <v>1149</v>
      </c>
      <c r="T35" s="634" t="str">
        <f t="shared" ca="1" si="3"/>
        <v>$Q$36</v>
      </c>
      <c r="U35" s="636">
        <v>41944</v>
      </c>
      <c r="V35" s="634">
        <f t="shared" si="4"/>
        <v>48193656</v>
      </c>
    </row>
    <row r="36" spans="1:22" ht="25.5" x14ac:dyDescent="0.2">
      <c r="A36" s="574" t="s">
        <v>1145</v>
      </c>
      <c r="B36" s="575" t="s">
        <v>876</v>
      </c>
      <c r="C36" s="576" t="s">
        <v>387</v>
      </c>
      <c r="D36" s="577" t="s">
        <v>697</v>
      </c>
      <c r="E36" s="656">
        <v>6841</v>
      </c>
      <c r="F36" s="656">
        <v>10475</v>
      </c>
      <c r="G36" s="656">
        <v>3949</v>
      </c>
      <c r="H36" s="656">
        <v>3076</v>
      </c>
      <c r="I36" s="656">
        <v>0</v>
      </c>
      <c r="J36" s="656">
        <v>10094</v>
      </c>
      <c r="K36" s="656">
        <v>7</v>
      </c>
      <c r="L36" s="656">
        <v>75</v>
      </c>
      <c r="M36" s="656">
        <v>-240</v>
      </c>
      <c r="N36" s="656">
        <v>1060</v>
      </c>
      <c r="O36" s="656">
        <v>35337</v>
      </c>
      <c r="P36" s="657">
        <v>-577</v>
      </c>
      <c r="Q36" s="578">
        <f t="shared" si="0"/>
        <v>65</v>
      </c>
      <c r="R36" s="635" t="str">
        <f t="shared" si="1"/>
        <v>Enköping</v>
      </c>
      <c r="S36" s="635">
        <f t="shared" si="2"/>
        <v>-577</v>
      </c>
      <c r="T36" s="634" t="str">
        <f t="shared" ca="1" si="3"/>
        <v>$Q$37</v>
      </c>
      <c r="U36" s="636">
        <v>41772</v>
      </c>
      <c r="V36" s="634">
        <f t="shared" si="4"/>
        <v>-24102444</v>
      </c>
    </row>
    <row r="37" spans="1:22" x14ac:dyDescent="0.2">
      <c r="A37" s="574">
        <v>3</v>
      </c>
      <c r="B37" s="575" t="s">
        <v>909</v>
      </c>
      <c r="C37" s="438" t="s">
        <v>388</v>
      </c>
      <c r="D37" s="438" t="s">
        <v>388</v>
      </c>
      <c r="E37" s="656">
        <v>6175</v>
      </c>
      <c r="F37" s="656">
        <v>9630</v>
      </c>
      <c r="G37" s="656">
        <v>4601</v>
      </c>
      <c r="H37" s="656">
        <v>3386</v>
      </c>
      <c r="I37" s="656">
        <v>0</v>
      </c>
      <c r="J37" s="656">
        <v>12079</v>
      </c>
      <c r="K37" s="656">
        <v>263</v>
      </c>
      <c r="L37" s="656">
        <v>226</v>
      </c>
      <c r="M37" s="656">
        <v>-369</v>
      </c>
      <c r="N37" s="656">
        <v>1060</v>
      </c>
      <c r="O37" s="656">
        <v>37051</v>
      </c>
      <c r="P37" s="657">
        <v>1137</v>
      </c>
      <c r="Q37" s="578">
        <f t="shared" si="0"/>
        <v>191</v>
      </c>
      <c r="R37" s="635" t="str">
        <f t="shared" si="1"/>
        <v>Heby</v>
      </c>
      <c r="S37" s="635">
        <f t="shared" si="2"/>
        <v>1137</v>
      </c>
      <c r="T37" s="634" t="str">
        <f t="shared" ca="1" si="3"/>
        <v>$Q$38</v>
      </c>
      <c r="U37" s="636">
        <v>13562</v>
      </c>
      <c r="V37" s="634">
        <f t="shared" si="4"/>
        <v>15419994</v>
      </c>
    </row>
    <row r="38" spans="1:22" x14ac:dyDescent="0.2">
      <c r="A38" s="574" t="s">
        <v>1145</v>
      </c>
      <c r="B38" s="575" t="s">
        <v>919</v>
      </c>
      <c r="C38" s="438" t="s">
        <v>389</v>
      </c>
      <c r="D38" s="438" t="s">
        <v>389</v>
      </c>
      <c r="E38" s="656">
        <v>8114</v>
      </c>
      <c r="F38" s="656">
        <v>12478</v>
      </c>
      <c r="G38" s="656">
        <v>4472</v>
      </c>
      <c r="H38" s="656">
        <v>2801</v>
      </c>
      <c r="I38" s="656">
        <v>0</v>
      </c>
      <c r="J38" s="656">
        <v>5877</v>
      </c>
      <c r="K38" s="656">
        <v>0</v>
      </c>
      <c r="L38" s="656">
        <v>75</v>
      </c>
      <c r="M38" s="656">
        <v>35</v>
      </c>
      <c r="N38" s="656">
        <v>1060</v>
      </c>
      <c r="O38" s="656">
        <v>34912</v>
      </c>
      <c r="P38" s="657">
        <v>-1002</v>
      </c>
      <c r="Q38" s="578">
        <f t="shared" si="0"/>
        <v>44</v>
      </c>
      <c r="R38" s="635" t="str">
        <f t="shared" si="1"/>
        <v>Håbo</v>
      </c>
      <c r="S38" s="635">
        <f t="shared" si="2"/>
        <v>-1002</v>
      </c>
      <c r="T38" s="634" t="str">
        <f t="shared" ca="1" si="3"/>
        <v>$Q$39</v>
      </c>
      <c r="U38" s="636">
        <v>20251</v>
      </c>
      <c r="V38" s="634">
        <f t="shared" si="4"/>
        <v>-20291502</v>
      </c>
    </row>
    <row r="39" spans="1:22" x14ac:dyDescent="0.2">
      <c r="A39" s="574" t="s">
        <v>1145</v>
      </c>
      <c r="B39" s="575" t="s">
        <v>944</v>
      </c>
      <c r="C39" s="438" t="s">
        <v>390</v>
      </c>
      <c r="D39" s="438" t="s">
        <v>390</v>
      </c>
      <c r="E39" s="656">
        <v>9939</v>
      </c>
      <c r="F39" s="656">
        <v>14815</v>
      </c>
      <c r="G39" s="656">
        <v>3685</v>
      </c>
      <c r="H39" s="656">
        <v>2355</v>
      </c>
      <c r="I39" s="656">
        <v>0</v>
      </c>
      <c r="J39" s="656">
        <v>5491</v>
      </c>
      <c r="K39" s="656">
        <v>1986</v>
      </c>
      <c r="L39" s="656">
        <v>75</v>
      </c>
      <c r="M39" s="656">
        <v>151</v>
      </c>
      <c r="N39" s="656">
        <v>1060</v>
      </c>
      <c r="O39" s="656">
        <v>39557</v>
      </c>
      <c r="P39" s="657">
        <v>3643</v>
      </c>
      <c r="Q39" s="578">
        <f t="shared" si="0"/>
        <v>262</v>
      </c>
      <c r="R39" s="635" t="str">
        <f t="shared" si="1"/>
        <v>Knivsta</v>
      </c>
      <c r="S39" s="635">
        <f t="shared" si="2"/>
        <v>3643</v>
      </c>
      <c r="T39" s="634" t="str">
        <f t="shared" ca="1" si="3"/>
        <v>$Q$40</v>
      </c>
      <c r="U39" s="636">
        <v>16819</v>
      </c>
      <c r="V39" s="634">
        <f t="shared" si="4"/>
        <v>61271617</v>
      </c>
    </row>
    <row r="40" spans="1:22" x14ac:dyDescent="0.2">
      <c r="A40" s="574" t="s">
        <v>1145</v>
      </c>
      <c r="B40" s="575" t="s">
        <v>1063</v>
      </c>
      <c r="C40" s="438" t="s">
        <v>391</v>
      </c>
      <c r="D40" s="438" t="s">
        <v>391</v>
      </c>
      <c r="E40" s="656">
        <v>6138</v>
      </c>
      <c r="F40" s="656">
        <v>9617</v>
      </c>
      <c r="G40" s="656">
        <v>4465</v>
      </c>
      <c r="H40" s="656">
        <v>4128</v>
      </c>
      <c r="I40" s="656">
        <v>4</v>
      </c>
      <c r="J40" s="656">
        <v>12131</v>
      </c>
      <c r="K40" s="656">
        <v>164</v>
      </c>
      <c r="L40" s="656">
        <v>97</v>
      </c>
      <c r="M40" s="656">
        <v>-369</v>
      </c>
      <c r="N40" s="656">
        <v>1060</v>
      </c>
      <c r="O40" s="656">
        <v>37435</v>
      </c>
      <c r="P40" s="657">
        <v>1521</v>
      </c>
      <c r="Q40" s="578">
        <f t="shared" si="0"/>
        <v>206</v>
      </c>
      <c r="R40" s="635" t="str">
        <f t="shared" si="1"/>
        <v>Tierp</v>
      </c>
      <c r="S40" s="635">
        <f t="shared" si="2"/>
        <v>1521</v>
      </c>
      <c r="T40" s="634" t="str">
        <f t="shared" ca="1" si="3"/>
        <v>$Q$41</v>
      </c>
      <c r="U40" s="636">
        <v>20487</v>
      </c>
      <c r="V40" s="634">
        <f t="shared" si="4"/>
        <v>31160727</v>
      </c>
    </row>
    <row r="41" spans="1:22" x14ac:dyDescent="0.2">
      <c r="A41" s="574" t="s">
        <v>1145</v>
      </c>
      <c r="B41" s="575" t="s">
        <v>1083</v>
      </c>
      <c r="C41" s="438" t="s">
        <v>386</v>
      </c>
      <c r="D41" s="438" t="s">
        <v>386</v>
      </c>
      <c r="E41" s="656">
        <v>7300</v>
      </c>
      <c r="F41" s="656">
        <v>9101</v>
      </c>
      <c r="G41" s="656">
        <v>3300</v>
      </c>
      <c r="H41" s="656">
        <v>3944</v>
      </c>
      <c r="I41" s="656">
        <v>106</v>
      </c>
      <c r="J41" s="656">
        <v>7748</v>
      </c>
      <c r="K41" s="656">
        <v>0</v>
      </c>
      <c r="L41" s="656">
        <v>138</v>
      </c>
      <c r="M41" s="656">
        <v>-65</v>
      </c>
      <c r="N41" s="656">
        <v>1060</v>
      </c>
      <c r="O41" s="656">
        <v>32632</v>
      </c>
      <c r="P41" s="657">
        <v>-3282</v>
      </c>
      <c r="Q41" s="578">
        <f t="shared" si="0"/>
        <v>5</v>
      </c>
      <c r="R41" s="635" t="str">
        <f t="shared" si="1"/>
        <v>Uppsala</v>
      </c>
      <c r="S41" s="635">
        <f t="shared" si="2"/>
        <v>-3282</v>
      </c>
      <c r="T41" s="634" t="str">
        <f t="shared" ca="1" si="3"/>
        <v>$Q$42</v>
      </c>
      <c r="U41" s="636">
        <v>210003</v>
      </c>
      <c r="V41" s="634">
        <f t="shared" si="4"/>
        <v>-689229846</v>
      </c>
    </row>
    <row r="42" spans="1:22" x14ac:dyDescent="0.2">
      <c r="A42" s="574" t="s">
        <v>1145</v>
      </c>
      <c r="B42" s="575" t="s">
        <v>1118</v>
      </c>
      <c r="C42" s="438" t="s">
        <v>392</v>
      </c>
      <c r="D42" s="438" t="s">
        <v>392</v>
      </c>
      <c r="E42" s="656">
        <v>6695</v>
      </c>
      <c r="F42" s="656">
        <v>9528</v>
      </c>
      <c r="G42" s="656">
        <v>4311</v>
      </c>
      <c r="H42" s="656">
        <v>3511</v>
      </c>
      <c r="I42" s="656">
        <v>0</v>
      </c>
      <c r="J42" s="656">
        <v>11905</v>
      </c>
      <c r="K42" s="656">
        <v>65</v>
      </c>
      <c r="L42" s="656">
        <v>97</v>
      </c>
      <c r="M42" s="656">
        <v>-369</v>
      </c>
      <c r="N42" s="656">
        <v>1060</v>
      </c>
      <c r="O42" s="656">
        <v>36803</v>
      </c>
      <c r="P42" s="657">
        <v>889</v>
      </c>
      <c r="Q42" s="578">
        <f t="shared" si="0"/>
        <v>176</v>
      </c>
      <c r="R42" s="635" t="str">
        <f t="shared" si="1"/>
        <v>Älvkarleby</v>
      </c>
      <c r="S42" s="635">
        <f t="shared" si="2"/>
        <v>889</v>
      </c>
      <c r="T42" s="634" t="str">
        <f t="shared" ca="1" si="3"/>
        <v>$Q$43</v>
      </c>
      <c r="U42" s="636">
        <v>9239</v>
      </c>
      <c r="V42" s="634">
        <f t="shared" si="4"/>
        <v>8213471</v>
      </c>
    </row>
    <row r="43" spans="1:22" x14ac:dyDescent="0.2">
      <c r="A43" s="574" t="s">
        <v>1145</v>
      </c>
      <c r="B43" s="575" t="s">
        <v>1128</v>
      </c>
      <c r="C43" s="438" t="s">
        <v>393</v>
      </c>
      <c r="D43" s="438" t="s">
        <v>393</v>
      </c>
      <c r="E43" s="656">
        <v>6046</v>
      </c>
      <c r="F43" s="656">
        <v>9304</v>
      </c>
      <c r="G43" s="656">
        <v>4296</v>
      </c>
      <c r="H43" s="656">
        <v>2551</v>
      </c>
      <c r="I43" s="656">
        <v>0</v>
      </c>
      <c r="J43" s="656">
        <v>12193</v>
      </c>
      <c r="K43" s="656">
        <v>203</v>
      </c>
      <c r="L43" s="656">
        <v>75</v>
      </c>
      <c r="M43" s="656">
        <v>-369</v>
      </c>
      <c r="N43" s="656">
        <v>1060</v>
      </c>
      <c r="O43" s="656">
        <v>35359</v>
      </c>
      <c r="P43" s="657">
        <v>-555</v>
      </c>
      <c r="Q43" s="578">
        <f t="shared" si="0"/>
        <v>67</v>
      </c>
      <c r="R43" s="635" t="str">
        <f t="shared" si="1"/>
        <v>Östhammar</v>
      </c>
      <c r="S43" s="635">
        <f t="shared" si="2"/>
        <v>-555</v>
      </c>
      <c r="T43" s="634" t="str">
        <f t="shared" ca="1" si="3"/>
        <v>$Q$44</v>
      </c>
      <c r="U43" s="636">
        <v>21484</v>
      </c>
      <c r="V43" s="634">
        <f t="shared" si="4"/>
        <v>-11923620</v>
      </c>
    </row>
    <row r="44" spans="1:22" ht="25.5" x14ac:dyDescent="0.2">
      <c r="A44" s="574" t="s">
        <v>1146</v>
      </c>
      <c r="B44" s="575" t="s">
        <v>877</v>
      </c>
      <c r="C44" s="576" t="s">
        <v>395</v>
      </c>
      <c r="D44" s="577" t="s">
        <v>698</v>
      </c>
      <c r="E44" s="656">
        <v>7440</v>
      </c>
      <c r="F44" s="656">
        <v>10354</v>
      </c>
      <c r="G44" s="656">
        <v>3987</v>
      </c>
      <c r="H44" s="656">
        <v>5529</v>
      </c>
      <c r="I44" s="656">
        <v>171</v>
      </c>
      <c r="J44" s="656">
        <v>9850</v>
      </c>
      <c r="K44" s="656">
        <v>42</v>
      </c>
      <c r="L44" s="656">
        <v>82</v>
      </c>
      <c r="M44" s="656">
        <v>-369</v>
      </c>
      <c r="N44" s="656">
        <v>798</v>
      </c>
      <c r="O44" s="656">
        <v>37884</v>
      </c>
      <c r="P44" s="657">
        <v>1970</v>
      </c>
      <c r="Q44" s="578">
        <f t="shared" si="0"/>
        <v>226</v>
      </c>
      <c r="R44" s="635" t="str">
        <f t="shared" si="1"/>
        <v>Eskilstuna</v>
      </c>
      <c r="S44" s="635">
        <f t="shared" si="2"/>
        <v>1970</v>
      </c>
      <c r="T44" s="634" t="str">
        <f t="shared" ca="1" si="3"/>
        <v>$Q$45</v>
      </c>
      <c r="U44" s="636">
        <v>101882</v>
      </c>
      <c r="V44" s="634">
        <f t="shared" si="4"/>
        <v>200707540</v>
      </c>
    </row>
    <row r="45" spans="1:22" x14ac:dyDescent="0.2">
      <c r="A45" s="574" t="s">
        <v>1146</v>
      </c>
      <c r="B45" s="575" t="s">
        <v>886</v>
      </c>
      <c r="C45" s="438" t="s">
        <v>396</v>
      </c>
      <c r="D45" s="438" t="s">
        <v>396</v>
      </c>
      <c r="E45" s="656">
        <v>5919</v>
      </c>
      <c r="F45" s="656">
        <v>10445</v>
      </c>
      <c r="G45" s="656">
        <v>4545</v>
      </c>
      <c r="H45" s="656">
        <v>4375</v>
      </c>
      <c r="I45" s="656">
        <v>114</v>
      </c>
      <c r="J45" s="656">
        <v>12368</v>
      </c>
      <c r="K45" s="656">
        <v>78</v>
      </c>
      <c r="L45" s="656">
        <v>19</v>
      </c>
      <c r="M45" s="656">
        <v>-369</v>
      </c>
      <c r="N45" s="656">
        <v>549</v>
      </c>
      <c r="O45" s="656">
        <v>38043</v>
      </c>
      <c r="P45" s="657">
        <v>2129</v>
      </c>
      <c r="Q45" s="578">
        <f t="shared" si="0"/>
        <v>232</v>
      </c>
      <c r="R45" s="635" t="str">
        <f t="shared" si="1"/>
        <v>Flen</v>
      </c>
      <c r="S45" s="635">
        <f t="shared" si="2"/>
        <v>2129</v>
      </c>
      <c r="T45" s="634" t="str">
        <f t="shared" ca="1" si="3"/>
        <v>$Q$46</v>
      </c>
      <c r="U45" s="636">
        <v>16414</v>
      </c>
      <c r="V45" s="634">
        <f t="shared" si="4"/>
        <v>34945406</v>
      </c>
    </row>
    <row r="46" spans="1:22" x14ac:dyDescent="0.2">
      <c r="A46" s="574" t="s">
        <v>1146</v>
      </c>
      <c r="B46" s="575" t="s">
        <v>891</v>
      </c>
      <c r="C46" s="438" t="s">
        <v>397</v>
      </c>
      <c r="D46" s="438" t="s">
        <v>397</v>
      </c>
      <c r="E46" s="656">
        <v>7370</v>
      </c>
      <c r="F46" s="656">
        <v>11041</v>
      </c>
      <c r="G46" s="656">
        <v>3592</v>
      </c>
      <c r="H46" s="656">
        <v>2854</v>
      </c>
      <c r="I46" s="656">
        <v>0</v>
      </c>
      <c r="J46" s="656">
        <v>9791</v>
      </c>
      <c r="K46" s="656">
        <v>99</v>
      </c>
      <c r="L46" s="656">
        <v>-3</v>
      </c>
      <c r="M46" s="656">
        <v>-369</v>
      </c>
      <c r="N46" s="656">
        <v>1016</v>
      </c>
      <c r="O46" s="656">
        <v>35391</v>
      </c>
      <c r="P46" s="657">
        <v>-523</v>
      </c>
      <c r="Q46" s="578">
        <f t="shared" si="0"/>
        <v>70</v>
      </c>
      <c r="R46" s="635" t="str">
        <f t="shared" si="1"/>
        <v>Gnesta</v>
      </c>
      <c r="S46" s="635">
        <f t="shared" si="2"/>
        <v>-523</v>
      </c>
      <c r="T46" s="634" t="str">
        <f t="shared" ca="1" si="3"/>
        <v>$Q$47</v>
      </c>
      <c r="U46" s="636">
        <v>10609</v>
      </c>
      <c r="V46" s="634">
        <f t="shared" si="4"/>
        <v>-5548507</v>
      </c>
    </row>
    <row r="47" spans="1:22" x14ac:dyDescent="0.2">
      <c r="A47" s="574" t="s">
        <v>1146</v>
      </c>
      <c r="B47" s="575" t="s">
        <v>939</v>
      </c>
      <c r="C47" s="438" t="s">
        <v>398</v>
      </c>
      <c r="D47" s="438" t="s">
        <v>398</v>
      </c>
      <c r="E47" s="656">
        <v>6713</v>
      </c>
      <c r="F47" s="656">
        <v>10522</v>
      </c>
      <c r="G47" s="656">
        <v>4046</v>
      </c>
      <c r="H47" s="656">
        <v>4434</v>
      </c>
      <c r="I47" s="656">
        <v>51</v>
      </c>
      <c r="J47" s="656">
        <v>11888</v>
      </c>
      <c r="K47" s="656">
        <v>3</v>
      </c>
      <c r="L47" s="656">
        <v>19</v>
      </c>
      <c r="M47" s="656">
        <v>-369</v>
      </c>
      <c r="N47" s="656">
        <v>541</v>
      </c>
      <c r="O47" s="656">
        <v>37848</v>
      </c>
      <c r="P47" s="657">
        <v>1934</v>
      </c>
      <c r="Q47" s="578">
        <f t="shared" si="0"/>
        <v>224</v>
      </c>
      <c r="R47" s="635" t="str">
        <f t="shared" si="1"/>
        <v>Katrineholm</v>
      </c>
      <c r="S47" s="635">
        <f t="shared" si="2"/>
        <v>1934</v>
      </c>
      <c r="T47" s="634" t="str">
        <f t="shared" ca="1" si="3"/>
        <v>$Q$48</v>
      </c>
      <c r="U47" s="636">
        <v>33455</v>
      </c>
      <c r="V47" s="634">
        <f t="shared" si="4"/>
        <v>64701970</v>
      </c>
    </row>
    <row r="48" spans="1:22" x14ac:dyDescent="0.2">
      <c r="A48" s="574" t="s">
        <v>1146</v>
      </c>
      <c r="B48" s="575" t="s">
        <v>1002</v>
      </c>
      <c r="C48" s="438" t="s">
        <v>399</v>
      </c>
      <c r="D48" s="438" t="s">
        <v>399</v>
      </c>
      <c r="E48" s="656">
        <v>6891</v>
      </c>
      <c r="F48" s="656">
        <v>10027</v>
      </c>
      <c r="G48" s="656">
        <v>3729</v>
      </c>
      <c r="H48" s="656">
        <v>3448</v>
      </c>
      <c r="I48" s="656">
        <v>3</v>
      </c>
      <c r="J48" s="656">
        <v>11536</v>
      </c>
      <c r="K48" s="656">
        <v>0</v>
      </c>
      <c r="L48" s="656">
        <v>-3</v>
      </c>
      <c r="M48" s="656">
        <v>-369</v>
      </c>
      <c r="N48" s="656">
        <v>1018</v>
      </c>
      <c r="O48" s="656">
        <v>36280</v>
      </c>
      <c r="P48" s="657">
        <v>366</v>
      </c>
      <c r="Q48" s="578">
        <f t="shared" si="0"/>
        <v>145</v>
      </c>
      <c r="R48" s="635" t="str">
        <f t="shared" si="1"/>
        <v>Nyköping</v>
      </c>
      <c r="S48" s="635">
        <f t="shared" si="2"/>
        <v>366</v>
      </c>
      <c r="T48" s="634" t="str">
        <f t="shared" ca="1" si="3"/>
        <v>$Q$49</v>
      </c>
      <c r="U48" s="636">
        <v>54119</v>
      </c>
      <c r="V48" s="634">
        <f t="shared" si="4"/>
        <v>19807554</v>
      </c>
    </row>
    <row r="49" spans="1:22" x14ac:dyDescent="0.2">
      <c r="A49" s="574" t="s">
        <v>1146</v>
      </c>
      <c r="B49" s="575" t="s">
        <v>1012</v>
      </c>
      <c r="C49" s="438" t="s">
        <v>400</v>
      </c>
      <c r="D49" s="438" t="s">
        <v>400</v>
      </c>
      <c r="E49" s="656">
        <v>5772</v>
      </c>
      <c r="F49" s="656">
        <v>8278</v>
      </c>
      <c r="G49" s="656">
        <v>3434</v>
      </c>
      <c r="H49" s="656">
        <v>3317</v>
      </c>
      <c r="I49" s="656">
        <v>0</v>
      </c>
      <c r="J49" s="656">
        <v>12654</v>
      </c>
      <c r="K49" s="656">
        <v>21</v>
      </c>
      <c r="L49" s="656">
        <v>-3</v>
      </c>
      <c r="M49" s="656">
        <v>-369</v>
      </c>
      <c r="N49" s="656">
        <v>190</v>
      </c>
      <c r="O49" s="656">
        <v>33294</v>
      </c>
      <c r="P49" s="657">
        <v>-2620</v>
      </c>
      <c r="Q49" s="578">
        <f t="shared" si="0"/>
        <v>9</v>
      </c>
      <c r="R49" s="635" t="str">
        <f t="shared" si="1"/>
        <v>Oxelösund</v>
      </c>
      <c r="S49" s="635">
        <f t="shared" si="2"/>
        <v>-2620</v>
      </c>
      <c r="T49" s="634" t="str">
        <f t="shared" ca="1" si="3"/>
        <v>$Q$50</v>
      </c>
      <c r="U49" s="636">
        <v>11673</v>
      </c>
      <c r="V49" s="634">
        <f t="shared" si="4"/>
        <v>-30583260</v>
      </c>
    </row>
    <row r="50" spans="1:22" x14ac:dyDescent="0.2">
      <c r="A50" s="574" t="s">
        <v>1146</v>
      </c>
      <c r="B50" s="575" t="s">
        <v>1043</v>
      </c>
      <c r="C50" s="438" t="s">
        <v>401</v>
      </c>
      <c r="D50" s="438" t="s">
        <v>401</v>
      </c>
      <c r="E50" s="656">
        <v>7112</v>
      </c>
      <c r="F50" s="656">
        <v>11253</v>
      </c>
      <c r="G50" s="656">
        <v>4059</v>
      </c>
      <c r="H50" s="656">
        <v>3450</v>
      </c>
      <c r="I50" s="656">
        <v>0</v>
      </c>
      <c r="J50" s="656">
        <v>9663</v>
      </c>
      <c r="K50" s="656">
        <v>16</v>
      </c>
      <c r="L50" s="656">
        <v>19</v>
      </c>
      <c r="M50" s="656">
        <v>-290</v>
      </c>
      <c r="N50" s="656">
        <v>765</v>
      </c>
      <c r="O50" s="656">
        <v>36047</v>
      </c>
      <c r="P50" s="657">
        <v>133</v>
      </c>
      <c r="Q50" s="578">
        <f t="shared" si="0"/>
        <v>125</v>
      </c>
      <c r="R50" s="635" t="str">
        <f t="shared" si="1"/>
        <v>Strängnäs</v>
      </c>
      <c r="S50" s="635">
        <f t="shared" si="2"/>
        <v>133</v>
      </c>
      <c r="T50" s="634" t="str">
        <f t="shared" ca="1" si="3"/>
        <v>$Q$51</v>
      </c>
      <c r="U50" s="636">
        <v>34078</v>
      </c>
      <c r="V50" s="634">
        <f t="shared" si="4"/>
        <v>4532374</v>
      </c>
    </row>
    <row r="51" spans="1:22" x14ac:dyDescent="0.2">
      <c r="A51" s="574" t="s">
        <v>1146</v>
      </c>
      <c r="B51" s="575" t="s">
        <v>1074</v>
      </c>
      <c r="C51" s="438" t="s">
        <v>402</v>
      </c>
      <c r="D51" s="438" t="s">
        <v>402</v>
      </c>
      <c r="E51" s="656">
        <v>6985</v>
      </c>
      <c r="F51" s="656">
        <v>10871</v>
      </c>
      <c r="G51" s="656">
        <v>4214</v>
      </c>
      <c r="H51" s="656">
        <v>2405</v>
      </c>
      <c r="I51" s="656">
        <v>0</v>
      </c>
      <c r="J51" s="656">
        <v>8833</v>
      </c>
      <c r="K51" s="656">
        <v>76</v>
      </c>
      <c r="L51" s="656">
        <v>-3</v>
      </c>
      <c r="M51" s="656">
        <v>-118</v>
      </c>
      <c r="N51" s="656">
        <v>652</v>
      </c>
      <c r="O51" s="656">
        <v>33915</v>
      </c>
      <c r="P51" s="657">
        <v>-1999</v>
      </c>
      <c r="Q51" s="578">
        <f t="shared" si="0"/>
        <v>17</v>
      </c>
      <c r="R51" s="635" t="str">
        <f t="shared" si="1"/>
        <v>Trosa</v>
      </c>
      <c r="S51" s="635">
        <f t="shared" si="2"/>
        <v>-1999</v>
      </c>
      <c r="T51" s="634" t="str">
        <f t="shared" ca="1" si="3"/>
        <v>$Q$52</v>
      </c>
      <c r="U51" s="636">
        <v>12035</v>
      </c>
      <c r="V51" s="634">
        <f t="shared" si="4"/>
        <v>-24057965</v>
      </c>
    </row>
    <row r="52" spans="1:22" x14ac:dyDescent="0.2">
      <c r="A52" s="574" t="s">
        <v>1146</v>
      </c>
      <c r="B52" s="575" t="s">
        <v>1098</v>
      </c>
      <c r="C52" s="438" t="s">
        <v>403</v>
      </c>
      <c r="D52" s="438" t="s">
        <v>403</v>
      </c>
      <c r="E52" s="656">
        <v>5662</v>
      </c>
      <c r="F52" s="656">
        <v>10812</v>
      </c>
      <c r="G52" s="656">
        <v>4722</v>
      </c>
      <c r="H52" s="656">
        <v>3444</v>
      </c>
      <c r="I52" s="656">
        <v>0</v>
      </c>
      <c r="J52" s="656">
        <v>12189</v>
      </c>
      <c r="K52" s="656">
        <v>170</v>
      </c>
      <c r="L52" s="656">
        <v>19</v>
      </c>
      <c r="M52" s="656">
        <v>-369</v>
      </c>
      <c r="N52" s="656">
        <v>886</v>
      </c>
      <c r="O52" s="656">
        <v>37535</v>
      </c>
      <c r="P52" s="657">
        <v>1621</v>
      </c>
      <c r="Q52" s="578">
        <f t="shared" si="0"/>
        <v>210</v>
      </c>
      <c r="R52" s="635" t="str">
        <f t="shared" si="1"/>
        <v>Vingåker</v>
      </c>
      <c r="S52" s="635">
        <f t="shared" si="2"/>
        <v>1621</v>
      </c>
      <c r="T52" s="634" t="str">
        <f t="shared" ca="1" si="3"/>
        <v>$Q$53</v>
      </c>
      <c r="U52" s="636">
        <v>8918</v>
      </c>
      <c r="V52" s="634">
        <f t="shared" si="4"/>
        <v>14456078</v>
      </c>
    </row>
    <row r="53" spans="1:22" ht="25.5" x14ac:dyDescent="0.2">
      <c r="A53" s="574" t="s">
        <v>1147</v>
      </c>
      <c r="B53" s="575" t="s">
        <v>863</v>
      </c>
      <c r="C53" s="576" t="s">
        <v>405</v>
      </c>
      <c r="D53" s="577" t="s">
        <v>699</v>
      </c>
      <c r="E53" s="656">
        <v>6553</v>
      </c>
      <c r="F53" s="656">
        <v>9028</v>
      </c>
      <c r="G53" s="656">
        <v>4692</v>
      </c>
      <c r="H53" s="656">
        <v>3307</v>
      </c>
      <c r="I53" s="656">
        <v>0</v>
      </c>
      <c r="J53" s="656">
        <v>11293</v>
      </c>
      <c r="K53" s="656">
        <v>318</v>
      </c>
      <c r="L53" s="656">
        <v>678</v>
      </c>
      <c r="M53" s="656">
        <v>-369</v>
      </c>
      <c r="N53" s="656">
        <v>772</v>
      </c>
      <c r="O53" s="656">
        <v>36272</v>
      </c>
      <c r="P53" s="657">
        <v>358</v>
      </c>
      <c r="Q53" s="578">
        <f t="shared" si="0"/>
        <v>144</v>
      </c>
      <c r="R53" s="635" t="str">
        <f t="shared" si="1"/>
        <v>Boxholm</v>
      </c>
      <c r="S53" s="635">
        <f t="shared" si="2"/>
        <v>358</v>
      </c>
      <c r="T53" s="634" t="str">
        <f t="shared" ca="1" si="3"/>
        <v>$Q$54</v>
      </c>
      <c r="U53" s="636">
        <v>5316</v>
      </c>
      <c r="V53" s="634">
        <f t="shared" si="4"/>
        <v>1903128</v>
      </c>
    </row>
    <row r="54" spans="1:22" x14ac:dyDescent="0.2">
      <c r="A54" s="574" t="s">
        <v>1147</v>
      </c>
      <c r="B54" s="575" t="s">
        <v>885</v>
      </c>
      <c r="C54" s="438" t="s">
        <v>406</v>
      </c>
      <c r="D54" s="438" t="s">
        <v>406</v>
      </c>
      <c r="E54" s="656">
        <v>6498</v>
      </c>
      <c r="F54" s="656">
        <v>9526</v>
      </c>
      <c r="G54" s="656">
        <v>4136</v>
      </c>
      <c r="H54" s="656">
        <v>3989</v>
      </c>
      <c r="I54" s="656">
        <v>0</v>
      </c>
      <c r="J54" s="656">
        <v>12196</v>
      </c>
      <c r="K54" s="656">
        <v>131</v>
      </c>
      <c r="L54" s="656">
        <v>-51</v>
      </c>
      <c r="M54" s="656">
        <v>-369</v>
      </c>
      <c r="N54" s="656">
        <v>772</v>
      </c>
      <c r="O54" s="656">
        <v>36828</v>
      </c>
      <c r="P54" s="657">
        <v>914</v>
      </c>
      <c r="Q54" s="578">
        <f t="shared" si="0"/>
        <v>177</v>
      </c>
      <c r="R54" s="635" t="str">
        <f t="shared" si="1"/>
        <v>Finspång</v>
      </c>
      <c r="S54" s="635">
        <f t="shared" si="2"/>
        <v>914</v>
      </c>
      <c r="T54" s="634" t="str">
        <f t="shared" ca="1" si="3"/>
        <v>$Q$55</v>
      </c>
      <c r="U54" s="636">
        <v>21215</v>
      </c>
      <c r="V54" s="634">
        <f t="shared" si="4"/>
        <v>19390510</v>
      </c>
    </row>
    <row r="55" spans="1:22" x14ac:dyDescent="0.2">
      <c r="A55" s="574" t="s">
        <v>1147</v>
      </c>
      <c r="B55" s="575" t="s">
        <v>941</v>
      </c>
      <c r="C55" s="438" t="s">
        <v>407</v>
      </c>
      <c r="D55" s="438" t="s">
        <v>407</v>
      </c>
      <c r="E55" s="656">
        <v>6153</v>
      </c>
      <c r="F55" s="656">
        <v>10730</v>
      </c>
      <c r="G55" s="656">
        <v>4575</v>
      </c>
      <c r="H55" s="656">
        <v>2912</v>
      </c>
      <c r="I55" s="656">
        <v>0</v>
      </c>
      <c r="J55" s="656">
        <v>12034</v>
      </c>
      <c r="K55" s="656">
        <v>89</v>
      </c>
      <c r="L55" s="656">
        <v>678</v>
      </c>
      <c r="M55" s="656">
        <v>-369</v>
      </c>
      <c r="N55" s="656">
        <v>772</v>
      </c>
      <c r="O55" s="656">
        <v>37574</v>
      </c>
      <c r="P55" s="657">
        <v>1660</v>
      </c>
      <c r="Q55" s="578">
        <f t="shared" si="0"/>
        <v>211</v>
      </c>
      <c r="R55" s="635" t="str">
        <f t="shared" si="1"/>
        <v>Kinda</v>
      </c>
      <c r="S55" s="635">
        <f t="shared" si="2"/>
        <v>1660</v>
      </c>
      <c r="T55" s="634" t="str">
        <f t="shared" ca="1" si="3"/>
        <v>$Q$56</v>
      </c>
      <c r="U55" s="636">
        <v>9837</v>
      </c>
      <c r="V55" s="634">
        <f t="shared" si="4"/>
        <v>16329420</v>
      </c>
    </row>
    <row r="56" spans="1:22" x14ac:dyDescent="0.2">
      <c r="A56" s="574" t="s">
        <v>1147</v>
      </c>
      <c r="B56" s="575" t="s">
        <v>966</v>
      </c>
      <c r="C56" s="438" t="s">
        <v>408</v>
      </c>
      <c r="D56" s="438" t="s">
        <v>408</v>
      </c>
      <c r="E56" s="656">
        <v>7320</v>
      </c>
      <c r="F56" s="656">
        <v>9520</v>
      </c>
      <c r="G56" s="656">
        <v>3502</v>
      </c>
      <c r="H56" s="656">
        <v>4209</v>
      </c>
      <c r="I56" s="656">
        <v>144</v>
      </c>
      <c r="J56" s="656">
        <v>8839</v>
      </c>
      <c r="K56" s="656">
        <v>4</v>
      </c>
      <c r="L56" s="656">
        <v>12</v>
      </c>
      <c r="M56" s="656">
        <v>-220</v>
      </c>
      <c r="N56" s="656">
        <v>772</v>
      </c>
      <c r="O56" s="656">
        <v>34102</v>
      </c>
      <c r="P56" s="657">
        <v>-1812</v>
      </c>
      <c r="Q56" s="578">
        <f t="shared" si="0"/>
        <v>21</v>
      </c>
      <c r="R56" s="635" t="str">
        <f t="shared" si="1"/>
        <v>Linköping</v>
      </c>
      <c r="S56" s="635">
        <f t="shared" si="2"/>
        <v>-1812</v>
      </c>
      <c r="T56" s="634" t="str">
        <f t="shared" ca="1" si="3"/>
        <v>$Q$57</v>
      </c>
      <c r="U56" s="636">
        <v>153144</v>
      </c>
      <c r="V56" s="634">
        <f t="shared" si="4"/>
        <v>-277496928</v>
      </c>
    </row>
    <row r="57" spans="1:22" x14ac:dyDescent="0.2">
      <c r="A57" s="574" t="s">
        <v>1147</v>
      </c>
      <c r="B57" s="575" t="s">
        <v>983</v>
      </c>
      <c r="C57" s="438" t="s">
        <v>409</v>
      </c>
      <c r="D57" s="438" t="s">
        <v>409</v>
      </c>
      <c r="E57" s="656">
        <v>6756</v>
      </c>
      <c r="F57" s="656">
        <v>9932</v>
      </c>
      <c r="G57" s="656">
        <v>4183</v>
      </c>
      <c r="H57" s="656">
        <v>3658</v>
      </c>
      <c r="I57" s="656">
        <v>0</v>
      </c>
      <c r="J57" s="656">
        <v>10799</v>
      </c>
      <c r="K57" s="656">
        <v>73</v>
      </c>
      <c r="L57" s="656">
        <v>-28</v>
      </c>
      <c r="M57" s="656">
        <v>-369</v>
      </c>
      <c r="N57" s="656">
        <v>772</v>
      </c>
      <c r="O57" s="656">
        <v>35776</v>
      </c>
      <c r="P57" s="657">
        <v>-138</v>
      </c>
      <c r="Q57" s="578">
        <f t="shared" si="0"/>
        <v>106</v>
      </c>
      <c r="R57" s="635" t="str">
        <f t="shared" si="1"/>
        <v>Mjölby</v>
      </c>
      <c r="S57" s="635">
        <f t="shared" si="2"/>
        <v>-138</v>
      </c>
      <c r="T57" s="634" t="str">
        <f t="shared" ca="1" si="3"/>
        <v>$Q$58</v>
      </c>
      <c r="U57" s="636">
        <v>26543</v>
      </c>
      <c r="V57" s="634">
        <f t="shared" si="4"/>
        <v>-3662934</v>
      </c>
    </row>
    <row r="58" spans="1:22" x14ac:dyDescent="0.2">
      <c r="A58" s="574" t="s">
        <v>1147</v>
      </c>
      <c r="B58" s="575" t="s">
        <v>985</v>
      </c>
      <c r="C58" s="438" t="s">
        <v>410</v>
      </c>
      <c r="D58" s="438" t="s">
        <v>410</v>
      </c>
      <c r="E58" s="656">
        <v>6443</v>
      </c>
      <c r="F58" s="656">
        <v>9987</v>
      </c>
      <c r="G58" s="656">
        <v>3938</v>
      </c>
      <c r="H58" s="656">
        <v>3689</v>
      </c>
      <c r="I58" s="656">
        <v>0</v>
      </c>
      <c r="J58" s="656">
        <v>11092</v>
      </c>
      <c r="K58" s="656">
        <v>62</v>
      </c>
      <c r="L58" s="656">
        <v>-51</v>
      </c>
      <c r="M58" s="656">
        <v>-369</v>
      </c>
      <c r="N58" s="656">
        <v>772</v>
      </c>
      <c r="O58" s="656">
        <v>35563</v>
      </c>
      <c r="P58" s="657">
        <v>-351</v>
      </c>
      <c r="Q58" s="578">
        <f t="shared" si="0"/>
        <v>88</v>
      </c>
      <c r="R58" s="635" t="str">
        <f t="shared" si="1"/>
        <v>Motala</v>
      </c>
      <c r="S58" s="635">
        <f t="shared" si="2"/>
        <v>-351</v>
      </c>
      <c r="T58" s="634" t="str">
        <f t="shared" ca="1" si="3"/>
        <v>$Q$59</v>
      </c>
      <c r="U58" s="636">
        <v>42870</v>
      </c>
      <c r="V58" s="634">
        <f t="shared" si="4"/>
        <v>-15047370</v>
      </c>
    </row>
    <row r="59" spans="1:22" x14ac:dyDescent="0.2">
      <c r="A59" s="574" t="s">
        <v>1147</v>
      </c>
      <c r="B59" s="575" t="s">
        <v>997</v>
      </c>
      <c r="C59" s="438" t="s">
        <v>411</v>
      </c>
      <c r="D59" s="438" t="s">
        <v>411</v>
      </c>
      <c r="E59" s="656">
        <v>7548</v>
      </c>
      <c r="F59" s="656">
        <v>9833</v>
      </c>
      <c r="G59" s="656">
        <v>3857</v>
      </c>
      <c r="H59" s="656">
        <v>5184</v>
      </c>
      <c r="I59" s="656">
        <v>142</v>
      </c>
      <c r="J59" s="656">
        <v>9523</v>
      </c>
      <c r="K59" s="656">
        <v>14</v>
      </c>
      <c r="L59" s="656">
        <v>12</v>
      </c>
      <c r="M59" s="656">
        <v>-369</v>
      </c>
      <c r="N59" s="656">
        <v>772</v>
      </c>
      <c r="O59" s="656">
        <v>36516</v>
      </c>
      <c r="P59" s="657">
        <v>602</v>
      </c>
      <c r="Q59" s="578">
        <f t="shared" si="0"/>
        <v>164</v>
      </c>
      <c r="R59" s="635" t="str">
        <f t="shared" si="1"/>
        <v>Norrköping</v>
      </c>
      <c r="S59" s="635">
        <f t="shared" si="2"/>
        <v>602</v>
      </c>
      <c r="T59" s="634" t="str">
        <f t="shared" ca="1" si="3"/>
        <v>$Q$60</v>
      </c>
      <c r="U59" s="636">
        <v>136863</v>
      </c>
      <c r="V59" s="634">
        <f t="shared" si="4"/>
        <v>82391526</v>
      </c>
    </row>
    <row r="60" spans="1:22" x14ac:dyDescent="0.2">
      <c r="A60" s="574" t="s">
        <v>1147</v>
      </c>
      <c r="B60" s="575" t="s">
        <v>1057</v>
      </c>
      <c r="C60" s="438" t="s">
        <v>412</v>
      </c>
      <c r="D60" s="438" t="s">
        <v>412</v>
      </c>
      <c r="E60" s="656">
        <v>7321</v>
      </c>
      <c r="F60" s="656">
        <v>10399</v>
      </c>
      <c r="G60" s="656">
        <v>4364</v>
      </c>
      <c r="H60" s="656">
        <v>2642</v>
      </c>
      <c r="I60" s="656">
        <v>0</v>
      </c>
      <c r="J60" s="656">
        <v>9928</v>
      </c>
      <c r="K60" s="656">
        <v>192</v>
      </c>
      <c r="L60" s="656">
        <v>-51</v>
      </c>
      <c r="M60" s="656">
        <v>-369</v>
      </c>
      <c r="N60" s="656">
        <v>772</v>
      </c>
      <c r="O60" s="656">
        <v>35198</v>
      </c>
      <c r="P60" s="657">
        <v>-716</v>
      </c>
      <c r="Q60" s="578">
        <f t="shared" si="0"/>
        <v>57</v>
      </c>
      <c r="R60" s="635" t="str">
        <f t="shared" si="1"/>
        <v>Söderköping</v>
      </c>
      <c r="S60" s="635">
        <f t="shared" si="2"/>
        <v>-716</v>
      </c>
      <c r="T60" s="634" t="str">
        <f t="shared" ca="1" si="3"/>
        <v>$Q$61</v>
      </c>
      <c r="U60" s="636">
        <v>14262</v>
      </c>
      <c r="V60" s="634">
        <f t="shared" si="4"/>
        <v>-10211592</v>
      </c>
    </row>
    <row r="61" spans="1:22" x14ac:dyDescent="0.2">
      <c r="A61" s="574" t="s">
        <v>1147</v>
      </c>
      <c r="B61" s="575" t="s">
        <v>1085</v>
      </c>
      <c r="C61" s="438" t="s">
        <v>413</v>
      </c>
      <c r="D61" s="438" t="s">
        <v>413</v>
      </c>
      <c r="E61" s="656">
        <v>4587</v>
      </c>
      <c r="F61" s="656">
        <v>8371</v>
      </c>
      <c r="G61" s="656">
        <v>3817</v>
      </c>
      <c r="H61" s="656">
        <v>2762</v>
      </c>
      <c r="I61" s="656">
        <v>0</v>
      </c>
      <c r="J61" s="656">
        <v>15720</v>
      </c>
      <c r="K61" s="656">
        <v>226</v>
      </c>
      <c r="L61" s="656">
        <v>486</v>
      </c>
      <c r="M61" s="656">
        <v>-369</v>
      </c>
      <c r="N61" s="656">
        <v>772</v>
      </c>
      <c r="O61" s="656">
        <v>36372</v>
      </c>
      <c r="P61" s="657">
        <v>458</v>
      </c>
      <c r="Q61" s="578">
        <f t="shared" si="0"/>
        <v>150</v>
      </c>
      <c r="R61" s="635" t="str">
        <f t="shared" si="1"/>
        <v>Vadstena</v>
      </c>
      <c r="S61" s="635">
        <f t="shared" si="2"/>
        <v>458</v>
      </c>
      <c r="T61" s="634" t="str">
        <f t="shared" ca="1" si="3"/>
        <v>$Q$62</v>
      </c>
      <c r="U61" s="636">
        <v>7396</v>
      </c>
      <c r="V61" s="634">
        <f t="shared" si="4"/>
        <v>3387368</v>
      </c>
    </row>
    <row r="62" spans="1:22" x14ac:dyDescent="0.2">
      <c r="A62" s="574" t="s">
        <v>1147</v>
      </c>
      <c r="B62" s="575" t="s">
        <v>1087</v>
      </c>
      <c r="C62" s="438" t="s">
        <v>414</v>
      </c>
      <c r="D62" s="438" t="s">
        <v>414</v>
      </c>
      <c r="E62" s="656">
        <v>4353</v>
      </c>
      <c r="F62" s="656">
        <v>8742</v>
      </c>
      <c r="G62" s="656">
        <v>4166</v>
      </c>
      <c r="H62" s="656">
        <v>2536</v>
      </c>
      <c r="I62" s="656">
        <v>0</v>
      </c>
      <c r="J62" s="656">
        <v>14042</v>
      </c>
      <c r="K62" s="656">
        <v>642</v>
      </c>
      <c r="L62" s="656">
        <v>655</v>
      </c>
      <c r="M62" s="656">
        <v>-369</v>
      </c>
      <c r="N62" s="656">
        <v>772</v>
      </c>
      <c r="O62" s="656">
        <v>35539</v>
      </c>
      <c r="P62" s="657">
        <v>-375</v>
      </c>
      <c r="Q62" s="578">
        <f t="shared" si="0"/>
        <v>86</v>
      </c>
      <c r="R62" s="635" t="str">
        <f t="shared" si="1"/>
        <v>Valdemarsvik</v>
      </c>
      <c r="S62" s="635">
        <f t="shared" si="2"/>
        <v>-375</v>
      </c>
      <c r="T62" s="634" t="str">
        <f t="shared" ca="1" si="3"/>
        <v>$Q$63</v>
      </c>
      <c r="U62" s="636">
        <v>7744</v>
      </c>
      <c r="V62" s="634">
        <f t="shared" si="4"/>
        <v>-2904000</v>
      </c>
    </row>
    <row r="63" spans="1:22" x14ac:dyDescent="0.2">
      <c r="A63" s="574" t="s">
        <v>1147</v>
      </c>
      <c r="B63" s="575" t="s">
        <v>1107</v>
      </c>
      <c r="C63" s="438" t="s">
        <v>415</v>
      </c>
      <c r="D63" s="438" t="s">
        <v>415</v>
      </c>
      <c r="E63" s="656">
        <v>5792</v>
      </c>
      <c r="F63" s="656">
        <v>10437</v>
      </c>
      <c r="G63" s="656">
        <v>4283</v>
      </c>
      <c r="H63" s="656">
        <v>2452</v>
      </c>
      <c r="I63" s="656">
        <v>0</v>
      </c>
      <c r="J63" s="656">
        <v>13911</v>
      </c>
      <c r="K63" s="656">
        <v>507</v>
      </c>
      <c r="L63" s="656">
        <v>1609</v>
      </c>
      <c r="M63" s="656">
        <v>-369</v>
      </c>
      <c r="N63" s="656">
        <v>772</v>
      </c>
      <c r="O63" s="656">
        <v>39394</v>
      </c>
      <c r="P63" s="657">
        <v>3480</v>
      </c>
      <c r="Q63" s="578">
        <f t="shared" si="0"/>
        <v>259</v>
      </c>
      <c r="R63" s="635" t="str">
        <f t="shared" si="1"/>
        <v>Ydre</v>
      </c>
      <c r="S63" s="635">
        <f t="shared" si="2"/>
        <v>3480</v>
      </c>
      <c r="T63" s="634" t="str">
        <f t="shared" ca="1" si="3"/>
        <v>$Q$64</v>
      </c>
      <c r="U63" s="636">
        <v>3651</v>
      </c>
      <c r="V63" s="634">
        <f t="shared" si="4"/>
        <v>12705480</v>
      </c>
    </row>
    <row r="64" spans="1:22" x14ac:dyDescent="0.2">
      <c r="A64" s="574" t="s">
        <v>1147</v>
      </c>
      <c r="B64" s="575" t="s">
        <v>1115</v>
      </c>
      <c r="C64" s="438" t="s">
        <v>416</v>
      </c>
      <c r="D64" s="438" t="s">
        <v>416</v>
      </c>
      <c r="E64" s="656">
        <v>5620</v>
      </c>
      <c r="F64" s="656">
        <v>10152</v>
      </c>
      <c r="G64" s="656">
        <v>4644</v>
      </c>
      <c r="H64" s="656">
        <v>3136</v>
      </c>
      <c r="I64" s="656">
        <v>0</v>
      </c>
      <c r="J64" s="656">
        <v>11933</v>
      </c>
      <c r="K64" s="656">
        <v>262</v>
      </c>
      <c r="L64" s="656">
        <v>-28</v>
      </c>
      <c r="M64" s="656">
        <v>-369</v>
      </c>
      <c r="N64" s="656">
        <v>772</v>
      </c>
      <c r="O64" s="656">
        <v>36122</v>
      </c>
      <c r="P64" s="657">
        <v>208</v>
      </c>
      <c r="Q64" s="578">
        <f t="shared" si="0"/>
        <v>131</v>
      </c>
      <c r="R64" s="635" t="str">
        <f t="shared" si="1"/>
        <v>Åtvidaberg</v>
      </c>
      <c r="S64" s="635">
        <f t="shared" si="2"/>
        <v>208</v>
      </c>
      <c r="T64" s="634" t="str">
        <f t="shared" ca="1" si="3"/>
        <v>$Q$65</v>
      </c>
      <c r="U64" s="636">
        <v>11520</v>
      </c>
      <c r="V64" s="634">
        <f t="shared" si="4"/>
        <v>2396160</v>
      </c>
    </row>
    <row r="65" spans="1:22" x14ac:dyDescent="0.2">
      <c r="A65" s="574" t="s">
        <v>1147</v>
      </c>
      <c r="B65" s="575" t="s">
        <v>1122</v>
      </c>
      <c r="C65" s="438" t="s">
        <v>417</v>
      </c>
      <c r="D65" s="438" t="s">
        <v>417</v>
      </c>
      <c r="E65" s="656">
        <v>5328</v>
      </c>
      <c r="F65" s="656">
        <v>9665</v>
      </c>
      <c r="G65" s="656">
        <v>4953</v>
      </c>
      <c r="H65" s="656">
        <v>3291</v>
      </c>
      <c r="I65" s="656">
        <v>0</v>
      </c>
      <c r="J65" s="656">
        <v>12452</v>
      </c>
      <c r="K65" s="656">
        <v>487</v>
      </c>
      <c r="L65" s="656">
        <v>655</v>
      </c>
      <c r="M65" s="656">
        <v>-369</v>
      </c>
      <c r="N65" s="656">
        <v>772</v>
      </c>
      <c r="O65" s="656">
        <v>37234</v>
      </c>
      <c r="P65" s="657">
        <v>1320</v>
      </c>
      <c r="Q65" s="578">
        <f t="shared" si="0"/>
        <v>199</v>
      </c>
      <c r="R65" s="635" t="str">
        <f t="shared" si="1"/>
        <v>Ödeshög</v>
      </c>
      <c r="S65" s="635">
        <f t="shared" si="2"/>
        <v>1320</v>
      </c>
      <c r="T65" s="634" t="str">
        <f t="shared" ca="1" si="3"/>
        <v>$Q$66</v>
      </c>
      <c r="U65" s="636">
        <v>5233</v>
      </c>
      <c r="V65" s="634">
        <f t="shared" si="4"/>
        <v>6907560</v>
      </c>
    </row>
    <row r="66" spans="1:22" ht="25.5" x14ac:dyDescent="0.2">
      <c r="A66" s="574" t="s">
        <v>1148</v>
      </c>
      <c r="B66" s="575" t="s">
        <v>845</v>
      </c>
      <c r="C66" s="576" t="s">
        <v>419</v>
      </c>
      <c r="D66" s="577" t="s">
        <v>700</v>
      </c>
      <c r="E66" s="656">
        <v>6329</v>
      </c>
      <c r="F66" s="656">
        <v>9595</v>
      </c>
      <c r="G66" s="656">
        <v>4182</v>
      </c>
      <c r="H66" s="656">
        <v>2942</v>
      </c>
      <c r="I66" s="656">
        <v>0</v>
      </c>
      <c r="J66" s="656">
        <v>11101</v>
      </c>
      <c r="K66" s="656">
        <v>430</v>
      </c>
      <c r="L66" s="656">
        <v>670</v>
      </c>
      <c r="M66" s="656">
        <v>-369</v>
      </c>
      <c r="N66" s="656">
        <v>590</v>
      </c>
      <c r="O66" s="656">
        <v>35470</v>
      </c>
      <c r="P66" s="657">
        <v>-444</v>
      </c>
      <c r="Q66" s="578">
        <f t="shared" si="0"/>
        <v>79</v>
      </c>
      <c r="R66" s="635" t="str">
        <f t="shared" si="1"/>
        <v>Aneby</v>
      </c>
      <c r="S66" s="635">
        <f t="shared" si="2"/>
        <v>-444</v>
      </c>
      <c r="T66" s="634" t="str">
        <f t="shared" ca="1" si="3"/>
        <v>$Q$67</v>
      </c>
      <c r="U66" s="636">
        <v>6525</v>
      </c>
      <c r="V66" s="634">
        <f t="shared" si="4"/>
        <v>-2897100</v>
      </c>
    </row>
    <row r="67" spans="1:22" x14ac:dyDescent="0.2">
      <c r="A67" s="574" t="s">
        <v>1148</v>
      </c>
      <c r="B67" s="575" t="s">
        <v>874</v>
      </c>
      <c r="C67" s="438" t="s">
        <v>420</v>
      </c>
      <c r="D67" s="438" t="s">
        <v>420</v>
      </c>
      <c r="E67" s="656">
        <v>6016</v>
      </c>
      <c r="F67" s="656">
        <v>9521</v>
      </c>
      <c r="G67" s="656">
        <v>3599</v>
      </c>
      <c r="H67" s="656">
        <v>3051</v>
      </c>
      <c r="I67" s="656">
        <v>0</v>
      </c>
      <c r="J67" s="656">
        <v>13167</v>
      </c>
      <c r="K67" s="656">
        <v>64</v>
      </c>
      <c r="L67" s="656">
        <v>-11</v>
      </c>
      <c r="M67" s="656">
        <v>-369</v>
      </c>
      <c r="N67" s="656">
        <v>590</v>
      </c>
      <c r="O67" s="656">
        <v>35628</v>
      </c>
      <c r="P67" s="657">
        <v>-286</v>
      </c>
      <c r="Q67" s="578">
        <f t="shared" si="0"/>
        <v>94</v>
      </c>
      <c r="R67" s="635" t="str">
        <f t="shared" si="1"/>
        <v>Eksjö</v>
      </c>
      <c r="S67" s="635">
        <f t="shared" si="2"/>
        <v>-286</v>
      </c>
      <c r="T67" s="634" t="str">
        <f t="shared" ca="1" si="3"/>
        <v>$Q$68</v>
      </c>
      <c r="U67" s="636">
        <v>16776</v>
      </c>
      <c r="V67" s="634">
        <f t="shared" si="4"/>
        <v>-4797936</v>
      </c>
    </row>
    <row r="68" spans="1:22" x14ac:dyDescent="0.2">
      <c r="A68" s="574" t="s">
        <v>1148</v>
      </c>
      <c r="B68" s="575" t="s">
        <v>890</v>
      </c>
      <c r="C68" s="438" t="s">
        <v>421</v>
      </c>
      <c r="D68" s="438" t="s">
        <v>421</v>
      </c>
      <c r="E68" s="656">
        <v>6634</v>
      </c>
      <c r="F68" s="656">
        <v>11002</v>
      </c>
      <c r="G68" s="656">
        <v>4667</v>
      </c>
      <c r="H68" s="656">
        <v>3259</v>
      </c>
      <c r="I68" s="656">
        <v>179</v>
      </c>
      <c r="J68" s="656">
        <v>10045</v>
      </c>
      <c r="K68" s="656">
        <v>264</v>
      </c>
      <c r="L68" s="656">
        <v>-11</v>
      </c>
      <c r="M68" s="656">
        <v>-369</v>
      </c>
      <c r="N68" s="656">
        <v>590</v>
      </c>
      <c r="O68" s="656">
        <v>36260</v>
      </c>
      <c r="P68" s="657">
        <v>346</v>
      </c>
      <c r="Q68" s="578">
        <f t="shared" si="0"/>
        <v>143</v>
      </c>
      <c r="R68" s="635" t="str">
        <f t="shared" si="1"/>
        <v>Gislaved</v>
      </c>
      <c r="S68" s="635">
        <f t="shared" si="2"/>
        <v>346</v>
      </c>
      <c r="T68" s="634" t="str">
        <f t="shared" ca="1" si="3"/>
        <v>$Q$69</v>
      </c>
      <c r="U68" s="636">
        <v>29182</v>
      </c>
      <c r="V68" s="634">
        <f t="shared" si="4"/>
        <v>10096972</v>
      </c>
    </row>
    <row r="69" spans="1:22" x14ac:dyDescent="0.2">
      <c r="A69" s="574" t="s">
        <v>1148</v>
      </c>
      <c r="B69" s="575" t="s">
        <v>892</v>
      </c>
      <c r="C69" s="438" t="s">
        <v>422</v>
      </c>
      <c r="D69" s="438" t="s">
        <v>422</v>
      </c>
      <c r="E69" s="656">
        <v>6586</v>
      </c>
      <c r="F69" s="656">
        <v>11584</v>
      </c>
      <c r="G69" s="656">
        <v>4910</v>
      </c>
      <c r="H69" s="656">
        <v>3413</v>
      </c>
      <c r="I69" s="656">
        <v>238</v>
      </c>
      <c r="J69" s="656">
        <v>9156</v>
      </c>
      <c r="K69" s="656">
        <v>128</v>
      </c>
      <c r="L69" s="656">
        <v>-11</v>
      </c>
      <c r="M69" s="656">
        <v>-369</v>
      </c>
      <c r="N69" s="656">
        <v>590</v>
      </c>
      <c r="O69" s="656">
        <v>36225</v>
      </c>
      <c r="P69" s="657">
        <v>311</v>
      </c>
      <c r="Q69" s="578">
        <f t="shared" si="0"/>
        <v>141</v>
      </c>
      <c r="R69" s="635" t="str">
        <f t="shared" si="1"/>
        <v>Gnosjö</v>
      </c>
      <c r="S69" s="635">
        <f t="shared" si="2"/>
        <v>311</v>
      </c>
      <c r="T69" s="634" t="str">
        <f t="shared" ca="1" si="3"/>
        <v>$Q$70</v>
      </c>
      <c r="U69" s="636">
        <v>9509</v>
      </c>
      <c r="V69" s="634">
        <f t="shared" si="4"/>
        <v>2957299</v>
      </c>
    </row>
    <row r="70" spans="1:22" x14ac:dyDescent="0.2">
      <c r="A70" s="574" t="s">
        <v>1148</v>
      </c>
      <c r="B70" s="575" t="s">
        <v>901</v>
      </c>
      <c r="C70" s="438" t="s">
        <v>423</v>
      </c>
      <c r="D70" s="438" t="s">
        <v>423</v>
      </c>
      <c r="E70" s="656">
        <v>9970</v>
      </c>
      <c r="F70" s="656">
        <v>13343</v>
      </c>
      <c r="G70" s="656">
        <v>4306</v>
      </c>
      <c r="H70" s="656">
        <v>2101</v>
      </c>
      <c r="I70" s="656">
        <v>0</v>
      </c>
      <c r="J70" s="656">
        <v>6600</v>
      </c>
      <c r="K70" s="656">
        <v>101</v>
      </c>
      <c r="L70" s="656">
        <v>-59</v>
      </c>
      <c r="M70" s="656">
        <v>-369</v>
      </c>
      <c r="N70" s="656">
        <v>590</v>
      </c>
      <c r="O70" s="656">
        <v>36583</v>
      </c>
      <c r="P70" s="657">
        <v>669</v>
      </c>
      <c r="Q70" s="578">
        <f t="shared" si="0"/>
        <v>168</v>
      </c>
      <c r="R70" s="635" t="str">
        <f t="shared" si="1"/>
        <v>Habo</v>
      </c>
      <c r="S70" s="635">
        <f t="shared" si="2"/>
        <v>669</v>
      </c>
      <c r="T70" s="634" t="str">
        <f t="shared" ca="1" si="3"/>
        <v>$Q$71</v>
      </c>
      <c r="U70" s="636">
        <v>11231</v>
      </c>
      <c r="V70" s="634">
        <f t="shared" si="4"/>
        <v>7513539</v>
      </c>
    </row>
    <row r="71" spans="1:22" x14ac:dyDescent="0.2">
      <c r="A71" s="574" t="s">
        <v>1148</v>
      </c>
      <c r="B71" s="575" t="s">
        <v>931</v>
      </c>
      <c r="C71" s="438" t="s">
        <v>424</v>
      </c>
      <c r="D71" s="438" t="s">
        <v>424</v>
      </c>
      <c r="E71" s="656">
        <v>7573</v>
      </c>
      <c r="F71" s="656">
        <v>9649</v>
      </c>
      <c r="G71" s="656">
        <v>3684</v>
      </c>
      <c r="H71" s="656">
        <v>3636</v>
      </c>
      <c r="I71" s="656">
        <v>131</v>
      </c>
      <c r="J71" s="656">
        <v>9611</v>
      </c>
      <c r="K71" s="656">
        <v>9</v>
      </c>
      <c r="L71" s="656">
        <v>5</v>
      </c>
      <c r="M71" s="656">
        <v>-369</v>
      </c>
      <c r="N71" s="656">
        <v>590</v>
      </c>
      <c r="O71" s="656">
        <v>34519</v>
      </c>
      <c r="P71" s="657">
        <v>-1395</v>
      </c>
      <c r="Q71" s="578">
        <f t="shared" si="0"/>
        <v>32</v>
      </c>
      <c r="R71" s="635" t="str">
        <f t="shared" si="1"/>
        <v>Jönköping</v>
      </c>
      <c r="S71" s="635">
        <f t="shared" si="2"/>
        <v>-1395</v>
      </c>
      <c r="T71" s="634" t="str">
        <f t="shared" ca="1" si="3"/>
        <v>$Q$72</v>
      </c>
      <c r="U71" s="636">
        <v>133266</v>
      </c>
      <c r="V71" s="634">
        <f t="shared" si="4"/>
        <v>-185906070</v>
      </c>
    </row>
    <row r="72" spans="1:22" x14ac:dyDescent="0.2">
      <c r="A72" s="574" t="s">
        <v>1148</v>
      </c>
      <c r="B72" s="575" t="s">
        <v>986</v>
      </c>
      <c r="C72" s="438" t="s">
        <v>425</v>
      </c>
      <c r="D72" s="438" t="s">
        <v>425</v>
      </c>
      <c r="E72" s="656">
        <v>7436</v>
      </c>
      <c r="F72" s="656">
        <v>10939</v>
      </c>
      <c r="G72" s="656">
        <v>4449</v>
      </c>
      <c r="H72" s="656">
        <v>2440</v>
      </c>
      <c r="I72" s="656">
        <v>0</v>
      </c>
      <c r="J72" s="656">
        <v>10139</v>
      </c>
      <c r="K72" s="656">
        <v>63</v>
      </c>
      <c r="L72" s="656">
        <v>500</v>
      </c>
      <c r="M72" s="656">
        <v>-369</v>
      </c>
      <c r="N72" s="656">
        <v>590</v>
      </c>
      <c r="O72" s="656">
        <v>36187</v>
      </c>
      <c r="P72" s="657">
        <v>273</v>
      </c>
      <c r="Q72" s="578">
        <f t="shared" si="0"/>
        <v>136</v>
      </c>
      <c r="R72" s="635" t="str">
        <f t="shared" si="1"/>
        <v>Mullsjö</v>
      </c>
      <c r="S72" s="635">
        <f t="shared" si="2"/>
        <v>273</v>
      </c>
      <c r="T72" s="634" t="str">
        <f t="shared" ca="1" si="3"/>
        <v>$Q$73</v>
      </c>
      <c r="U72" s="636">
        <v>7145</v>
      </c>
      <c r="V72" s="634">
        <f t="shared" si="4"/>
        <v>1950585</v>
      </c>
    </row>
    <row r="73" spans="1:22" x14ac:dyDescent="0.2">
      <c r="A73" s="574" t="s">
        <v>1148</v>
      </c>
      <c r="B73" s="575" t="s">
        <v>1004</v>
      </c>
      <c r="C73" s="438" t="s">
        <v>426</v>
      </c>
      <c r="D73" s="438" t="s">
        <v>426</v>
      </c>
      <c r="E73" s="656">
        <v>6776</v>
      </c>
      <c r="F73" s="656">
        <v>10564</v>
      </c>
      <c r="G73" s="656">
        <v>4210</v>
      </c>
      <c r="H73" s="656">
        <v>3890</v>
      </c>
      <c r="I73" s="656">
        <v>50</v>
      </c>
      <c r="J73" s="656">
        <v>11733</v>
      </c>
      <c r="K73" s="656">
        <v>13</v>
      </c>
      <c r="L73" s="656">
        <v>-11</v>
      </c>
      <c r="M73" s="656">
        <v>-369</v>
      </c>
      <c r="N73" s="656">
        <v>590</v>
      </c>
      <c r="O73" s="656">
        <v>37446</v>
      </c>
      <c r="P73" s="657">
        <v>1532</v>
      </c>
      <c r="Q73" s="578">
        <f t="shared" si="0"/>
        <v>207</v>
      </c>
      <c r="R73" s="635" t="str">
        <f t="shared" si="1"/>
        <v>Nässjö</v>
      </c>
      <c r="S73" s="635">
        <f t="shared" si="2"/>
        <v>1532</v>
      </c>
      <c r="T73" s="634" t="str">
        <f t="shared" ca="1" si="3"/>
        <v>$Q$74</v>
      </c>
      <c r="U73" s="636">
        <v>30407</v>
      </c>
      <c r="V73" s="634">
        <f t="shared" si="4"/>
        <v>46583524</v>
      </c>
    </row>
    <row r="74" spans="1:22" x14ac:dyDescent="0.2">
      <c r="A74" s="574" t="s">
        <v>1148</v>
      </c>
      <c r="B74" s="575" t="s">
        <v>1055</v>
      </c>
      <c r="C74" s="438" t="s">
        <v>427</v>
      </c>
      <c r="D74" s="438" t="s">
        <v>427</v>
      </c>
      <c r="E74" s="656">
        <v>6858</v>
      </c>
      <c r="F74" s="656">
        <v>10936</v>
      </c>
      <c r="G74" s="656">
        <v>4795</v>
      </c>
      <c r="H74" s="656">
        <v>3306</v>
      </c>
      <c r="I74" s="656">
        <v>35</v>
      </c>
      <c r="J74" s="656">
        <v>12402</v>
      </c>
      <c r="K74" s="656">
        <v>46</v>
      </c>
      <c r="L74" s="656">
        <v>-11</v>
      </c>
      <c r="M74" s="656">
        <v>-369</v>
      </c>
      <c r="N74" s="656">
        <v>590</v>
      </c>
      <c r="O74" s="656">
        <v>38588</v>
      </c>
      <c r="P74" s="657">
        <v>2674</v>
      </c>
      <c r="Q74" s="578">
        <f t="shared" si="0"/>
        <v>245</v>
      </c>
      <c r="R74" s="635" t="str">
        <f t="shared" si="1"/>
        <v>Sävsjö</v>
      </c>
      <c r="S74" s="635">
        <f t="shared" si="2"/>
        <v>2674</v>
      </c>
      <c r="T74" s="634" t="str">
        <f t="shared" ca="1" si="3"/>
        <v>$Q$75</v>
      </c>
      <c r="U74" s="636">
        <v>11216</v>
      </c>
      <c r="V74" s="634">
        <f t="shared" si="4"/>
        <v>29991584</v>
      </c>
    </row>
    <row r="75" spans="1:22" x14ac:dyDescent="0.2">
      <c r="A75" s="574" t="s">
        <v>1148</v>
      </c>
      <c r="B75" s="575" t="s">
        <v>1071</v>
      </c>
      <c r="C75" s="438" t="s">
        <v>428</v>
      </c>
      <c r="D75" s="438" t="s">
        <v>428</v>
      </c>
      <c r="E75" s="656">
        <v>6350</v>
      </c>
      <c r="F75" s="656">
        <v>10189</v>
      </c>
      <c r="G75" s="656">
        <v>4146</v>
      </c>
      <c r="H75" s="656">
        <v>3896</v>
      </c>
      <c r="I75" s="656">
        <v>0</v>
      </c>
      <c r="J75" s="656">
        <v>12574</v>
      </c>
      <c r="K75" s="656">
        <v>0</v>
      </c>
      <c r="L75" s="656">
        <v>-11</v>
      </c>
      <c r="M75" s="656">
        <v>-369</v>
      </c>
      <c r="N75" s="656">
        <v>590</v>
      </c>
      <c r="O75" s="656">
        <v>37365</v>
      </c>
      <c r="P75" s="657">
        <v>1451</v>
      </c>
      <c r="Q75" s="578">
        <f t="shared" ref="Q75:Q138" si="5">RANK(P75,$P$10:$P$299,1)</f>
        <v>201</v>
      </c>
      <c r="R75" s="635" t="str">
        <f t="shared" ref="R75:R138" si="6">C75</f>
        <v>Tranås</v>
      </c>
      <c r="S75" s="635">
        <f t="shared" ref="S75:S138" si="7">P75</f>
        <v>1451</v>
      </c>
      <c r="T75" s="634" t="str">
        <f t="shared" ref="T75:T138" ca="1" si="8">CELL("adress",Q76)</f>
        <v>$Q$76</v>
      </c>
      <c r="U75" s="636">
        <v>18495</v>
      </c>
      <c r="V75" s="634">
        <f t="shared" ref="V75:V138" si="9">U75*P75</f>
        <v>26836245</v>
      </c>
    </row>
    <row r="76" spans="1:22" x14ac:dyDescent="0.2">
      <c r="A76" s="574" t="s">
        <v>1148</v>
      </c>
      <c r="B76" s="575" t="s">
        <v>1086</v>
      </c>
      <c r="C76" s="438" t="s">
        <v>429</v>
      </c>
      <c r="D76" s="438" t="s">
        <v>429</v>
      </c>
      <c r="E76" s="656">
        <v>7746</v>
      </c>
      <c r="F76" s="656">
        <v>11330</v>
      </c>
      <c r="G76" s="656">
        <v>4152</v>
      </c>
      <c r="H76" s="656">
        <v>2741</v>
      </c>
      <c r="I76" s="656">
        <v>79</v>
      </c>
      <c r="J76" s="656">
        <v>10125</v>
      </c>
      <c r="K76" s="656">
        <v>0</v>
      </c>
      <c r="L76" s="656">
        <v>-11</v>
      </c>
      <c r="M76" s="656">
        <v>-369</v>
      </c>
      <c r="N76" s="656">
        <v>590</v>
      </c>
      <c r="O76" s="656">
        <v>36383</v>
      </c>
      <c r="P76" s="657">
        <v>469</v>
      </c>
      <c r="Q76" s="578">
        <f t="shared" si="5"/>
        <v>155</v>
      </c>
      <c r="R76" s="635" t="str">
        <f t="shared" si="6"/>
        <v>Vaggeryd</v>
      </c>
      <c r="S76" s="635">
        <f t="shared" si="7"/>
        <v>469</v>
      </c>
      <c r="T76" s="634" t="str">
        <f t="shared" ca="1" si="8"/>
        <v>$Q$77</v>
      </c>
      <c r="U76" s="636">
        <v>13368</v>
      </c>
      <c r="V76" s="634">
        <f t="shared" si="9"/>
        <v>6269592</v>
      </c>
    </row>
    <row r="77" spans="1:22" x14ac:dyDescent="0.2">
      <c r="A77" s="574" t="s">
        <v>1148</v>
      </c>
      <c r="B77" s="575" t="s">
        <v>1094</v>
      </c>
      <c r="C77" s="438" t="s">
        <v>430</v>
      </c>
      <c r="D77" s="438" t="s">
        <v>430</v>
      </c>
      <c r="E77" s="656">
        <v>6697</v>
      </c>
      <c r="F77" s="656">
        <v>10184</v>
      </c>
      <c r="G77" s="656">
        <v>4392</v>
      </c>
      <c r="H77" s="656">
        <v>2875</v>
      </c>
      <c r="I77" s="656">
        <v>4</v>
      </c>
      <c r="J77" s="656">
        <v>11856</v>
      </c>
      <c r="K77" s="656">
        <v>158</v>
      </c>
      <c r="L77" s="656">
        <v>-11</v>
      </c>
      <c r="M77" s="656">
        <v>-369</v>
      </c>
      <c r="N77" s="656">
        <v>590</v>
      </c>
      <c r="O77" s="656">
        <v>36376</v>
      </c>
      <c r="P77" s="657">
        <v>462</v>
      </c>
      <c r="Q77" s="578">
        <f t="shared" si="5"/>
        <v>151</v>
      </c>
      <c r="R77" s="635" t="str">
        <f t="shared" si="6"/>
        <v>Vetlanda</v>
      </c>
      <c r="S77" s="635">
        <f t="shared" si="7"/>
        <v>462</v>
      </c>
      <c r="T77" s="634" t="str">
        <f t="shared" ca="1" si="8"/>
        <v>$Q$78</v>
      </c>
      <c r="U77" s="636">
        <v>26827</v>
      </c>
      <c r="V77" s="634">
        <f t="shared" si="9"/>
        <v>12394074</v>
      </c>
    </row>
    <row r="78" spans="1:22" x14ac:dyDescent="0.2">
      <c r="A78" s="574" t="s">
        <v>1148</v>
      </c>
      <c r="B78" s="575" t="s">
        <v>1103</v>
      </c>
      <c r="C78" s="438" t="s">
        <v>431</v>
      </c>
      <c r="D78" s="438" t="s">
        <v>431</v>
      </c>
      <c r="E78" s="656">
        <v>6790</v>
      </c>
      <c r="F78" s="656">
        <v>10441</v>
      </c>
      <c r="G78" s="656">
        <v>3961</v>
      </c>
      <c r="H78" s="656">
        <v>3126</v>
      </c>
      <c r="I78" s="656">
        <v>133</v>
      </c>
      <c r="J78" s="656">
        <v>10700</v>
      </c>
      <c r="K78" s="656">
        <v>49</v>
      </c>
      <c r="L78" s="656">
        <v>-11</v>
      </c>
      <c r="M78" s="656">
        <v>-369</v>
      </c>
      <c r="N78" s="656">
        <v>590</v>
      </c>
      <c r="O78" s="656">
        <v>35410</v>
      </c>
      <c r="P78" s="657">
        <v>-504</v>
      </c>
      <c r="Q78" s="578">
        <f t="shared" si="5"/>
        <v>75</v>
      </c>
      <c r="R78" s="635" t="str">
        <f t="shared" si="6"/>
        <v>Värnamo</v>
      </c>
      <c r="S78" s="635">
        <f t="shared" si="7"/>
        <v>-504</v>
      </c>
      <c r="T78" s="634" t="str">
        <f t="shared" ca="1" si="8"/>
        <v>$Q$79</v>
      </c>
      <c r="U78" s="636">
        <v>33478</v>
      </c>
      <c r="V78" s="634">
        <f t="shared" si="9"/>
        <v>-16872912</v>
      </c>
    </row>
    <row r="79" spans="1:22" ht="25.5" x14ac:dyDescent="0.2">
      <c r="A79" s="574" t="s">
        <v>1149</v>
      </c>
      <c r="B79" s="575" t="s">
        <v>844</v>
      </c>
      <c r="C79" s="576" t="s">
        <v>433</v>
      </c>
      <c r="D79" s="577" t="s">
        <v>701</v>
      </c>
      <c r="E79" s="656">
        <v>7502</v>
      </c>
      <c r="F79" s="656">
        <v>11066</v>
      </c>
      <c r="G79" s="656">
        <v>3983</v>
      </c>
      <c r="H79" s="656">
        <v>3756</v>
      </c>
      <c r="I79" s="656">
        <v>68</v>
      </c>
      <c r="J79" s="656">
        <v>11213</v>
      </c>
      <c r="K79" s="656">
        <v>17</v>
      </c>
      <c r="L79" s="656">
        <v>-77</v>
      </c>
      <c r="M79" s="656">
        <v>-369</v>
      </c>
      <c r="N79" s="656">
        <v>580</v>
      </c>
      <c r="O79" s="656">
        <v>37739</v>
      </c>
      <c r="P79" s="657">
        <v>1825</v>
      </c>
      <c r="Q79" s="578">
        <f t="shared" si="5"/>
        <v>217</v>
      </c>
      <c r="R79" s="635" t="str">
        <f t="shared" si="6"/>
        <v>Alvesta</v>
      </c>
      <c r="S79" s="635">
        <f t="shared" si="7"/>
        <v>1825</v>
      </c>
      <c r="T79" s="634" t="str">
        <f t="shared" ca="1" si="8"/>
        <v>$Q$80</v>
      </c>
      <c r="U79" s="636">
        <v>19593</v>
      </c>
      <c r="V79" s="634">
        <f t="shared" si="9"/>
        <v>35757225</v>
      </c>
    </row>
    <row r="80" spans="1:22" x14ac:dyDescent="0.2">
      <c r="A80" s="574" t="s">
        <v>1149</v>
      </c>
      <c r="B80" s="575" t="s">
        <v>961</v>
      </c>
      <c r="C80" s="438" t="s">
        <v>434</v>
      </c>
      <c r="D80" s="438" t="s">
        <v>434</v>
      </c>
      <c r="E80" s="656">
        <v>6730</v>
      </c>
      <c r="F80" s="656">
        <v>11434</v>
      </c>
      <c r="G80" s="656">
        <v>4696</v>
      </c>
      <c r="H80" s="656">
        <v>3546</v>
      </c>
      <c r="I80" s="656">
        <v>86</v>
      </c>
      <c r="J80" s="656">
        <v>11784</v>
      </c>
      <c r="K80" s="656">
        <v>40</v>
      </c>
      <c r="L80" s="656">
        <v>-52</v>
      </c>
      <c r="M80" s="656">
        <v>-369</v>
      </c>
      <c r="N80" s="656">
        <v>580</v>
      </c>
      <c r="O80" s="656">
        <v>38475</v>
      </c>
      <c r="P80" s="657">
        <v>2561</v>
      </c>
      <c r="Q80" s="578">
        <f t="shared" si="5"/>
        <v>239</v>
      </c>
      <c r="R80" s="635" t="str">
        <f t="shared" si="6"/>
        <v>Lessebo</v>
      </c>
      <c r="S80" s="635">
        <f t="shared" si="7"/>
        <v>2561</v>
      </c>
      <c r="T80" s="634" t="str">
        <f t="shared" ca="1" si="8"/>
        <v>$Q$81</v>
      </c>
      <c r="U80" s="636">
        <v>8420</v>
      </c>
      <c r="V80" s="634">
        <f t="shared" si="9"/>
        <v>21563620</v>
      </c>
    </row>
    <row r="81" spans="1:22" x14ac:dyDescent="0.2">
      <c r="A81" s="574" t="s">
        <v>1149</v>
      </c>
      <c r="B81" s="575" t="s">
        <v>967</v>
      </c>
      <c r="C81" s="438" t="s">
        <v>435</v>
      </c>
      <c r="D81" s="438" t="s">
        <v>435</v>
      </c>
      <c r="E81" s="656">
        <v>5945</v>
      </c>
      <c r="F81" s="656">
        <v>9937</v>
      </c>
      <c r="G81" s="656">
        <v>4038</v>
      </c>
      <c r="H81" s="656">
        <v>2768</v>
      </c>
      <c r="I81" s="656">
        <v>40</v>
      </c>
      <c r="J81" s="656">
        <v>11783</v>
      </c>
      <c r="K81" s="656">
        <v>55</v>
      </c>
      <c r="L81" s="656">
        <v>-52</v>
      </c>
      <c r="M81" s="656">
        <v>-369</v>
      </c>
      <c r="N81" s="656">
        <v>580</v>
      </c>
      <c r="O81" s="656">
        <v>34725</v>
      </c>
      <c r="P81" s="657">
        <v>-1189</v>
      </c>
      <c r="Q81" s="578">
        <f t="shared" si="5"/>
        <v>39</v>
      </c>
      <c r="R81" s="635" t="str">
        <f t="shared" si="6"/>
        <v>Ljungby</v>
      </c>
      <c r="S81" s="635">
        <f t="shared" si="7"/>
        <v>-1189</v>
      </c>
      <c r="T81" s="634" t="str">
        <f t="shared" ca="1" si="8"/>
        <v>$Q$82</v>
      </c>
      <c r="U81" s="636">
        <v>27601</v>
      </c>
      <c r="V81" s="634">
        <f t="shared" si="9"/>
        <v>-32817589</v>
      </c>
    </row>
    <row r="82" spans="1:22" x14ac:dyDescent="0.2">
      <c r="A82" s="574" t="s">
        <v>1149</v>
      </c>
      <c r="B82" s="575" t="s">
        <v>981</v>
      </c>
      <c r="C82" s="438" t="s">
        <v>436</v>
      </c>
      <c r="D82" s="438" t="s">
        <v>436</v>
      </c>
      <c r="E82" s="656">
        <v>5745</v>
      </c>
      <c r="F82" s="656">
        <v>9337</v>
      </c>
      <c r="G82" s="656">
        <v>4083</v>
      </c>
      <c r="H82" s="656">
        <v>2794</v>
      </c>
      <c r="I82" s="656">
        <v>0</v>
      </c>
      <c r="J82" s="656">
        <v>12978</v>
      </c>
      <c r="K82" s="656">
        <v>68</v>
      </c>
      <c r="L82" s="656">
        <v>-77</v>
      </c>
      <c r="M82" s="656">
        <v>-369</v>
      </c>
      <c r="N82" s="656">
        <v>580</v>
      </c>
      <c r="O82" s="656">
        <v>35139</v>
      </c>
      <c r="P82" s="657">
        <v>-775</v>
      </c>
      <c r="Q82" s="578">
        <f t="shared" si="5"/>
        <v>55</v>
      </c>
      <c r="R82" s="635" t="str">
        <f t="shared" si="6"/>
        <v>Markaryd</v>
      </c>
      <c r="S82" s="635">
        <f t="shared" si="7"/>
        <v>-775</v>
      </c>
      <c r="T82" s="634" t="str">
        <f t="shared" ca="1" si="8"/>
        <v>$Q$83</v>
      </c>
      <c r="U82" s="636">
        <v>9775</v>
      </c>
      <c r="V82" s="634">
        <f t="shared" si="9"/>
        <v>-7575625</v>
      </c>
    </row>
    <row r="83" spans="1:22" x14ac:dyDescent="0.2">
      <c r="A83" s="574" t="s">
        <v>1149</v>
      </c>
      <c r="B83" s="575" t="s">
        <v>1065</v>
      </c>
      <c r="C83" s="438" t="s">
        <v>437</v>
      </c>
      <c r="D83" s="438" t="s">
        <v>437</v>
      </c>
      <c r="E83" s="656">
        <v>5152</v>
      </c>
      <c r="F83" s="656">
        <v>9457</v>
      </c>
      <c r="G83" s="656">
        <v>4156</v>
      </c>
      <c r="H83" s="656">
        <v>2820</v>
      </c>
      <c r="I83" s="656">
        <v>0</v>
      </c>
      <c r="J83" s="656">
        <v>16466</v>
      </c>
      <c r="K83" s="656">
        <v>485</v>
      </c>
      <c r="L83" s="656">
        <v>117</v>
      </c>
      <c r="M83" s="656">
        <v>-369</v>
      </c>
      <c r="N83" s="656">
        <v>580</v>
      </c>
      <c r="O83" s="656">
        <v>38864</v>
      </c>
      <c r="P83" s="657">
        <v>2950</v>
      </c>
      <c r="Q83" s="578">
        <f t="shared" si="5"/>
        <v>250</v>
      </c>
      <c r="R83" s="635" t="str">
        <f t="shared" si="6"/>
        <v>Tingsryd</v>
      </c>
      <c r="S83" s="635">
        <f t="shared" si="7"/>
        <v>2950</v>
      </c>
      <c r="T83" s="634" t="str">
        <f t="shared" ca="1" si="8"/>
        <v>$Q$84</v>
      </c>
      <c r="U83" s="636">
        <v>12278</v>
      </c>
      <c r="V83" s="634">
        <f t="shared" si="9"/>
        <v>36220100</v>
      </c>
    </row>
    <row r="84" spans="1:22" x14ac:dyDescent="0.2">
      <c r="A84" s="574" t="s">
        <v>1149</v>
      </c>
      <c r="B84" s="575" t="s">
        <v>1084</v>
      </c>
      <c r="C84" s="438" t="s">
        <v>438</v>
      </c>
      <c r="D84" s="438" t="s">
        <v>438</v>
      </c>
      <c r="E84" s="656">
        <v>6018</v>
      </c>
      <c r="F84" s="656">
        <v>10522</v>
      </c>
      <c r="G84" s="656">
        <v>4563</v>
      </c>
      <c r="H84" s="656">
        <v>3075</v>
      </c>
      <c r="I84" s="656">
        <v>0</v>
      </c>
      <c r="J84" s="656">
        <v>13541</v>
      </c>
      <c r="K84" s="656">
        <v>225</v>
      </c>
      <c r="L84" s="656">
        <v>564</v>
      </c>
      <c r="M84" s="656">
        <v>-369</v>
      </c>
      <c r="N84" s="656">
        <v>580</v>
      </c>
      <c r="O84" s="656">
        <v>38719</v>
      </c>
      <c r="P84" s="657">
        <v>2805</v>
      </c>
      <c r="Q84" s="578">
        <f t="shared" si="5"/>
        <v>247</v>
      </c>
      <c r="R84" s="635" t="str">
        <f t="shared" si="6"/>
        <v>Uppvidinge</v>
      </c>
      <c r="S84" s="635">
        <f t="shared" si="7"/>
        <v>2805</v>
      </c>
      <c r="T84" s="634" t="str">
        <f t="shared" ca="1" si="8"/>
        <v>$Q$85</v>
      </c>
      <c r="U84" s="636">
        <v>9307</v>
      </c>
      <c r="V84" s="634">
        <f t="shared" si="9"/>
        <v>26106135</v>
      </c>
    </row>
    <row r="85" spans="1:22" x14ac:dyDescent="0.2">
      <c r="A85" s="574" t="s">
        <v>1149</v>
      </c>
      <c r="B85" s="575" t="s">
        <v>1106</v>
      </c>
      <c r="C85" s="438" t="s">
        <v>439</v>
      </c>
      <c r="D85" s="438" t="s">
        <v>439</v>
      </c>
      <c r="E85" s="656">
        <v>7736</v>
      </c>
      <c r="F85" s="656">
        <v>10053</v>
      </c>
      <c r="G85" s="656">
        <v>3658</v>
      </c>
      <c r="H85" s="656">
        <v>3615</v>
      </c>
      <c r="I85" s="656">
        <v>130</v>
      </c>
      <c r="J85" s="656">
        <v>8934</v>
      </c>
      <c r="K85" s="656">
        <v>39</v>
      </c>
      <c r="L85" s="656">
        <v>-14</v>
      </c>
      <c r="M85" s="656">
        <v>-369</v>
      </c>
      <c r="N85" s="656">
        <v>580</v>
      </c>
      <c r="O85" s="656">
        <v>34362</v>
      </c>
      <c r="P85" s="657">
        <v>-1552</v>
      </c>
      <c r="Q85" s="578">
        <f t="shared" si="5"/>
        <v>25</v>
      </c>
      <c r="R85" s="635" t="str">
        <f t="shared" si="6"/>
        <v>Växjö</v>
      </c>
      <c r="S85" s="635">
        <f t="shared" si="7"/>
        <v>-1552</v>
      </c>
      <c r="T85" s="634" t="str">
        <f t="shared" ca="1" si="8"/>
        <v>$Q$86</v>
      </c>
      <c r="U85" s="636">
        <v>87979</v>
      </c>
      <c r="V85" s="634">
        <f t="shared" si="9"/>
        <v>-136543408</v>
      </c>
    </row>
    <row r="86" spans="1:22" x14ac:dyDescent="0.2">
      <c r="A86" s="574" t="s">
        <v>1149</v>
      </c>
      <c r="B86" s="575" t="s">
        <v>1116</v>
      </c>
      <c r="C86" s="438" t="s">
        <v>440</v>
      </c>
      <c r="D86" s="438" t="s">
        <v>440</v>
      </c>
      <c r="E86" s="656">
        <v>7394</v>
      </c>
      <c r="F86" s="656">
        <v>10394</v>
      </c>
      <c r="G86" s="656">
        <v>3990</v>
      </c>
      <c r="H86" s="656">
        <v>2601</v>
      </c>
      <c r="I86" s="656">
        <v>30</v>
      </c>
      <c r="J86" s="656">
        <v>11683</v>
      </c>
      <c r="K86" s="656">
        <v>57</v>
      </c>
      <c r="L86" s="656">
        <v>-77</v>
      </c>
      <c r="M86" s="656">
        <v>-369</v>
      </c>
      <c r="N86" s="656">
        <v>580</v>
      </c>
      <c r="O86" s="656">
        <v>36283</v>
      </c>
      <c r="P86" s="657">
        <v>369</v>
      </c>
      <c r="Q86" s="578">
        <f t="shared" si="5"/>
        <v>146</v>
      </c>
      <c r="R86" s="635" t="str">
        <f t="shared" si="6"/>
        <v>Älmhult</v>
      </c>
      <c r="S86" s="635">
        <f t="shared" si="7"/>
        <v>369</v>
      </c>
      <c r="T86" s="634" t="str">
        <f t="shared" ca="1" si="8"/>
        <v>$Q$87</v>
      </c>
      <c r="U86" s="636">
        <v>16109</v>
      </c>
      <c r="V86" s="634">
        <f t="shared" si="9"/>
        <v>5944221</v>
      </c>
    </row>
    <row r="87" spans="1:22" ht="25.5" x14ac:dyDescent="0.2">
      <c r="A87" s="574" t="s">
        <v>1150</v>
      </c>
      <c r="B87" s="575" t="s">
        <v>859</v>
      </c>
      <c r="C87" s="576" t="s">
        <v>442</v>
      </c>
      <c r="D87" s="577" t="s">
        <v>702</v>
      </c>
      <c r="E87" s="656">
        <v>4176</v>
      </c>
      <c r="F87" s="656">
        <v>8579</v>
      </c>
      <c r="G87" s="656">
        <v>3784</v>
      </c>
      <c r="H87" s="656">
        <v>2160</v>
      </c>
      <c r="I87" s="656">
        <v>0</v>
      </c>
      <c r="J87" s="656">
        <v>16160</v>
      </c>
      <c r="K87" s="656">
        <v>384</v>
      </c>
      <c r="L87" s="656">
        <v>-96</v>
      </c>
      <c r="M87" s="656">
        <v>-369</v>
      </c>
      <c r="N87" s="656">
        <v>589</v>
      </c>
      <c r="O87" s="656">
        <v>35367</v>
      </c>
      <c r="P87" s="657">
        <v>-547</v>
      </c>
      <c r="Q87" s="578">
        <f t="shared" si="5"/>
        <v>69</v>
      </c>
      <c r="R87" s="635" t="str">
        <f t="shared" si="6"/>
        <v>Borgholm</v>
      </c>
      <c r="S87" s="635">
        <f t="shared" si="7"/>
        <v>-547</v>
      </c>
      <c r="T87" s="634" t="str">
        <f t="shared" ca="1" si="8"/>
        <v>$Q$88</v>
      </c>
      <c r="U87" s="636">
        <v>10658</v>
      </c>
      <c r="V87" s="634">
        <f t="shared" si="9"/>
        <v>-5829926</v>
      </c>
    </row>
    <row r="88" spans="1:22" x14ac:dyDescent="0.2">
      <c r="A88" s="574" t="s">
        <v>1150</v>
      </c>
      <c r="B88" s="575" t="s">
        <v>875</v>
      </c>
      <c r="C88" s="438" t="s">
        <v>443</v>
      </c>
      <c r="D88" s="438" t="s">
        <v>443</v>
      </c>
      <c r="E88" s="656">
        <v>5288</v>
      </c>
      <c r="F88" s="656">
        <v>8952</v>
      </c>
      <c r="G88" s="656">
        <v>4002</v>
      </c>
      <c r="H88" s="656">
        <v>2976</v>
      </c>
      <c r="I88" s="656">
        <v>5</v>
      </c>
      <c r="J88" s="656">
        <v>13810</v>
      </c>
      <c r="K88" s="656">
        <v>660</v>
      </c>
      <c r="L88" s="656">
        <v>-47</v>
      </c>
      <c r="M88" s="656">
        <v>-369</v>
      </c>
      <c r="N88" s="656">
        <v>589</v>
      </c>
      <c r="O88" s="656">
        <v>35866</v>
      </c>
      <c r="P88" s="657">
        <v>-48</v>
      </c>
      <c r="Q88" s="578">
        <f t="shared" si="5"/>
        <v>110</v>
      </c>
      <c r="R88" s="635" t="str">
        <f t="shared" si="6"/>
        <v>Emmaboda</v>
      </c>
      <c r="S88" s="635">
        <f t="shared" si="7"/>
        <v>-48</v>
      </c>
      <c r="T88" s="634" t="str">
        <f t="shared" ca="1" si="8"/>
        <v>$Q$89</v>
      </c>
      <c r="U88" s="636">
        <v>9062</v>
      </c>
      <c r="V88" s="634">
        <f t="shared" si="9"/>
        <v>-434976</v>
      </c>
    </row>
    <row r="89" spans="1:22" x14ac:dyDescent="0.2">
      <c r="A89" s="574" t="s">
        <v>1150</v>
      </c>
      <c r="B89" s="575" t="s">
        <v>917</v>
      </c>
      <c r="C89" s="438" t="s">
        <v>444</v>
      </c>
      <c r="D89" s="438" t="s">
        <v>444</v>
      </c>
      <c r="E89" s="656">
        <v>5390</v>
      </c>
      <c r="F89" s="656">
        <v>8686</v>
      </c>
      <c r="G89" s="656">
        <v>3938</v>
      </c>
      <c r="H89" s="656">
        <v>3125</v>
      </c>
      <c r="I89" s="656">
        <v>29</v>
      </c>
      <c r="J89" s="656">
        <v>14100</v>
      </c>
      <c r="K89" s="656">
        <v>695</v>
      </c>
      <c r="L89" s="656">
        <v>145</v>
      </c>
      <c r="M89" s="656">
        <v>-369</v>
      </c>
      <c r="N89" s="656">
        <v>589</v>
      </c>
      <c r="O89" s="656">
        <v>36328</v>
      </c>
      <c r="P89" s="657">
        <v>414</v>
      </c>
      <c r="Q89" s="578">
        <f t="shared" si="5"/>
        <v>147</v>
      </c>
      <c r="R89" s="635" t="str">
        <f t="shared" si="6"/>
        <v>Hultsfred</v>
      </c>
      <c r="S89" s="635">
        <f t="shared" si="7"/>
        <v>414</v>
      </c>
      <c r="T89" s="634" t="str">
        <f t="shared" ca="1" si="8"/>
        <v>$Q$90</v>
      </c>
      <c r="U89" s="636">
        <v>13855</v>
      </c>
      <c r="V89" s="634">
        <f t="shared" si="9"/>
        <v>5735970</v>
      </c>
    </row>
    <row r="90" spans="1:22" x14ac:dyDescent="0.2">
      <c r="A90" s="574" t="s">
        <v>1150</v>
      </c>
      <c r="B90" s="575" t="s">
        <v>926</v>
      </c>
      <c r="C90" s="438" t="s">
        <v>445</v>
      </c>
      <c r="D90" s="438" t="s">
        <v>445</v>
      </c>
      <c r="E90" s="656">
        <v>5418</v>
      </c>
      <c r="F90" s="656">
        <v>9430</v>
      </c>
      <c r="G90" s="656">
        <v>4775</v>
      </c>
      <c r="H90" s="656">
        <v>3648</v>
      </c>
      <c r="I90" s="656">
        <v>0</v>
      </c>
      <c r="J90" s="656">
        <v>15019</v>
      </c>
      <c r="K90" s="656">
        <v>795</v>
      </c>
      <c r="L90" s="656">
        <v>1590</v>
      </c>
      <c r="M90" s="656">
        <v>-369</v>
      </c>
      <c r="N90" s="656">
        <v>589</v>
      </c>
      <c r="O90" s="656">
        <v>40895</v>
      </c>
      <c r="P90" s="657">
        <v>4981</v>
      </c>
      <c r="Q90" s="578">
        <f t="shared" si="5"/>
        <v>271</v>
      </c>
      <c r="R90" s="635" t="str">
        <f t="shared" si="6"/>
        <v>Högsby</v>
      </c>
      <c r="S90" s="635">
        <f t="shared" si="7"/>
        <v>4981</v>
      </c>
      <c r="T90" s="634" t="str">
        <f t="shared" ca="1" si="8"/>
        <v>$Q$91</v>
      </c>
      <c r="U90" s="636">
        <v>5803</v>
      </c>
      <c r="V90" s="634">
        <f t="shared" si="9"/>
        <v>28904743</v>
      </c>
    </row>
    <row r="91" spans="1:22" x14ac:dyDescent="0.2">
      <c r="A91" s="574" t="s">
        <v>1150</v>
      </c>
      <c r="B91" s="575" t="s">
        <v>933</v>
      </c>
      <c r="C91" s="438" t="s">
        <v>441</v>
      </c>
      <c r="D91" s="438" t="s">
        <v>441</v>
      </c>
      <c r="E91" s="656">
        <v>6953</v>
      </c>
      <c r="F91" s="656">
        <v>9134</v>
      </c>
      <c r="G91" s="656">
        <v>3500</v>
      </c>
      <c r="H91" s="656">
        <v>3129</v>
      </c>
      <c r="I91" s="656">
        <v>39</v>
      </c>
      <c r="J91" s="656">
        <v>10040</v>
      </c>
      <c r="K91" s="656">
        <v>22</v>
      </c>
      <c r="L91" s="656">
        <v>-9</v>
      </c>
      <c r="M91" s="656">
        <v>-369</v>
      </c>
      <c r="N91" s="656">
        <v>589</v>
      </c>
      <c r="O91" s="656">
        <v>33028</v>
      </c>
      <c r="P91" s="657">
        <v>-2886</v>
      </c>
      <c r="Q91" s="578">
        <f t="shared" si="5"/>
        <v>8</v>
      </c>
      <c r="R91" s="635" t="str">
        <f t="shared" si="6"/>
        <v>Kalmar</v>
      </c>
      <c r="S91" s="635">
        <f t="shared" si="7"/>
        <v>-2886</v>
      </c>
      <c r="T91" s="634" t="str">
        <f t="shared" ca="1" si="8"/>
        <v>$Q$92</v>
      </c>
      <c r="U91" s="636">
        <v>65548</v>
      </c>
      <c r="V91" s="634">
        <f t="shared" si="9"/>
        <v>-189171528</v>
      </c>
    </row>
    <row r="92" spans="1:22" x14ac:dyDescent="0.2">
      <c r="A92" s="574" t="s">
        <v>1150</v>
      </c>
      <c r="B92" s="575" t="s">
        <v>990</v>
      </c>
      <c r="C92" s="438" t="s">
        <v>703</v>
      </c>
      <c r="D92" s="438" t="s">
        <v>703</v>
      </c>
      <c r="E92" s="656">
        <v>6103</v>
      </c>
      <c r="F92" s="656">
        <v>9423</v>
      </c>
      <c r="G92" s="656">
        <v>4302</v>
      </c>
      <c r="H92" s="656">
        <v>2505</v>
      </c>
      <c r="I92" s="656">
        <v>0</v>
      </c>
      <c r="J92" s="656">
        <v>12597</v>
      </c>
      <c r="K92" s="656">
        <v>142</v>
      </c>
      <c r="L92" s="656">
        <v>-72</v>
      </c>
      <c r="M92" s="656">
        <v>-369</v>
      </c>
      <c r="N92" s="656">
        <v>589</v>
      </c>
      <c r="O92" s="656">
        <v>35220</v>
      </c>
      <c r="P92" s="657">
        <v>-694</v>
      </c>
      <c r="Q92" s="578">
        <f t="shared" si="5"/>
        <v>59</v>
      </c>
      <c r="R92" s="635" t="str">
        <f t="shared" si="6"/>
        <v xml:space="preserve">Mönsterås           </v>
      </c>
      <c r="S92" s="635">
        <f t="shared" si="7"/>
        <v>-694</v>
      </c>
      <c r="T92" s="634" t="str">
        <f t="shared" ca="1" si="8"/>
        <v>$Q$93</v>
      </c>
      <c r="U92" s="636">
        <v>13107</v>
      </c>
      <c r="V92" s="634">
        <f t="shared" si="9"/>
        <v>-9096258</v>
      </c>
    </row>
    <row r="93" spans="1:22" x14ac:dyDescent="0.2">
      <c r="A93" s="574" t="s">
        <v>1150</v>
      </c>
      <c r="B93" s="575" t="s">
        <v>991</v>
      </c>
      <c r="C93" s="438" t="s">
        <v>447</v>
      </c>
      <c r="D93" s="438" t="s">
        <v>447</v>
      </c>
      <c r="E93" s="656">
        <v>7588</v>
      </c>
      <c r="F93" s="656">
        <v>10032</v>
      </c>
      <c r="G93" s="656">
        <v>3770</v>
      </c>
      <c r="H93" s="656">
        <v>1851</v>
      </c>
      <c r="I93" s="656">
        <v>0</v>
      </c>
      <c r="J93" s="656">
        <v>11128</v>
      </c>
      <c r="K93" s="656">
        <v>54</v>
      </c>
      <c r="L93" s="656">
        <v>-96</v>
      </c>
      <c r="M93" s="656">
        <v>-369</v>
      </c>
      <c r="N93" s="656">
        <v>589</v>
      </c>
      <c r="O93" s="656">
        <v>34547</v>
      </c>
      <c r="P93" s="657">
        <v>-1367</v>
      </c>
      <c r="Q93" s="578">
        <f t="shared" si="5"/>
        <v>36</v>
      </c>
      <c r="R93" s="635" t="str">
        <f t="shared" si="6"/>
        <v>Mörbylånga</v>
      </c>
      <c r="S93" s="635">
        <f t="shared" si="7"/>
        <v>-1367</v>
      </c>
      <c r="T93" s="634" t="str">
        <f t="shared" ca="1" si="8"/>
        <v>$Q$94</v>
      </c>
      <c r="U93" s="636">
        <v>14606</v>
      </c>
      <c r="V93" s="634">
        <f t="shared" si="9"/>
        <v>-19966402</v>
      </c>
    </row>
    <row r="94" spans="1:22" x14ac:dyDescent="0.2">
      <c r="A94" s="574" t="s">
        <v>1150</v>
      </c>
      <c r="B94" s="575" t="s">
        <v>1000</v>
      </c>
      <c r="C94" s="438" t="s">
        <v>448</v>
      </c>
      <c r="D94" s="438" t="s">
        <v>448</v>
      </c>
      <c r="E94" s="656">
        <v>6000</v>
      </c>
      <c r="F94" s="656">
        <v>9030</v>
      </c>
      <c r="G94" s="656">
        <v>3590</v>
      </c>
      <c r="H94" s="656">
        <v>2669</v>
      </c>
      <c r="I94" s="656">
        <v>0</v>
      </c>
      <c r="J94" s="656">
        <v>12913</v>
      </c>
      <c r="K94" s="656">
        <v>126</v>
      </c>
      <c r="L94" s="656">
        <v>-47</v>
      </c>
      <c r="M94" s="656">
        <v>-369</v>
      </c>
      <c r="N94" s="656">
        <v>589</v>
      </c>
      <c r="O94" s="656">
        <v>34501</v>
      </c>
      <c r="P94" s="657">
        <v>-1413</v>
      </c>
      <c r="Q94" s="578">
        <f t="shared" si="5"/>
        <v>31</v>
      </c>
      <c r="R94" s="635" t="str">
        <f t="shared" si="6"/>
        <v>Nybro</v>
      </c>
      <c r="S94" s="635">
        <f t="shared" si="7"/>
        <v>-1413</v>
      </c>
      <c r="T94" s="634" t="str">
        <f t="shared" ca="1" si="8"/>
        <v>$Q$95</v>
      </c>
      <c r="U94" s="636">
        <v>19752</v>
      </c>
      <c r="V94" s="634">
        <f t="shared" si="9"/>
        <v>-27909576</v>
      </c>
    </row>
    <row r="95" spans="1:22" x14ac:dyDescent="0.2">
      <c r="A95" s="574" t="s">
        <v>1150</v>
      </c>
      <c r="B95" s="575" t="s">
        <v>1010</v>
      </c>
      <c r="C95" s="438" t="s">
        <v>449</v>
      </c>
      <c r="D95" s="438" t="s">
        <v>449</v>
      </c>
      <c r="E95" s="656">
        <v>6180</v>
      </c>
      <c r="F95" s="656">
        <v>9833</v>
      </c>
      <c r="G95" s="656">
        <v>3825</v>
      </c>
      <c r="H95" s="656">
        <v>2965</v>
      </c>
      <c r="I95" s="656">
        <v>0</v>
      </c>
      <c r="J95" s="656">
        <v>11514</v>
      </c>
      <c r="K95" s="656">
        <v>33</v>
      </c>
      <c r="L95" s="656">
        <v>-72</v>
      </c>
      <c r="M95" s="656">
        <v>-369</v>
      </c>
      <c r="N95" s="656">
        <v>589</v>
      </c>
      <c r="O95" s="656">
        <v>34498</v>
      </c>
      <c r="P95" s="657">
        <v>-1416</v>
      </c>
      <c r="Q95" s="578">
        <f t="shared" si="5"/>
        <v>30</v>
      </c>
      <c r="R95" s="635" t="str">
        <f t="shared" si="6"/>
        <v>Oskarshamn</v>
      </c>
      <c r="S95" s="635">
        <f t="shared" si="7"/>
        <v>-1416</v>
      </c>
      <c r="T95" s="634" t="str">
        <f t="shared" ca="1" si="8"/>
        <v>$Q$96</v>
      </c>
      <c r="U95" s="636">
        <v>26460</v>
      </c>
      <c r="V95" s="634">
        <f t="shared" si="9"/>
        <v>-37467360</v>
      </c>
    </row>
    <row r="96" spans="1:22" x14ac:dyDescent="0.2">
      <c r="A96" s="574" t="s">
        <v>1150</v>
      </c>
      <c r="B96" s="575" t="s">
        <v>1069</v>
      </c>
      <c r="C96" s="438" t="s">
        <v>450</v>
      </c>
      <c r="D96" s="438" t="s">
        <v>450</v>
      </c>
      <c r="E96" s="656">
        <v>4990</v>
      </c>
      <c r="F96" s="656">
        <v>9608</v>
      </c>
      <c r="G96" s="656">
        <v>3708</v>
      </c>
      <c r="H96" s="656">
        <v>2283</v>
      </c>
      <c r="I96" s="656">
        <v>0</v>
      </c>
      <c r="J96" s="656">
        <v>15216</v>
      </c>
      <c r="K96" s="656">
        <v>448</v>
      </c>
      <c r="L96" s="656">
        <v>464</v>
      </c>
      <c r="M96" s="656">
        <v>-369</v>
      </c>
      <c r="N96" s="656">
        <v>589</v>
      </c>
      <c r="O96" s="656">
        <v>36937</v>
      </c>
      <c r="P96" s="657">
        <v>1023</v>
      </c>
      <c r="Q96" s="578">
        <f t="shared" si="5"/>
        <v>183</v>
      </c>
      <c r="R96" s="635" t="str">
        <f t="shared" si="6"/>
        <v>Torsås</v>
      </c>
      <c r="S96" s="635">
        <f t="shared" si="7"/>
        <v>1023</v>
      </c>
      <c r="T96" s="634" t="str">
        <f t="shared" ca="1" si="8"/>
        <v>$Q$97</v>
      </c>
      <c r="U96" s="636">
        <v>6965</v>
      </c>
      <c r="V96" s="634">
        <f t="shared" si="9"/>
        <v>7125195</v>
      </c>
    </row>
    <row r="97" spans="1:22" x14ac:dyDescent="0.2">
      <c r="A97" s="574" t="s">
        <v>1150</v>
      </c>
      <c r="B97" s="575" t="s">
        <v>1096</v>
      </c>
      <c r="C97" s="438" t="s">
        <v>451</v>
      </c>
      <c r="D97" s="438" t="s">
        <v>451</v>
      </c>
      <c r="E97" s="656">
        <v>5875</v>
      </c>
      <c r="F97" s="656">
        <v>9651</v>
      </c>
      <c r="G97" s="656">
        <v>4021</v>
      </c>
      <c r="H97" s="656">
        <v>2618</v>
      </c>
      <c r="I97" s="656">
        <v>0</v>
      </c>
      <c r="J97" s="656">
        <v>12478</v>
      </c>
      <c r="K97" s="656">
        <v>228</v>
      </c>
      <c r="L97" s="656">
        <v>-25</v>
      </c>
      <c r="M97" s="656">
        <v>-369</v>
      </c>
      <c r="N97" s="656">
        <v>589</v>
      </c>
      <c r="O97" s="656">
        <v>35066</v>
      </c>
      <c r="P97" s="657">
        <v>-848</v>
      </c>
      <c r="Q97" s="578">
        <f t="shared" si="5"/>
        <v>48</v>
      </c>
      <c r="R97" s="635" t="str">
        <f t="shared" si="6"/>
        <v>Vimmerby</v>
      </c>
      <c r="S97" s="635">
        <f t="shared" si="7"/>
        <v>-848</v>
      </c>
      <c r="T97" s="634" t="str">
        <f t="shared" ca="1" si="8"/>
        <v>$Q$98</v>
      </c>
      <c r="U97" s="636">
        <v>15368</v>
      </c>
      <c r="V97" s="634">
        <f t="shared" si="9"/>
        <v>-13032064</v>
      </c>
    </row>
    <row r="98" spans="1:22" x14ac:dyDescent="0.2">
      <c r="A98" s="574" t="s">
        <v>1150</v>
      </c>
      <c r="B98" s="575" t="s">
        <v>1104</v>
      </c>
      <c r="C98" s="438" t="s">
        <v>452</v>
      </c>
      <c r="D98" s="438" t="s">
        <v>452</v>
      </c>
      <c r="E98" s="656">
        <v>5691</v>
      </c>
      <c r="F98" s="656">
        <v>8889</v>
      </c>
      <c r="G98" s="656">
        <v>3667</v>
      </c>
      <c r="H98" s="656">
        <v>3614</v>
      </c>
      <c r="I98" s="656">
        <v>0</v>
      </c>
      <c r="J98" s="656">
        <v>13359</v>
      </c>
      <c r="K98" s="656">
        <v>169</v>
      </c>
      <c r="L98" s="656">
        <v>-72</v>
      </c>
      <c r="M98" s="656">
        <v>-369</v>
      </c>
      <c r="N98" s="656">
        <v>589</v>
      </c>
      <c r="O98" s="656">
        <v>35537</v>
      </c>
      <c r="P98" s="657">
        <v>-377</v>
      </c>
      <c r="Q98" s="578">
        <f t="shared" si="5"/>
        <v>85</v>
      </c>
      <c r="R98" s="635" t="str">
        <f t="shared" si="6"/>
        <v>Västervik</v>
      </c>
      <c r="S98" s="635">
        <f t="shared" si="7"/>
        <v>-377</v>
      </c>
      <c r="T98" s="634" t="str">
        <f t="shared" ca="1" si="8"/>
        <v>$Q$99</v>
      </c>
      <c r="U98" s="636">
        <v>36008</v>
      </c>
      <c r="V98" s="634">
        <f t="shared" si="9"/>
        <v>-13575016</v>
      </c>
    </row>
    <row r="99" spans="1:22" ht="25.5" x14ac:dyDescent="0.2">
      <c r="A99" s="574" t="s">
        <v>1151</v>
      </c>
      <c r="B99" s="575" t="s">
        <v>893</v>
      </c>
      <c r="C99" s="576" t="s">
        <v>454</v>
      </c>
      <c r="D99" s="577" t="s">
        <v>704</v>
      </c>
      <c r="E99" s="656">
        <v>6007</v>
      </c>
      <c r="F99" s="656">
        <v>9026</v>
      </c>
      <c r="G99" s="656">
        <v>3528</v>
      </c>
      <c r="H99" s="656">
        <v>3227</v>
      </c>
      <c r="I99" s="656">
        <v>0</v>
      </c>
      <c r="J99" s="656">
        <v>11694</v>
      </c>
      <c r="K99" s="656">
        <v>174</v>
      </c>
      <c r="L99" s="656">
        <v>-102</v>
      </c>
      <c r="M99" s="656">
        <v>-369</v>
      </c>
      <c r="N99" s="656">
        <v>358</v>
      </c>
      <c r="O99" s="656">
        <v>33543</v>
      </c>
      <c r="P99" s="657">
        <v>-2371</v>
      </c>
      <c r="Q99" s="578">
        <f t="shared" si="5"/>
        <v>11</v>
      </c>
      <c r="R99" s="635" t="str">
        <f t="shared" si="6"/>
        <v>Gotland</v>
      </c>
      <c r="S99" s="635">
        <f t="shared" si="7"/>
        <v>-2371</v>
      </c>
      <c r="T99" s="634" t="str">
        <f t="shared" ca="1" si="8"/>
        <v>$Q$100</v>
      </c>
      <c r="U99" s="636">
        <v>57394</v>
      </c>
      <c r="V99" s="634">
        <f t="shared" si="9"/>
        <v>-136081174</v>
      </c>
    </row>
    <row r="100" spans="1:22" ht="25.5" x14ac:dyDescent="0.2">
      <c r="A100" s="574" t="s">
        <v>1152</v>
      </c>
      <c r="B100" s="575" t="s">
        <v>935</v>
      </c>
      <c r="C100" s="576" t="s">
        <v>456</v>
      </c>
      <c r="D100" s="577" t="s">
        <v>705</v>
      </c>
      <c r="E100" s="656">
        <v>6256</v>
      </c>
      <c r="F100" s="656">
        <v>8966</v>
      </c>
      <c r="G100" s="656">
        <v>3638</v>
      </c>
      <c r="H100" s="656">
        <v>2867</v>
      </c>
      <c r="I100" s="656">
        <v>0</v>
      </c>
      <c r="J100" s="656">
        <v>12130</v>
      </c>
      <c r="K100" s="656">
        <v>43</v>
      </c>
      <c r="L100" s="656">
        <v>-155</v>
      </c>
      <c r="M100" s="656">
        <v>-369</v>
      </c>
      <c r="N100" s="656">
        <v>403</v>
      </c>
      <c r="O100" s="656">
        <v>33779</v>
      </c>
      <c r="P100" s="657">
        <v>-2135</v>
      </c>
      <c r="Q100" s="578">
        <f t="shared" si="5"/>
        <v>15</v>
      </c>
      <c r="R100" s="635" t="str">
        <f t="shared" si="6"/>
        <v>Karlshamn</v>
      </c>
      <c r="S100" s="635">
        <f t="shared" si="7"/>
        <v>-2135</v>
      </c>
      <c r="T100" s="634" t="str">
        <f t="shared" ca="1" si="8"/>
        <v>$Q$101</v>
      </c>
      <c r="U100" s="636">
        <v>31838</v>
      </c>
      <c r="V100" s="634">
        <f t="shared" si="9"/>
        <v>-67974130</v>
      </c>
    </row>
    <row r="101" spans="1:22" x14ac:dyDescent="0.2">
      <c r="A101" s="574" t="s">
        <v>1152</v>
      </c>
      <c r="B101" s="575" t="s">
        <v>937</v>
      </c>
      <c r="C101" s="438" t="s">
        <v>457</v>
      </c>
      <c r="D101" s="438" t="s">
        <v>457</v>
      </c>
      <c r="E101" s="656">
        <v>7091</v>
      </c>
      <c r="F101" s="656">
        <v>10284</v>
      </c>
      <c r="G101" s="656">
        <v>3555</v>
      </c>
      <c r="H101" s="656">
        <v>3521</v>
      </c>
      <c r="I101" s="656">
        <v>33</v>
      </c>
      <c r="J101" s="656">
        <v>10595</v>
      </c>
      <c r="K101" s="656">
        <v>0</v>
      </c>
      <c r="L101" s="656">
        <v>-91</v>
      </c>
      <c r="M101" s="656">
        <v>-369</v>
      </c>
      <c r="N101" s="656">
        <v>685</v>
      </c>
      <c r="O101" s="656">
        <v>35304</v>
      </c>
      <c r="P101" s="657">
        <v>-610</v>
      </c>
      <c r="Q101" s="578">
        <f t="shared" si="5"/>
        <v>63</v>
      </c>
      <c r="R101" s="635" t="str">
        <f t="shared" si="6"/>
        <v>Karlskrona</v>
      </c>
      <c r="S101" s="635">
        <f t="shared" si="7"/>
        <v>-610</v>
      </c>
      <c r="T101" s="634" t="str">
        <f t="shared" ca="1" si="8"/>
        <v>$Q$102</v>
      </c>
      <c r="U101" s="636">
        <v>65241</v>
      </c>
      <c r="V101" s="634">
        <f t="shared" si="9"/>
        <v>-39797010</v>
      </c>
    </row>
    <row r="102" spans="1:22" x14ac:dyDescent="0.2">
      <c r="A102" s="574" t="s">
        <v>1152</v>
      </c>
      <c r="B102" s="575" t="s">
        <v>1006</v>
      </c>
      <c r="C102" s="438" t="s">
        <v>458</v>
      </c>
      <c r="D102" s="438" t="s">
        <v>458</v>
      </c>
      <c r="E102" s="656">
        <v>5341</v>
      </c>
      <c r="F102" s="656">
        <v>8551</v>
      </c>
      <c r="G102" s="656">
        <v>3987</v>
      </c>
      <c r="H102" s="656">
        <v>2449</v>
      </c>
      <c r="I102" s="656">
        <v>0</v>
      </c>
      <c r="J102" s="656">
        <v>12990</v>
      </c>
      <c r="K102" s="656">
        <v>364</v>
      </c>
      <c r="L102" s="656">
        <v>-131</v>
      </c>
      <c r="M102" s="656">
        <v>-369</v>
      </c>
      <c r="N102" s="656">
        <v>335</v>
      </c>
      <c r="O102" s="656">
        <v>33517</v>
      </c>
      <c r="P102" s="657">
        <v>-2397</v>
      </c>
      <c r="Q102" s="578">
        <f t="shared" si="5"/>
        <v>10</v>
      </c>
      <c r="R102" s="635" t="str">
        <f t="shared" si="6"/>
        <v>Olofström</v>
      </c>
      <c r="S102" s="635">
        <f t="shared" si="7"/>
        <v>-2397</v>
      </c>
      <c r="T102" s="634" t="str">
        <f t="shared" ca="1" si="8"/>
        <v>$Q$103</v>
      </c>
      <c r="U102" s="636">
        <v>13138</v>
      </c>
      <c r="V102" s="634">
        <f t="shared" si="9"/>
        <v>-31491786</v>
      </c>
    </row>
    <row r="103" spans="1:22" x14ac:dyDescent="0.2">
      <c r="A103" s="574" t="s">
        <v>1152</v>
      </c>
      <c r="B103" s="575" t="s">
        <v>1019</v>
      </c>
      <c r="C103" s="438" t="s">
        <v>459</v>
      </c>
      <c r="D103" s="438" t="s">
        <v>459</v>
      </c>
      <c r="E103" s="656">
        <v>6440</v>
      </c>
      <c r="F103" s="656">
        <v>9613</v>
      </c>
      <c r="G103" s="656">
        <v>3763</v>
      </c>
      <c r="H103" s="656">
        <v>3148</v>
      </c>
      <c r="I103" s="656">
        <v>0</v>
      </c>
      <c r="J103" s="656">
        <v>12116</v>
      </c>
      <c r="K103" s="656">
        <v>0</v>
      </c>
      <c r="L103" s="656">
        <v>-155</v>
      </c>
      <c r="M103" s="656">
        <v>-369</v>
      </c>
      <c r="N103" s="656">
        <v>426</v>
      </c>
      <c r="O103" s="656">
        <v>34982</v>
      </c>
      <c r="P103" s="657">
        <v>-932</v>
      </c>
      <c r="Q103" s="578">
        <f t="shared" si="5"/>
        <v>46</v>
      </c>
      <c r="R103" s="635" t="str">
        <f t="shared" si="6"/>
        <v>Ronneby</v>
      </c>
      <c r="S103" s="635">
        <f t="shared" si="7"/>
        <v>-932</v>
      </c>
      <c r="T103" s="634" t="str">
        <f t="shared" ca="1" si="8"/>
        <v>$Q$104</v>
      </c>
      <c r="U103" s="636">
        <v>28620</v>
      </c>
      <c r="V103" s="634">
        <f t="shared" si="9"/>
        <v>-26673840</v>
      </c>
    </row>
    <row r="104" spans="1:22" x14ac:dyDescent="0.2">
      <c r="A104" s="574" t="s">
        <v>1152</v>
      </c>
      <c r="B104" s="575" t="s">
        <v>1059</v>
      </c>
      <c r="C104" s="438" t="s">
        <v>460</v>
      </c>
      <c r="D104" s="438" t="s">
        <v>460</v>
      </c>
      <c r="E104" s="656">
        <v>6180</v>
      </c>
      <c r="F104" s="656">
        <v>9354</v>
      </c>
      <c r="G104" s="656">
        <v>3757</v>
      </c>
      <c r="H104" s="656">
        <v>2826</v>
      </c>
      <c r="I104" s="656">
        <v>0</v>
      </c>
      <c r="J104" s="656">
        <v>12401</v>
      </c>
      <c r="K104" s="656">
        <v>6</v>
      </c>
      <c r="L104" s="656">
        <v>-155</v>
      </c>
      <c r="M104" s="656">
        <v>-369</v>
      </c>
      <c r="N104" s="656">
        <v>420</v>
      </c>
      <c r="O104" s="656">
        <v>34420</v>
      </c>
      <c r="P104" s="657">
        <v>-1494</v>
      </c>
      <c r="Q104" s="578">
        <f t="shared" si="5"/>
        <v>27</v>
      </c>
      <c r="R104" s="635" t="str">
        <f t="shared" si="6"/>
        <v>Sölvesborg</v>
      </c>
      <c r="S104" s="635">
        <f t="shared" si="7"/>
        <v>-1494</v>
      </c>
      <c r="T104" s="634" t="str">
        <f t="shared" ca="1" si="8"/>
        <v>$Q$105</v>
      </c>
      <c r="U104" s="636">
        <v>17123</v>
      </c>
      <c r="V104" s="634">
        <f t="shared" si="9"/>
        <v>-25581762</v>
      </c>
    </row>
    <row r="105" spans="1:22" ht="25.5" x14ac:dyDescent="0.2">
      <c r="A105" s="574" t="s">
        <v>1153</v>
      </c>
      <c r="B105" s="575" t="s">
        <v>855</v>
      </c>
      <c r="C105" s="576" t="s">
        <v>462</v>
      </c>
      <c r="D105" s="577" t="s">
        <v>706</v>
      </c>
      <c r="E105" s="656">
        <v>7738</v>
      </c>
      <c r="F105" s="656">
        <v>11010</v>
      </c>
      <c r="G105" s="656">
        <v>4641</v>
      </c>
      <c r="H105" s="656">
        <v>3650</v>
      </c>
      <c r="I105" s="656">
        <v>117</v>
      </c>
      <c r="J105" s="656">
        <v>8867</v>
      </c>
      <c r="K105" s="656">
        <v>35</v>
      </c>
      <c r="L105" s="656">
        <v>-30</v>
      </c>
      <c r="M105" s="656">
        <v>-369</v>
      </c>
      <c r="N105" s="656">
        <v>1076</v>
      </c>
      <c r="O105" s="656">
        <v>36735</v>
      </c>
      <c r="P105" s="657">
        <v>821</v>
      </c>
      <c r="Q105" s="578">
        <f t="shared" si="5"/>
        <v>173</v>
      </c>
      <c r="R105" s="635" t="str">
        <f t="shared" si="6"/>
        <v>Bjuv</v>
      </c>
      <c r="S105" s="635">
        <f t="shared" si="7"/>
        <v>821</v>
      </c>
      <c r="T105" s="634" t="str">
        <f t="shared" ca="1" si="8"/>
        <v>$Q$106</v>
      </c>
      <c r="U105" s="636">
        <v>14957</v>
      </c>
      <c r="V105" s="634">
        <f t="shared" si="9"/>
        <v>12279697</v>
      </c>
    </row>
    <row r="106" spans="1:22" x14ac:dyDescent="0.2">
      <c r="A106" s="574" t="s">
        <v>1153</v>
      </c>
      <c r="B106" s="575" t="s">
        <v>864</v>
      </c>
      <c r="C106" s="438" t="s">
        <v>463</v>
      </c>
      <c r="D106" s="438" t="s">
        <v>463</v>
      </c>
      <c r="E106" s="656">
        <v>6708</v>
      </c>
      <c r="F106" s="656">
        <v>10385</v>
      </c>
      <c r="G106" s="656">
        <v>4154</v>
      </c>
      <c r="H106" s="656">
        <v>2846</v>
      </c>
      <c r="I106" s="656">
        <v>0</v>
      </c>
      <c r="J106" s="656">
        <v>10949</v>
      </c>
      <c r="K106" s="656">
        <v>0</v>
      </c>
      <c r="L106" s="656">
        <v>-30</v>
      </c>
      <c r="M106" s="656">
        <v>-369</v>
      </c>
      <c r="N106" s="656">
        <v>1076</v>
      </c>
      <c r="O106" s="656">
        <v>35719</v>
      </c>
      <c r="P106" s="657">
        <v>-195</v>
      </c>
      <c r="Q106" s="578">
        <f t="shared" si="5"/>
        <v>101</v>
      </c>
      <c r="R106" s="635" t="str">
        <f t="shared" si="6"/>
        <v>Bromölla</v>
      </c>
      <c r="S106" s="635">
        <f t="shared" si="7"/>
        <v>-195</v>
      </c>
      <c r="T106" s="634" t="str">
        <f t="shared" ca="1" si="8"/>
        <v>$Q$107</v>
      </c>
      <c r="U106" s="636">
        <v>12503</v>
      </c>
      <c r="V106" s="634">
        <f t="shared" si="9"/>
        <v>-2438085</v>
      </c>
    </row>
    <row r="107" spans="1:22" x14ac:dyDescent="0.2">
      <c r="A107" s="574" t="s">
        <v>1153</v>
      </c>
      <c r="B107" s="575" t="s">
        <v>866</v>
      </c>
      <c r="C107" s="438" t="s">
        <v>464</v>
      </c>
      <c r="D107" s="438" t="s">
        <v>464</v>
      </c>
      <c r="E107" s="656">
        <v>8807</v>
      </c>
      <c r="F107" s="656">
        <v>10810</v>
      </c>
      <c r="G107" s="656">
        <v>3968</v>
      </c>
      <c r="H107" s="656">
        <v>4470</v>
      </c>
      <c r="I107" s="656">
        <v>437</v>
      </c>
      <c r="J107" s="656">
        <v>8199</v>
      </c>
      <c r="K107" s="656">
        <v>24</v>
      </c>
      <c r="L107" s="656">
        <v>21</v>
      </c>
      <c r="M107" s="656">
        <v>-18</v>
      </c>
      <c r="N107" s="656">
        <v>1076</v>
      </c>
      <c r="O107" s="656">
        <v>37794</v>
      </c>
      <c r="P107" s="657">
        <v>1880</v>
      </c>
      <c r="Q107" s="578">
        <f t="shared" si="5"/>
        <v>223</v>
      </c>
      <c r="R107" s="635" t="str">
        <f t="shared" si="6"/>
        <v>Burlöv</v>
      </c>
      <c r="S107" s="635">
        <f t="shared" si="7"/>
        <v>1880</v>
      </c>
      <c r="T107" s="634" t="str">
        <f t="shared" ca="1" si="8"/>
        <v>$Q$108</v>
      </c>
      <c r="U107" s="636">
        <v>17423</v>
      </c>
      <c r="V107" s="634">
        <f t="shared" si="9"/>
        <v>32755240</v>
      </c>
    </row>
    <row r="108" spans="1:22" x14ac:dyDescent="0.2">
      <c r="A108" s="574" t="s">
        <v>1153</v>
      </c>
      <c r="B108" s="575" t="s">
        <v>867</v>
      </c>
      <c r="C108" s="438" t="s">
        <v>465</v>
      </c>
      <c r="D108" s="438" t="s">
        <v>465</v>
      </c>
      <c r="E108" s="656">
        <v>5471</v>
      </c>
      <c r="F108" s="656">
        <v>8557</v>
      </c>
      <c r="G108" s="656">
        <v>3540</v>
      </c>
      <c r="H108" s="656">
        <v>2365</v>
      </c>
      <c r="I108" s="656">
        <v>0</v>
      </c>
      <c r="J108" s="656">
        <v>14286</v>
      </c>
      <c r="K108" s="656">
        <v>62</v>
      </c>
      <c r="L108" s="656">
        <v>-30</v>
      </c>
      <c r="M108" s="656">
        <v>75</v>
      </c>
      <c r="N108" s="656">
        <v>1076</v>
      </c>
      <c r="O108" s="656">
        <v>35402</v>
      </c>
      <c r="P108" s="657">
        <v>-512</v>
      </c>
      <c r="Q108" s="578">
        <f t="shared" si="5"/>
        <v>74</v>
      </c>
      <c r="R108" s="635" t="str">
        <f t="shared" si="6"/>
        <v>Båstad</v>
      </c>
      <c r="S108" s="635">
        <f t="shared" si="7"/>
        <v>-512</v>
      </c>
      <c r="T108" s="634" t="str">
        <f t="shared" ca="1" si="8"/>
        <v>$Q$109</v>
      </c>
      <c r="U108" s="636">
        <v>14401</v>
      </c>
      <c r="V108" s="634">
        <f t="shared" si="9"/>
        <v>-7373312</v>
      </c>
    </row>
    <row r="109" spans="1:22" x14ac:dyDescent="0.2">
      <c r="A109" s="574" t="s">
        <v>1153</v>
      </c>
      <c r="B109" s="575" t="s">
        <v>878</v>
      </c>
      <c r="C109" s="438" t="s">
        <v>466</v>
      </c>
      <c r="D109" s="438" t="s">
        <v>466</v>
      </c>
      <c r="E109" s="656">
        <v>7755</v>
      </c>
      <c r="F109" s="656">
        <v>10683</v>
      </c>
      <c r="G109" s="656">
        <v>4346</v>
      </c>
      <c r="H109" s="656">
        <v>3298</v>
      </c>
      <c r="I109" s="656">
        <v>77</v>
      </c>
      <c r="J109" s="656">
        <v>9495</v>
      </c>
      <c r="K109" s="656">
        <v>0</v>
      </c>
      <c r="L109" s="656">
        <v>21</v>
      </c>
      <c r="M109" s="656">
        <v>-369</v>
      </c>
      <c r="N109" s="656">
        <v>1076</v>
      </c>
      <c r="O109" s="656">
        <v>36382</v>
      </c>
      <c r="P109" s="657">
        <v>468</v>
      </c>
      <c r="Q109" s="578">
        <f t="shared" si="5"/>
        <v>154</v>
      </c>
      <c r="R109" s="635" t="str">
        <f t="shared" si="6"/>
        <v>Eslöv</v>
      </c>
      <c r="S109" s="635">
        <f t="shared" si="7"/>
        <v>468</v>
      </c>
      <c r="T109" s="634" t="str">
        <f t="shared" ca="1" si="8"/>
        <v>$Q$110</v>
      </c>
      <c r="U109" s="636">
        <v>32352</v>
      </c>
      <c r="V109" s="634">
        <f t="shared" si="9"/>
        <v>15140736</v>
      </c>
    </row>
    <row r="110" spans="1:22" x14ac:dyDescent="0.2">
      <c r="A110" s="574" t="s">
        <v>1153</v>
      </c>
      <c r="B110" s="575" t="s">
        <v>911</v>
      </c>
      <c r="C110" s="438" t="s">
        <v>467</v>
      </c>
      <c r="D110" s="438" t="s">
        <v>467</v>
      </c>
      <c r="E110" s="656">
        <v>7366</v>
      </c>
      <c r="F110" s="656">
        <v>9431</v>
      </c>
      <c r="G110" s="656">
        <v>3519</v>
      </c>
      <c r="H110" s="656">
        <v>4503</v>
      </c>
      <c r="I110" s="656">
        <v>208</v>
      </c>
      <c r="J110" s="656">
        <v>9915</v>
      </c>
      <c r="K110" s="656">
        <v>21</v>
      </c>
      <c r="L110" s="656">
        <v>33</v>
      </c>
      <c r="M110" s="656">
        <v>97</v>
      </c>
      <c r="N110" s="656">
        <v>1076</v>
      </c>
      <c r="O110" s="656">
        <v>36169</v>
      </c>
      <c r="P110" s="657">
        <v>255</v>
      </c>
      <c r="Q110" s="578">
        <f t="shared" si="5"/>
        <v>135</v>
      </c>
      <c r="R110" s="635" t="str">
        <f t="shared" si="6"/>
        <v>Helsingborg</v>
      </c>
      <c r="S110" s="635">
        <f t="shared" si="7"/>
        <v>255</v>
      </c>
      <c r="T110" s="634" t="str">
        <f t="shared" ca="1" si="8"/>
        <v>$Q$111</v>
      </c>
      <c r="U110" s="636">
        <v>137556</v>
      </c>
      <c r="V110" s="634">
        <f t="shared" si="9"/>
        <v>35076780</v>
      </c>
    </row>
    <row r="111" spans="1:22" x14ac:dyDescent="0.2">
      <c r="A111" s="574" t="s">
        <v>1153</v>
      </c>
      <c r="B111" s="575" t="s">
        <v>924</v>
      </c>
      <c r="C111" s="438" t="s">
        <v>468</v>
      </c>
      <c r="D111" s="438" t="s">
        <v>468</v>
      </c>
      <c r="E111" s="656">
        <v>6459</v>
      </c>
      <c r="F111" s="656">
        <v>9580</v>
      </c>
      <c r="G111" s="656">
        <v>4090</v>
      </c>
      <c r="H111" s="656">
        <v>3143</v>
      </c>
      <c r="I111" s="656">
        <v>76</v>
      </c>
      <c r="J111" s="656">
        <v>11622</v>
      </c>
      <c r="K111" s="656">
        <v>101</v>
      </c>
      <c r="L111" s="656">
        <v>-30</v>
      </c>
      <c r="M111" s="656">
        <v>-369</v>
      </c>
      <c r="N111" s="656">
        <v>1076</v>
      </c>
      <c r="O111" s="656">
        <v>35748</v>
      </c>
      <c r="P111" s="657">
        <v>-166</v>
      </c>
      <c r="Q111" s="578">
        <f t="shared" si="5"/>
        <v>103</v>
      </c>
      <c r="R111" s="635" t="str">
        <f t="shared" si="6"/>
        <v>Hässleholm</v>
      </c>
      <c r="S111" s="635">
        <f t="shared" si="7"/>
        <v>-166</v>
      </c>
      <c r="T111" s="634" t="str">
        <f t="shared" ca="1" si="8"/>
        <v>$Q$112</v>
      </c>
      <c r="U111" s="636">
        <v>50960</v>
      </c>
      <c r="V111" s="634">
        <f t="shared" si="9"/>
        <v>-8459360</v>
      </c>
    </row>
    <row r="112" spans="1:22" x14ac:dyDescent="0.2">
      <c r="A112" s="574" t="s">
        <v>1153</v>
      </c>
      <c r="B112" s="575" t="s">
        <v>925</v>
      </c>
      <c r="C112" s="438" t="s">
        <v>707</v>
      </c>
      <c r="D112" s="438" t="s">
        <v>707</v>
      </c>
      <c r="E112" s="656">
        <v>6899</v>
      </c>
      <c r="F112" s="656">
        <v>10562</v>
      </c>
      <c r="G112" s="656">
        <v>3883</v>
      </c>
      <c r="H112" s="656">
        <v>2249</v>
      </c>
      <c r="I112" s="656">
        <v>2</v>
      </c>
      <c r="J112" s="656">
        <v>11887</v>
      </c>
      <c r="K112" s="656">
        <v>0</v>
      </c>
      <c r="L112" s="656">
        <v>-30</v>
      </c>
      <c r="M112" s="656">
        <v>-99</v>
      </c>
      <c r="N112" s="656">
        <v>1076</v>
      </c>
      <c r="O112" s="656">
        <v>36429</v>
      </c>
      <c r="P112" s="657">
        <v>515</v>
      </c>
      <c r="Q112" s="578">
        <f t="shared" si="5"/>
        <v>158</v>
      </c>
      <c r="R112" s="635" t="str">
        <f t="shared" si="6"/>
        <v xml:space="preserve">Höganäs             </v>
      </c>
      <c r="S112" s="635">
        <f t="shared" si="7"/>
        <v>515</v>
      </c>
      <c r="T112" s="634" t="str">
        <f t="shared" ca="1" si="8"/>
        <v>$Q$113</v>
      </c>
      <c r="U112" s="636">
        <v>25574</v>
      </c>
      <c r="V112" s="634">
        <f t="shared" si="9"/>
        <v>13170610</v>
      </c>
    </row>
    <row r="113" spans="1:22" x14ac:dyDescent="0.2">
      <c r="A113" s="574" t="s">
        <v>1153</v>
      </c>
      <c r="B113" s="575" t="s">
        <v>927</v>
      </c>
      <c r="C113" s="438" t="s">
        <v>470</v>
      </c>
      <c r="D113" s="438" t="s">
        <v>470</v>
      </c>
      <c r="E113" s="656">
        <v>6783</v>
      </c>
      <c r="F113" s="656">
        <v>9689</v>
      </c>
      <c r="G113" s="656">
        <v>4041</v>
      </c>
      <c r="H113" s="656">
        <v>3262</v>
      </c>
      <c r="I113" s="656">
        <v>0</v>
      </c>
      <c r="J113" s="656">
        <v>11367</v>
      </c>
      <c r="K113" s="656">
        <v>104</v>
      </c>
      <c r="L113" s="656">
        <v>-30</v>
      </c>
      <c r="M113" s="656">
        <v>-369</v>
      </c>
      <c r="N113" s="656">
        <v>1076</v>
      </c>
      <c r="O113" s="656">
        <v>35923</v>
      </c>
      <c r="P113" s="657">
        <v>9</v>
      </c>
      <c r="Q113" s="578">
        <f t="shared" si="5"/>
        <v>115</v>
      </c>
      <c r="R113" s="635" t="str">
        <f t="shared" si="6"/>
        <v>Hörby</v>
      </c>
      <c r="S113" s="635">
        <f t="shared" si="7"/>
        <v>9</v>
      </c>
      <c r="T113" s="634" t="str">
        <f t="shared" ca="1" si="8"/>
        <v>$Q$114</v>
      </c>
      <c r="U113" s="636">
        <v>14973</v>
      </c>
      <c r="V113" s="634">
        <f t="shared" si="9"/>
        <v>134757</v>
      </c>
    </row>
    <row r="114" spans="1:22" x14ac:dyDescent="0.2">
      <c r="A114" s="574" t="s">
        <v>1153</v>
      </c>
      <c r="B114" s="575" t="s">
        <v>928</v>
      </c>
      <c r="C114" s="438" t="s">
        <v>471</v>
      </c>
      <c r="D114" s="438" t="s">
        <v>471</v>
      </c>
      <c r="E114" s="656">
        <v>7709</v>
      </c>
      <c r="F114" s="656">
        <v>10822</v>
      </c>
      <c r="G114" s="656">
        <v>4112</v>
      </c>
      <c r="H114" s="656">
        <v>2717</v>
      </c>
      <c r="I114" s="656">
        <v>0</v>
      </c>
      <c r="J114" s="656">
        <v>9531</v>
      </c>
      <c r="K114" s="656">
        <v>12</v>
      </c>
      <c r="L114" s="656">
        <v>21</v>
      </c>
      <c r="M114" s="656">
        <v>-369</v>
      </c>
      <c r="N114" s="656">
        <v>1076</v>
      </c>
      <c r="O114" s="656">
        <v>35631</v>
      </c>
      <c r="P114" s="657">
        <v>-283</v>
      </c>
      <c r="Q114" s="578">
        <f t="shared" si="5"/>
        <v>95</v>
      </c>
      <c r="R114" s="635" t="str">
        <f t="shared" si="6"/>
        <v>Höör</v>
      </c>
      <c r="S114" s="635">
        <f t="shared" si="7"/>
        <v>-283</v>
      </c>
      <c r="T114" s="634" t="str">
        <f t="shared" ca="1" si="8"/>
        <v>$Q$115</v>
      </c>
      <c r="U114" s="636">
        <v>15974</v>
      </c>
      <c r="V114" s="634">
        <f t="shared" si="9"/>
        <v>-4520642</v>
      </c>
    </row>
    <row r="115" spans="1:22" x14ac:dyDescent="0.2">
      <c r="A115" s="574" t="s">
        <v>1153</v>
      </c>
      <c r="B115" s="575" t="s">
        <v>943</v>
      </c>
      <c r="C115" s="438" t="s">
        <v>472</v>
      </c>
      <c r="D115" s="438" t="s">
        <v>472</v>
      </c>
      <c r="E115" s="656">
        <v>6307</v>
      </c>
      <c r="F115" s="656">
        <v>9604</v>
      </c>
      <c r="G115" s="656">
        <v>4504</v>
      </c>
      <c r="H115" s="656">
        <v>2787</v>
      </c>
      <c r="I115" s="656">
        <v>0</v>
      </c>
      <c r="J115" s="656">
        <v>11142</v>
      </c>
      <c r="K115" s="656">
        <v>36</v>
      </c>
      <c r="L115" s="656">
        <v>-30</v>
      </c>
      <c r="M115" s="656">
        <v>-369</v>
      </c>
      <c r="N115" s="656">
        <v>1076</v>
      </c>
      <c r="O115" s="656">
        <v>35057</v>
      </c>
      <c r="P115" s="657">
        <v>-857</v>
      </c>
      <c r="Q115" s="578">
        <f t="shared" si="5"/>
        <v>47</v>
      </c>
      <c r="R115" s="635" t="str">
        <f t="shared" si="6"/>
        <v>Klippan</v>
      </c>
      <c r="S115" s="635">
        <f t="shared" si="7"/>
        <v>-857</v>
      </c>
      <c r="T115" s="634" t="str">
        <f t="shared" ca="1" si="8"/>
        <v>$Q$116</v>
      </c>
      <c r="U115" s="636">
        <v>16902</v>
      </c>
      <c r="V115" s="634">
        <f t="shared" si="9"/>
        <v>-14485014</v>
      </c>
    </row>
    <row r="116" spans="1:22" x14ac:dyDescent="0.2">
      <c r="A116" s="574" t="s">
        <v>1153</v>
      </c>
      <c r="B116" s="575" t="s">
        <v>946</v>
      </c>
      <c r="C116" s="438" t="s">
        <v>473</v>
      </c>
      <c r="D116" s="438" t="s">
        <v>473</v>
      </c>
      <c r="E116" s="656">
        <v>7205</v>
      </c>
      <c r="F116" s="656">
        <v>10038</v>
      </c>
      <c r="G116" s="656">
        <v>3923</v>
      </c>
      <c r="H116" s="656">
        <v>3863</v>
      </c>
      <c r="I116" s="656">
        <v>179</v>
      </c>
      <c r="J116" s="656">
        <v>10506</v>
      </c>
      <c r="K116" s="656">
        <v>5</v>
      </c>
      <c r="L116" s="656">
        <v>33</v>
      </c>
      <c r="M116" s="656">
        <v>-369</v>
      </c>
      <c r="N116" s="656">
        <v>1076</v>
      </c>
      <c r="O116" s="656">
        <v>36459</v>
      </c>
      <c r="P116" s="657">
        <v>545</v>
      </c>
      <c r="Q116" s="578">
        <f t="shared" si="5"/>
        <v>162</v>
      </c>
      <c r="R116" s="635" t="str">
        <f t="shared" si="6"/>
        <v>Kristianstad</v>
      </c>
      <c r="S116" s="635">
        <f t="shared" si="7"/>
        <v>545</v>
      </c>
      <c r="T116" s="634" t="str">
        <f t="shared" ca="1" si="8"/>
        <v>$Q$117</v>
      </c>
      <c r="U116" s="636">
        <v>82372</v>
      </c>
      <c r="V116" s="634">
        <f t="shared" si="9"/>
        <v>44892740</v>
      </c>
    </row>
    <row r="117" spans="1:22" x14ac:dyDescent="0.2">
      <c r="A117" s="574" t="s">
        <v>1153</v>
      </c>
      <c r="B117" s="575" t="s">
        <v>953</v>
      </c>
      <c r="C117" s="438" t="s">
        <v>474</v>
      </c>
      <c r="D117" s="438" t="s">
        <v>474</v>
      </c>
      <c r="E117" s="656">
        <v>8711</v>
      </c>
      <c r="F117" s="656">
        <v>12582</v>
      </c>
      <c r="G117" s="656">
        <v>3764</v>
      </c>
      <c r="H117" s="656">
        <v>2400</v>
      </c>
      <c r="I117" s="656">
        <v>0</v>
      </c>
      <c r="J117" s="656">
        <v>7434</v>
      </c>
      <c r="K117" s="656">
        <v>154</v>
      </c>
      <c r="L117" s="656">
        <v>21</v>
      </c>
      <c r="M117" s="656">
        <v>-79</v>
      </c>
      <c r="N117" s="656">
        <v>1076</v>
      </c>
      <c r="O117" s="656">
        <v>36063</v>
      </c>
      <c r="P117" s="657">
        <v>149</v>
      </c>
      <c r="Q117" s="578">
        <f t="shared" si="5"/>
        <v>127</v>
      </c>
      <c r="R117" s="635" t="str">
        <f t="shared" si="6"/>
        <v>Kävlinge</v>
      </c>
      <c r="S117" s="635">
        <f t="shared" si="7"/>
        <v>149</v>
      </c>
      <c r="T117" s="634" t="str">
        <f t="shared" ca="1" si="8"/>
        <v>$Q$118</v>
      </c>
      <c r="U117" s="636">
        <v>30077</v>
      </c>
      <c r="V117" s="634">
        <f t="shared" si="9"/>
        <v>4481473</v>
      </c>
    </row>
    <row r="118" spans="1:22" x14ac:dyDescent="0.2">
      <c r="A118" s="574" t="s">
        <v>1153</v>
      </c>
      <c r="B118" s="575" t="s">
        <v>956</v>
      </c>
      <c r="C118" s="438" t="s">
        <v>475</v>
      </c>
      <c r="D118" s="438" t="s">
        <v>475</v>
      </c>
      <c r="E118" s="656">
        <v>7630</v>
      </c>
      <c r="F118" s="656">
        <v>9748</v>
      </c>
      <c r="G118" s="656">
        <v>3680</v>
      </c>
      <c r="H118" s="656">
        <v>4769</v>
      </c>
      <c r="I118" s="656">
        <v>346</v>
      </c>
      <c r="J118" s="656">
        <v>10049</v>
      </c>
      <c r="K118" s="656">
        <v>92</v>
      </c>
      <c r="L118" s="656">
        <v>-30</v>
      </c>
      <c r="M118" s="656">
        <v>-289</v>
      </c>
      <c r="N118" s="656">
        <v>1076</v>
      </c>
      <c r="O118" s="656">
        <v>37071</v>
      </c>
      <c r="P118" s="657">
        <v>1157</v>
      </c>
      <c r="Q118" s="578">
        <f t="shared" si="5"/>
        <v>193</v>
      </c>
      <c r="R118" s="635" t="str">
        <f t="shared" si="6"/>
        <v>Landskrona</v>
      </c>
      <c r="S118" s="635">
        <f t="shared" si="7"/>
        <v>1157</v>
      </c>
      <c r="T118" s="634" t="str">
        <f t="shared" ca="1" si="8"/>
        <v>$Q$119</v>
      </c>
      <c r="U118" s="636">
        <v>43867</v>
      </c>
      <c r="V118" s="634">
        <f t="shared" si="9"/>
        <v>50754119</v>
      </c>
    </row>
    <row r="119" spans="1:22" x14ac:dyDescent="0.2">
      <c r="A119" s="574" t="s">
        <v>1153</v>
      </c>
      <c r="B119" s="575" t="s">
        <v>970</v>
      </c>
      <c r="C119" s="438" t="s">
        <v>476</v>
      </c>
      <c r="D119" s="438" t="s">
        <v>476</v>
      </c>
      <c r="E119" s="656">
        <v>9698</v>
      </c>
      <c r="F119" s="656">
        <v>12916</v>
      </c>
      <c r="G119" s="656">
        <v>3526</v>
      </c>
      <c r="H119" s="656">
        <v>1697</v>
      </c>
      <c r="I119" s="656">
        <v>0</v>
      </c>
      <c r="J119" s="656">
        <v>8134</v>
      </c>
      <c r="K119" s="656">
        <v>382</v>
      </c>
      <c r="L119" s="656">
        <v>21</v>
      </c>
      <c r="M119" s="656">
        <v>290</v>
      </c>
      <c r="N119" s="656">
        <v>1076</v>
      </c>
      <c r="O119" s="656">
        <v>37740</v>
      </c>
      <c r="P119" s="657">
        <v>1826</v>
      </c>
      <c r="Q119" s="578">
        <f t="shared" si="5"/>
        <v>218</v>
      </c>
      <c r="R119" s="635" t="str">
        <f t="shared" si="6"/>
        <v>Lomma</v>
      </c>
      <c r="S119" s="635">
        <f t="shared" si="7"/>
        <v>1826</v>
      </c>
      <c r="T119" s="634" t="str">
        <f t="shared" ca="1" si="8"/>
        <v>$Q$120</v>
      </c>
      <c r="U119" s="636">
        <v>23308</v>
      </c>
      <c r="V119" s="634">
        <f t="shared" si="9"/>
        <v>42560408</v>
      </c>
    </row>
    <row r="120" spans="1:22" x14ac:dyDescent="0.2">
      <c r="A120" s="574" t="s">
        <v>1153</v>
      </c>
      <c r="B120" s="575" t="s">
        <v>973</v>
      </c>
      <c r="C120" s="438" t="s">
        <v>477</v>
      </c>
      <c r="D120" s="438" t="s">
        <v>477</v>
      </c>
      <c r="E120" s="656">
        <v>6990</v>
      </c>
      <c r="F120" s="656">
        <v>9116</v>
      </c>
      <c r="G120" s="656">
        <v>2939</v>
      </c>
      <c r="H120" s="656">
        <v>3317</v>
      </c>
      <c r="I120" s="656">
        <v>82</v>
      </c>
      <c r="J120" s="656">
        <v>7497</v>
      </c>
      <c r="K120" s="656">
        <v>55</v>
      </c>
      <c r="L120" s="656">
        <v>85</v>
      </c>
      <c r="M120" s="656">
        <v>-100</v>
      </c>
      <c r="N120" s="656">
        <v>1076</v>
      </c>
      <c r="O120" s="656">
        <v>31057</v>
      </c>
      <c r="P120" s="657">
        <v>-4857</v>
      </c>
      <c r="Q120" s="578">
        <f t="shared" si="5"/>
        <v>2</v>
      </c>
      <c r="R120" s="635" t="str">
        <f t="shared" si="6"/>
        <v>Lund</v>
      </c>
      <c r="S120" s="635">
        <f t="shared" si="7"/>
        <v>-4857</v>
      </c>
      <c r="T120" s="634" t="str">
        <f t="shared" ca="1" si="8"/>
        <v>$Q$121</v>
      </c>
      <c r="U120" s="636">
        <v>116682</v>
      </c>
      <c r="V120" s="634">
        <f t="shared" si="9"/>
        <v>-566724474</v>
      </c>
    </row>
    <row r="121" spans="1:22" x14ac:dyDescent="0.2">
      <c r="A121" s="574" t="s">
        <v>1153</v>
      </c>
      <c r="B121" s="575" t="s">
        <v>976</v>
      </c>
      <c r="C121" s="438" t="s">
        <v>478</v>
      </c>
      <c r="D121" s="438" t="s">
        <v>478</v>
      </c>
      <c r="E121" s="656">
        <v>8515</v>
      </c>
      <c r="F121" s="656">
        <v>8439</v>
      </c>
      <c r="G121" s="656">
        <v>2922</v>
      </c>
      <c r="H121" s="656">
        <v>6477</v>
      </c>
      <c r="I121" s="656">
        <v>452</v>
      </c>
      <c r="J121" s="656">
        <v>8828</v>
      </c>
      <c r="K121" s="656">
        <v>252</v>
      </c>
      <c r="L121" s="656">
        <v>147</v>
      </c>
      <c r="M121" s="656">
        <v>201</v>
      </c>
      <c r="N121" s="656">
        <v>1076</v>
      </c>
      <c r="O121" s="656">
        <v>37309</v>
      </c>
      <c r="P121" s="657">
        <v>1395</v>
      </c>
      <c r="Q121" s="578">
        <f t="shared" si="5"/>
        <v>200</v>
      </c>
      <c r="R121" s="635" t="str">
        <f t="shared" si="6"/>
        <v>Malmö</v>
      </c>
      <c r="S121" s="635">
        <f t="shared" si="7"/>
        <v>1395</v>
      </c>
      <c r="T121" s="634" t="str">
        <f t="shared" ca="1" si="8"/>
        <v>$Q$122</v>
      </c>
      <c r="U121" s="636">
        <v>321970</v>
      </c>
      <c r="V121" s="634">
        <f t="shared" si="9"/>
        <v>449148150</v>
      </c>
    </row>
    <row r="122" spans="1:22" x14ac:dyDescent="0.2">
      <c r="A122" s="574" t="s">
        <v>1153</v>
      </c>
      <c r="B122" s="575" t="s">
        <v>1009</v>
      </c>
      <c r="C122" s="438" t="s">
        <v>479</v>
      </c>
      <c r="D122" s="438" t="s">
        <v>479</v>
      </c>
      <c r="E122" s="656">
        <v>6703</v>
      </c>
      <c r="F122" s="656">
        <v>9618</v>
      </c>
      <c r="G122" s="656">
        <v>4280</v>
      </c>
      <c r="H122" s="656">
        <v>3025</v>
      </c>
      <c r="I122" s="656">
        <v>0</v>
      </c>
      <c r="J122" s="656">
        <v>12996</v>
      </c>
      <c r="K122" s="656">
        <v>60</v>
      </c>
      <c r="L122" s="656">
        <v>-7</v>
      </c>
      <c r="M122" s="656">
        <v>-369</v>
      </c>
      <c r="N122" s="656">
        <v>1076</v>
      </c>
      <c r="O122" s="656">
        <v>37382</v>
      </c>
      <c r="P122" s="657">
        <v>1468</v>
      </c>
      <c r="Q122" s="578">
        <f t="shared" si="5"/>
        <v>203</v>
      </c>
      <c r="R122" s="635" t="str">
        <f t="shared" si="6"/>
        <v>Osby</v>
      </c>
      <c r="S122" s="635">
        <f t="shared" si="7"/>
        <v>1468</v>
      </c>
      <c r="T122" s="634" t="str">
        <f t="shared" ca="1" si="8"/>
        <v>$Q$123</v>
      </c>
      <c r="U122" s="636">
        <v>12915</v>
      </c>
      <c r="V122" s="634">
        <f t="shared" si="9"/>
        <v>18959220</v>
      </c>
    </row>
    <row r="123" spans="1:22" x14ac:dyDescent="0.2">
      <c r="A123" s="574" t="s">
        <v>1153</v>
      </c>
      <c r="B123" s="575" t="s">
        <v>1015</v>
      </c>
      <c r="C123" s="438" t="s">
        <v>480</v>
      </c>
      <c r="D123" s="438" t="s">
        <v>480</v>
      </c>
      <c r="E123" s="656">
        <v>6756</v>
      </c>
      <c r="F123" s="656">
        <v>10266</v>
      </c>
      <c r="G123" s="656">
        <v>4248</v>
      </c>
      <c r="H123" s="656">
        <v>4041</v>
      </c>
      <c r="I123" s="656">
        <v>40</v>
      </c>
      <c r="J123" s="656">
        <v>11001</v>
      </c>
      <c r="K123" s="656">
        <v>54</v>
      </c>
      <c r="L123" s="656">
        <v>506</v>
      </c>
      <c r="M123" s="656">
        <v>-369</v>
      </c>
      <c r="N123" s="656">
        <v>1076</v>
      </c>
      <c r="O123" s="656">
        <v>37619</v>
      </c>
      <c r="P123" s="657">
        <v>1705</v>
      </c>
      <c r="Q123" s="578">
        <f t="shared" si="5"/>
        <v>214</v>
      </c>
      <c r="R123" s="635" t="str">
        <f t="shared" si="6"/>
        <v>Perstorp</v>
      </c>
      <c r="S123" s="635">
        <f t="shared" si="7"/>
        <v>1705</v>
      </c>
      <c r="T123" s="634" t="str">
        <f t="shared" ca="1" si="8"/>
        <v>$Q$124</v>
      </c>
      <c r="U123" s="636">
        <v>7191</v>
      </c>
      <c r="V123" s="634">
        <f t="shared" si="9"/>
        <v>12260655</v>
      </c>
    </row>
    <row r="124" spans="1:22" x14ac:dyDescent="0.2">
      <c r="A124" s="574" t="s">
        <v>1153</v>
      </c>
      <c r="B124" s="575" t="s">
        <v>1025</v>
      </c>
      <c r="C124" s="438" t="s">
        <v>481</v>
      </c>
      <c r="D124" s="438" t="s">
        <v>481</v>
      </c>
      <c r="E124" s="656">
        <v>4449</v>
      </c>
      <c r="F124" s="656">
        <v>7985</v>
      </c>
      <c r="G124" s="656">
        <v>3676</v>
      </c>
      <c r="H124" s="656">
        <v>2505</v>
      </c>
      <c r="I124" s="656">
        <v>0</v>
      </c>
      <c r="J124" s="656">
        <v>15640</v>
      </c>
      <c r="K124" s="656">
        <v>326</v>
      </c>
      <c r="L124" s="656">
        <v>-30</v>
      </c>
      <c r="M124" s="656">
        <v>-317</v>
      </c>
      <c r="N124" s="656">
        <v>1076</v>
      </c>
      <c r="O124" s="656">
        <v>35310</v>
      </c>
      <c r="P124" s="657">
        <v>-604</v>
      </c>
      <c r="Q124" s="578">
        <f t="shared" si="5"/>
        <v>64</v>
      </c>
      <c r="R124" s="635" t="str">
        <f t="shared" si="6"/>
        <v>Simrishamn</v>
      </c>
      <c r="S124" s="635">
        <f t="shared" si="7"/>
        <v>-604</v>
      </c>
      <c r="T124" s="634" t="str">
        <f t="shared" ca="1" si="8"/>
        <v>$Q$125</v>
      </c>
      <c r="U124" s="636">
        <v>19079</v>
      </c>
      <c r="V124" s="634">
        <f t="shared" si="9"/>
        <v>-11523716</v>
      </c>
    </row>
    <row r="125" spans="1:22" x14ac:dyDescent="0.2">
      <c r="A125" s="574" t="s">
        <v>1153</v>
      </c>
      <c r="B125" s="575" t="s">
        <v>1026</v>
      </c>
      <c r="C125" s="438" t="s">
        <v>482</v>
      </c>
      <c r="D125" s="438" t="s">
        <v>482</v>
      </c>
      <c r="E125" s="656">
        <v>6920</v>
      </c>
      <c r="F125" s="656">
        <v>9492</v>
      </c>
      <c r="G125" s="656">
        <v>3462</v>
      </c>
      <c r="H125" s="656">
        <v>2563</v>
      </c>
      <c r="I125" s="656">
        <v>0</v>
      </c>
      <c r="J125" s="656">
        <v>10530</v>
      </c>
      <c r="K125" s="656">
        <v>113</v>
      </c>
      <c r="L125" s="656">
        <v>-30</v>
      </c>
      <c r="M125" s="656">
        <v>-369</v>
      </c>
      <c r="N125" s="656">
        <v>1076</v>
      </c>
      <c r="O125" s="656">
        <v>33757</v>
      </c>
      <c r="P125" s="657">
        <v>-2157</v>
      </c>
      <c r="Q125" s="578">
        <f t="shared" si="5"/>
        <v>14</v>
      </c>
      <c r="R125" s="635" t="str">
        <f t="shared" si="6"/>
        <v>Sjöbo</v>
      </c>
      <c r="S125" s="635">
        <f t="shared" si="7"/>
        <v>-2157</v>
      </c>
      <c r="T125" s="634" t="str">
        <f t="shared" ca="1" si="8"/>
        <v>$Q$126</v>
      </c>
      <c r="U125" s="636">
        <v>18467</v>
      </c>
      <c r="V125" s="634">
        <f t="shared" si="9"/>
        <v>-39833319</v>
      </c>
    </row>
    <row r="126" spans="1:22" x14ac:dyDescent="0.2">
      <c r="A126" s="574" t="s">
        <v>1153</v>
      </c>
      <c r="B126" s="575" t="s">
        <v>1030</v>
      </c>
      <c r="C126" s="438" t="s">
        <v>483</v>
      </c>
      <c r="D126" s="438" t="s">
        <v>483</v>
      </c>
      <c r="E126" s="656">
        <v>7433</v>
      </c>
      <c r="F126" s="656">
        <v>11101</v>
      </c>
      <c r="G126" s="656">
        <v>4288</v>
      </c>
      <c r="H126" s="656">
        <v>2512</v>
      </c>
      <c r="I126" s="656">
        <v>0</v>
      </c>
      <c r="J126" s="656">
        <v>9528</v>
      </c>
      <c r="K126" s="656">
        <v>23</v>
      </c>
      <c r="L126" s="656">
        <v>21</v>
      </c>
      <c r="M126" s="656">
        <v>-343</v>
      </c>
      <c r="N126" s="656">
        <v>1076</v>
      </c>
      <c r="O126" s="656">
        <v>35639</v>
      </c>
      <c r="P126" s="657">
        <v>-275</v>
      </c>
      <c r="Q126" s="578">
        <f t="shared" si="5"/>
        <v>96</v>
      </c>
      <c r="R126" s="635" t="str">
        <f t="shared" si="6"/>
        <v>Skurup</v>
      </c>
      <c r="S126" s="635">
        <f t="shared" si="7"/>
        <v>-275</v>
      </c>
      <c r="T126" s="634" t="str">
        <f t="shared" ca="1" si="8"/>
        <v>$Q$127</v>
      </c>
      <c r="U126" s="636">
        <v>15165</v>
      </c>
      <c r="V126" s="634">
        <f t="shared" si="9"/>
        <v>-4170375</v>
      </c>
    </row>
    <row r="127" spans="1:22" x14ac:dyDescent="0.2">
      <c r="A127" s="574" t="s">
        <v>1153</v>
      </c>
      <c r="B127" s="575" t="s">
        <v>1038</v>
      </c>
      <c r="C127" s="438" t="s">
        <v>484</v>
      </c>
      <c r="D127" s="438" t="s">
        <v>484</v>
      </c>
      <c r="E127" s="656">
        <v>9190</v>
      </c>
      <c r="F127" s="656">
        <v>12537</v>
      </c>
      <c r="G127" s="656">
        <v>3954</v>
      </c>
      <c r="H127" s="656">
        <v>2265</v>
      </c>
      <c r="I127" s="656">
        <v>0</v>
      </c>
      <c r="J127" s="656">
        <v>6997</v>
      </c>
      <c r="K127" s="656">
        <v>0</v>
      </c>
      <c r="L127" s="656">
        <v>21</v>
      </c>
      <c r="M127" s="656">
        <v>-52</v>
      </c>
      <c r="N127" s="656">
        <v>1076</v>
      </c>
      <c r="O127" s="656">
        <v>35988</v>
      </c>
      <c r="P127" s="657">
        <v>74</v>
      </c>
      <c r="Q127" s="578">
        <f t="shared" si="5"/>
        <v>122</v>
      </c>
      <c r="R127" s="635" t="str">
        <f t="shared" si="6"/>
        <v>Staffanstorp</v>
      </c>
      <c r="S127" s="635">
        <f t="shared" si="7"/>
        <v>74</v>
      </c>
      <c r="T127" s="634" t="str">
        <f t="shared" ca="1" si="8"/>
        <v>$Q$128</v>
      </c>
      <c r="U127" s="636">
        <v>23117</v>
      </c>
      <c r="V127" s="634">
        <f t="shared" si="9"/>
        <v>1710658</v>
      </c>
    </row>
    <row r="128" spans="1:22" x14ac:dyDescent="0.2">
      <c r="A128" s="574" t="s">
        <v>1153</v>
      </c>
      <c r="B128" s="575" t="s">
        <v>1050</v>
      </c>
      <c r="C128" s="438" t="s">
        <v>485</v>
      </c>
      <c r="D128" s="438" t="s">
        <v>485</v>
      </c>
      <c r="E128" s="656">
        <v>7120</v>
      </c>
      <c r="F128" s="656">
        <v>11017</v>
      </c>
      <c r="G128" s="656">
        <v>4140</v>
      </c>
      <c r="H128" s="656">
        <v>3007</v>
      </c>
      <c r="I128" s="656">
        <v>8</v>
      </c>
      <c r="J128" s="656">
        <v>9421</v>
      </c>
      <c r="K128" s="656">
        <v>67</v>
      </c>
      <c r="L128" s="656">
        <v>-30</v>
      </c>
      <c r="M128" s="656">
        <v>-369</v>
      </c>
      <c r="N128" s="656">
        <v>1076</v>
      </c>
      <c r="O128" s="656">
        <v>35457</v>
      </c>
      <c r="P128" s="657">
        <v>-457</v>
      </c>
      <c r="Q128" s="578">
        <f t="shared" si="5"/>
        <v>77</v>
      </c>
      <c r="R128" s="635" t="str">
        <f t="shared" si="6"/>
        <v>Svalöv</v>
      </c>
      <c r="S128" s="635">
        <f t="shared" si="7"/>
        <v>-457</v>
      </c>
      <c r="T128" s="634" t="str">
        <f t="shared" ca="1" si="8"/>
        <v>$Q$129</v>
      </c>
      <c r="U128" s="636">
        <v>13619</v>
      </c>
      <c r="V128" s="634">
        <f t="shared" si="9"/>
        <v>-6223883</v>
      </c>
    </row>
    <row r="129" spans="1:22" x14ac:dyDescent="0.2">
      <c r="A129" s="574" t="s">
        <v>1153</v>
      </c>
      <c r="B129" s="575" t="s">
        <v>1051</v>
      </c>
      <c r="C129" s="438" t="s">
        <v>486</v>
      </c>
      <c r="D129" s="438" t="s">
        <v>486</v>
      </c>
      <c r="E129" s="656">
        <v>9378</v>
      </c>
      <c r="F129" s="656">
        <v>12381</v>
      </c>
      <c r="G129" s="656">
        <v>4159</v>
      </c>
      <c r="H129" s="656">
        <v>2351</v>
      </c>
      <c r="I129" s="656">
        <v>0</v>
      </c>
      <c r="J129" s="656">
        <v>7158</v>
      </c>
      <c r="K129" s="656">
        <v>18</v>
      </c>
      <c r="L129" s="656">
        <v>21</v>
      </c>
      <c r="M129" s="656">
        <v>-128</v>
      </c>
      <c r="N129" s="656">
        <v>1076</v>
      </c>
      <c r="O129" s="656">
        <v>36414</v>
      </c>
      <c r="P129" s="657">
        <v>500</v>
      </c>
      <c r="Q129" s="578">
        <f t="shared" si="5"/>
        <v>156</v>
      </c>
      <c r="R129" s="635" t="str">
        <f t="shared" si="6"/>
        <v>Svedala</v>
      </c>
      <c r="S129" s="635">
        <f t="shared" si="7"/>
        <v>500</v>
      </c>
      <c r="T129" s="634" t="str">
        <f t="shared" ca="1" si="8"/>
        <v>$Q$130</v>
      </c>
      <c r="U129" s="636">
        <v>20426</v>
      </c>
      <c r="V129" s="634">
        <f t="shared" si="9"/>
        <v>10213000</v>
      </c>
    </row>
    <row r="130" spans="1:22" x14ac:dyDescent="0.2">
      <c r="A130" s="574" t="s">
        <v>1153</v>
      </c>
      <c r="B130" s="575" t="s">
        <v>1067</v>
      </c>
      <c r="C130" s="438" t="s">
        <v>487</v>
      </c>
      <c r="D130" s="438" t="s">
        <v>487</v>
      </c>
      <c r="E130" s="656">
        <v>6719</v>
      </c>
      <c r="F130" s="656">
        <v>9541</v>
      </c>
      <c r="G130" s="656">
        <v>4083</v>
      </c>
      <c r="H130" s="656">
        <v>2906</v>
      </c>
      <c r="I130" s="656">
        <v>0</v>
      </c>
      <c r="J130" s="656">
        <v>12261</v>
      </c>
      <c r="K130" s="656">
        <v>0</v>
      </c>
      <c r="L130" s="656">
        <v>-30</v>
      </c>
      <c r="M130" s="656">
        <v>-369</v>
      </c>
      <c r="N130" s="656">
        <v>1076</v>
      </c>
      <c r="O130" s="656">
        <v>36187</v>
      </c>
      <c r="P130" s="657">
        <v>273</v>
      </c>
      <c r="Q130" s="578">
        <f t="shared" si="5"/>
        <v>136</v>
      </c>
      <c r="R130" s="635" t="str">
        <f t="shared" si="6"/>
        <v>Tomelilla</v>
      </c>
      <c r="S130" s="635">
        <f t="shared" si="7"/>
        <v>273</v>
      </c>
      <c r="T130" s="634" t="str">
        <f t="shared" ca="1" si="8"/>
        <v>$Q$131</v>
      </c>
      <c r="U130" s="636">
        <v>13145</v>
      </c>
      <c r="V130" s="634">
        <f t="shared" si="9"/>
        <v>3588585</v>
      </c>
    </row>
    <row r="131" spans="1:22" x14ac:dyDescent="0.2">
      <c r="A131" s="574" t="s">
        <v>1153</v>
      </c>
      <c r="B131" s="575" t="s">
        <v>1072</v>
      </c>
      <c r="C131" s="438" t="s">
        <v>488</v>
      </c>
      <c r="D131" s="438" t="s">
        <v>488</v>
      </c>
      <c r="E131" s="656">
        <v>6899</v>
      </c>
      <c r="F131" s="656">
        <v>9912</v>
      </c>
      <c r="G131" s="656">
        <v>3772</v>
      </c>
      <c r="H131" s="656">
        <v>3372</v>
      </c>
      <c r="I131" s="656">
        <v>59</v>
      </c>
      <c r="J131" s="656">
        <v>10335</v>
      </c>
      <c r="K131" s="656">
        <v>0</v>
      </c>
      <c r="L131" s="656">
        <v>21</v>
      </c>
      <c r="M131" s="656">
        <v>-266</v>
      </c>
      <c r="N131" s="656">
        <v>1076</v>
      </c>
      <c r="O131" s="656">
        <v>35180</v>
      </c>
      <c r="P131" s="657">
        <v>-734</v>
      </c>
      <c r="Q131" s="578">
        <f t="shared" si="5"/>
        <v>56</v>
      </c>
      <c r="R131" s="635" t="str">
        <f t="shared" si="6"/>
        <v>Trelleborg</v>
      </c>
      <c r="S131" s="635">
        <f t="shared" si="7"/>
        <v>-734</v>
      </c>
      <c r="T131" s="634" t="str">
        <f t="shared" ca="1" si="8"/>
        <v>$Q$132</v>
      </c>
      <c r="U131" s="636">
        <v>43323</v>
      </c>
      <c r="V131" s="634">
        <f t="shared" si="9"/>
        <v>-31799082</v>
      </c>
    </row>
    <row r="132" spans="1:22" x14ac:dyDescent="0.2">
      <c r="A132" s="574" t="s">
        <v>1153</v>
      </c>
      <c r="B132" s="575" t="s">
        <v>1093</v>
      </c>
      <c r="C132" s="438" t="s">
        <v>489</v>
      </c>
      <c r="D132" s="438" t="s">
        <v>489</v>
      </c>
      <c r="E132" s="656">
        <v>7857</v>
      </c>
      <c r="F132" s="656">
        <v>11994</v>
      </c>
      <c r="G132" s="656">
        <v>4167</v>
      </c>
      <c r="H132" s="656">
        <v>1824</v>
      </c>
      <c r="I132" s="656">
        <v>0</v>
      </c>
      <c r="J132" s="656">
        <v>8602</v>
      </c>
      <c r="K132" s="656">
        <v>0</v>
      </c>
      <c r="L132" s="656">
        <v>21</v>
      </c>
      <c r="M132" s="656">
        <v>599</v>
      </c>
      <c r="N132" s="656">
        <v>1076</v>
      </c>
      <c r="O132" s="656">
        <v>36140</v>
      </c>
      <c r="P132" s="657">
        <v>226</v>
      </c>
      <c r="Q132" s="578">
        <f t="shared" si="5"/>
        <v>133</v>
      </c>
      <c r="R132" s="635" t="str">
        <f t="shared" si="6"/>
        <v>Vellinge</v>
      </c>
      <c r="S132" s="635">
        <f t="shared" si="7"/>
        <v>226</v>
      </c>
      <c r="T132" s="634" t="str">
        <f t="shared" ca="1" si="8"/>
        <v>$Q$133</v>
      </c>
      <c r="U132" s="636">
        <v>34606</v>
      </c>
      <c r="V132" s="634">
        <f t="shared" si="9"/>
        <v>7820956</v>
      </c>
    </row>
    <row r="133" spans="1:22" x14ac:dyDescent="0.2">
      <c r="A133" s="574" t="s">
        <v>1153</v>
      </c>
      <c r="B133" s="575" t="s">
        <v>1108</v>
      </c>
      <c r="C133" s="438" t="s">
        <v>490</v>
      </c>
      <c r="D133" s="438" t="s">
        <v>490</v>
      </c>
      <c r="E133" s="656">
        <v>5787</v>
      </c>
      <c r="F133" s="656">
        <v>8661</v>
      </c>
      <c r="G133" s="656">
        <v>3365</v>
      </c>
      <c r="H133" s="656">
        <v>2340</v>
      </c>
      <c r="I133" s="656">
        <v>0</v>
      </c>
      <c r="J133" s="656">
        <v>12998</v>
      </c>
      <c r="K133" s="656">
        <v>6</v>
      </c>
      <c r="L133" s="656">
        <v>-30</v>
      </c>
      <c r="M133" s="656">
        <v>-294</v>
      </c>
      <c r="N133" s="656">
        <v>1076</v>
      </c>
      <c r="O133" s="656">
        <v>33909</v>
      </c>
      <c r="P133" s="657">
        <v>-2005</v>
      </c>
      <c r="Q133" s="578">
        <f t="shared" si="5"/>
        <v>16</v>
      </c>
      <c r="R133" s="635" t="str">
        <f t="shared" si="6"/>
        <v>Ystad</v>
      </c>
      <c r="S133" s="635">
        <f t="shared" si="7"/>
        <v>-2005</v>
      </c>
      <c r="T133" s="634" t="str">
        <f t="shared" ca="1" si="8"/>
        <v>$Q$134</v>
      </c>
      <c r="U133" s="636">
        <v>28961</v>
      </c>
      <c r="V133" s="634">
        <f t="shared" si="9"/>
        <v>-58066805</v>
      </c>
    </row>
    <row r="134" spans="1:22" x14ac:dyDescent="0.2">
      <c r="A134" s="574" t="s">
        <v>1153</v>
      </c>
      <c r="B134" s="575" t="s">
        <v>1114</v>
      </c>
      <c r="C134" s="438" t="s">
        <v>491</v>
      </c>
      <c r="D134" s="438" t="s">
        <v>491</v>
      </c>
      <c r="E134" s="656">
        <v>7961</v>
      </c>
      <c r="F134" s="656">
        <v>11548</v>
      </c>
      <c r="G134" s="656">
        <v>4492</v>
      </c>
      <c r="H134" s="656">
        <v>3597</v>
      </c>
      <c r="I134" s="656">
        <v>210</v>
      </c>
      <c r="J134" s="656">
        <v>8373</v>
      </c>
      <c r="K134" s="656">
        <v>0</v>
      </c>
      <c r="L134" s="656">
        <v>-30</v>
      </c>
      <c r="M134" s="656">
        <v>-369</v>
      </c>
      <c r="N134" s="656">
        <v>1076</v>
      </c>
      <c r="O134" s="656">
        <v>36858</v>
      </c>
      <c r="P134" s="657">
        <v>944</v>
      </c>
      <c r="Q134" s="578">
        <f t="shared" si="5"/>
        <v>178</v>
      </c>
      <c r="R134" s="635" t="str">
        <f t="shared" si="6"/>
        <v>Åstorp</v>
      </c>
      <c r="S134" s="635">
        <f t="shared" si="7"/>
        <v>944</v>
      </c>
      <c r="T134" s="634" t="str">
        <f t="shared" ca="1" si="8"/>
        <v>$Q$135</v>
      </c>
      <c r="U134" s="636">
        <v>15167</v>
      </c>
      <c r="V134" s="634">
        <f t="shared" si="9"/>
        <v>14317648</v>
      </c>
    </row>
    <row r="135" spans="1:22" x14ac:dyDescent="0.2">
      <c r="A135" s="574" t="s">
        <v>1153</v>
      </c>
      <c r="B135" s="575" t="s">
        <v>1120</v>
      </c>
      <c r="C135" s="438" t="s">
        <v>492</v>
      </c>
      <c r="D135" s="438" t="s">
        <v>492</v>
      </c>
      <c r="E135" s="656">
        <v>6363</v>
      </c>
      <c r="F135" s="656">
        <v>9387</v>
      </c>
      <c r="G135" s="656">
        <v>3765</v>
      </c>
      <c r="H135" s="656">
        <v>2547</v>
      </c>
      <c r="I135" s="656">
        <v>0</v>
      </c>
      <c r="J135" s="656">
        <v>12158</v>
      </c>
      <c r="K135" s="656">
        <v>43</v>
      </c>
      <c r="L135" s="656">
        <v>-30</v>
      </c>
      <c r="M135" s="656">
        <v>-214</v>
      </c>
      <c r="N135" s="656">
        <v>1076</v>
      </c>
      <c r="O135" s="656">
        <v>35095</v>
      </c>
      <c r="P135" s="657">
        <v>-819</v>
      </c>
      <c r="Q135" s="578">
        <f t="shared" si="5"/>
        <v>52</v>
      </c>
      <c r="R135" s="635" t="str">
        <f t="shared" si="6"/>
        <v>Ängelholm</v>
      </c>
      <c r="S135" s="635">
        <f t="shared" si="7"/>
        <v>-819</v>
      </c>
      <c r="T135" s="634" t="str">
        <f t="shared" ca="1" si="8"/>
        <v>$Q$136</v>
      </c>
      <c r="U135" s="636">
        <v>40655</v>
      </c>
      <c r="V135" s="634">
        <f t="shared" si="9"/>
        <v>-33296445</v>
      </c>
    </row>
    <row r="136" spans="1:22" x14ac:dyDescent="0.2">
      <c r="A136" s="574" t="s">
        <v>1153</v>
      </c>
      <c r="B136" s="575" t="s">
        <v>1124</v>
      </c>
      <c r="C136" s="438" t="s">
        <v>493</v>
      </c>
      <c r="D136" s="438" t="s">
        <v>493</v>
      </c>
      <c r="E136" s="656">
        <v>6232</v>
      </c>
      <c r="F136" s="656">
        <v>9706</v>
      </c>
      <c r="G136" s="656">
        <v>4455</v>
      </c>
      <c r="H136" s="656">
        <v>3164</v>
      </c>
      <c r="I136" s="656">
        <v>0</v>
      </c>
      <c r="J136" s="656">
        <v>12235</v>
      </c>
      <c r="K136" s="656">
        <v>77</v>
      </c>
      <c r="L136" s="656">
        <v>-30</v>
      </c>
      <c r="M136" s="656">
        <v>-369</v>
      </c>
      <c r="N136" s="656">
        <v>1076</v>
      </c>
      <c r="O136" s="656">
        <v>36546</v>
      </c>
      <c r="P136" s="657">
        <v>632</v>
      </c>
      <c r="Q136" s="578">
        <f t="shared" si="5"/>
        <v>165</v>
      </c>
      <c r="R136" s="635" t="str">
        <f t="shared" si="6"/>
        <v>Örkelljunga</v>
      </c>
      <c r="S136" s="635">
        <f t="shared" si="7"/>
        <v>632</v>
      </c>
      <c r="T136" s="634" t="str">
        <f t="shared" ca="1" si="8"/>
        <v>$Q$137</v>
      </c>
      <c r="U136" s="636">
        <v>9833</v>
      </c>
      <c r="V136" s="634">
        <f t="shared" si="9"/>
        <v>6214456</v>
      </c>
    </row>
    <row r="137" spans="1:22" x14ac:dyDescent="0.2">
      <c r="A137" s="574" t="s">
        <v>1153</v>
      </c>
      <c r="B137" s="575" t="s">
        <v>1129</v>
      </c>
      <c r="C137" s="438" t="s">
        <v>494</v>
      </c>
      <c r="D137" s="438" t="s">
        <v>494</v>
      </c>
      <c r="E137" s="656">
        <v>6459</v>
      </c>
      <c r="F137" s="656">
        <v>10250</v>
      </c>
      <c r="G137" s="656">
        <v>4328</v>
      </c>
      <c r="H137" s="656">
        <v>3220</v>
      </c>
      <c r="I137" s="656">
        <v>0</v>
      </c>
      <c r="J137" s="656">
        <v>11759</v>
      </c>
      <c r="K137" s="656">
        <v>66</v>
      </c>
      <c r="L137" s="656">
        <v>-30</v>
      </c>
      <c r="M137" s="656">
        <v>-369</v>
      </c>
      <c r="N137" s="656">
        <v>1076</v>
      </c>
      <c r="O137" s="656">
        <v>36759</v>
      </c>
      <c r="P137" s="657">
        <v>845</v>
      </c>
      <c r="Q137" s="578">
        <f t="shared" si="5"/>
        <v>174</v>
      </c>
      <c r="R137" s="635" t="str">
        <f t="shared" si="6"/>
        <v>Östra Göinge</v>
      </c>
      <c r="S137" s="635">
        <f t="shared" si="7"/>
        <v>845</v>
      </c>
      <c r="T137" s="634" t="str">
        <f t="shared" ca="1" si="8"/>
        <v>$Q$138</v>
      </c>
      <c r="U137" s="636">
        <v>14051</v>
      </c>
      <c r="V137" s="634">
        <f t="shared" si="9"/>
        <v>11873095</v>
      </c>
    </row>
    <row r="138" spans="1:22" ht="25.5" x14ac:dyDescent="0.2">
      <c r="A138" s="574" t="s">
        <v>1154</v>
      </c>
      <c r="B138" s="575" t="s">
        <v>881</v>
      </c>
      <c r="C138" s="576" t="s">
        <v>496</v>
      </c>
      <c r="D138" s="577" t="s">
        <v>708</v>
      </c>
      <c r="E138" s="656">
        <v>6597</v>
      </c>
      <c r="F138" s="656">
        <v>9672</v>
      </c>
      <c r="G138" s="656">
        <v>4195</v>
      </c>
      <c r="H138" s="656">
        <v>3039</v>
      </c>
      <c r="I138" s="656">
        <v>63</v>
      </c>
      <c r="J138" s="656">
        <v>11525</v>
      </c>
      <c r="K138" s="656">
        <v>107</v>
      </c>
      <c r="L138" s="656">
        <v>-147</v>
      </c>
      <c r="M138" s="656">
        <v>-343</v>
      </c>
      <c r="N138" s="656">
        <v>841</v>
      </c>
      <c r="O138" s="656">
        <v>35549</v>
      </c>
      <c r="P138" s="657">
        <v>-365</v>
      </c>
      <c r="Q138" s="578">
        <f t="shared" si="5"/>
        <v>87</v>
      </c>
      <c r="R138" s="635" t="str">
        <f t="shared" si="6"/>
        <v>Falkenberg</v>
      </c>
      <c r="S138" s="635">
        <f t="shared" si="7"/>
        <v>-365</v>
      </c>
      <c r="T138" s="634" t="str">
        <f t="shared" ca="1" si="8"/>
        <v>$Q$139</v>
      </c>
      <c r="U138" s="636">
        <v>42849</v>
      </c>
      <c r="V138" s="634">
        <f t="shared" si="9"/>
        <v>-15639885</v>
      </c>
    </row>
    <row r="139" spans="1:22" x14ac:dyDescent="0.2">
      <c r="A139" s="574" t="s">
        <v>1154</v>
      </c>
      <c r="B139" s="575" t="s">
        <v>905</v>
      </c>
      <c r="C139" s="438" t="s">
        <v>497</v>
      </c>
      <c r="D139" s="438" t="s">
        <v>497</v>
      </c>
      <c r="E139" s="656">
        <v>7108</v>
      </c>
      <c r="F139" s="656">
        <v>9329</v>
      </c>
      <c r="G139" s="656">
        <v>3468</v>
      </c>
      <c r="H139" s="656">
        <v>3168</v>
      </c>
      <c r="I139" s="656">
        <v>112</v>
      </c>
      <c r="J139" s="656">
        <v>10253</v>
      </c>
      <c r="K139" s="656">
        <v>2</v>
      </c>
      <c r="L139" s="656">
        <v>-84</v>
      </c>
      <c r="M139" s="656">
        <v>-269</v>
      </c>
      <c r="N139" s="656">
        <v>841</v>
      </c>
      <c r="O139" s="656">
        <v>33928</v>
      </c>
      <c r="P139" s="657">
        <v>-1986</v>
      </c>
      <c r="Q139" s="578">
        <f t="shared" ref="Q139:Q202" si="10">RANK(P139,$P$10:$P$299,1)</f>
        <v>18</v>
      </c>
      <c r="R139" s="635" t="str">
        <f t="shared" ref="R139:R202" si="11">C139</f>
        <v>Halmstad</v>
      </c>
      <c r="S139" s="635">
        <f t="shared" ref="S139:S202" si="12">P139</f>
        <v>-1986</v>
      </c>
      <c r="T139" s="634" t="str">
        <f t="shared" ref="T139:T202" ca="1" si="13">CELL("adress",Q140)</f>
        <v>$Q$140</v>
      </c>
      <c r="U139" s="636">
        <v>96641</v>
      </c>
      <c r="V139" s="634">
        <f t="shared" ref="V139:V202" si="14">U139*P139</f>
        <v>-191929026</v>
      </c>
    </row>
    <row r="140" spans="1:22" x14ac:dyDescent="0.2">
      <c r="A140" s="574" t="s">
        <v>1154</v>
      </c>
      <c r="B140" s="575" t="s">
        <v>918</v>
      </c>
      <c r="C140" s="438" t="s">
        <v>498</v>
      </c>
      <c r="D140" s="438" t="s">
        <v>498</v>
      </c>
      <c r="E140" s="656">
        <v>6673</v>
      </c>
      <c r="F140" s="656">
        <v>11351</v>
      </c>
      <c r="G140" s="656">
        <v>4643</v>
      </c>
      <c r="H140" s="656">
        <v>3342</v>
      </c>
      <c r="I140" s="656">
        <v>72</v>
      </c>
      <c r="J140" s="656">
        <v>11775</v>
      </c>
      <c r="K140" s="656">
        <v>76</v>
      </c>
      <c r="L140" s="656">
        <v>69</v>
      </c>
      <c r="M140" s="656">
        <v>-369</v>
      </c>
      <c r="N140" s="656">
        <v>841</v>
      </c>
      <c r="O140" s="656">
        <v>38473</v>
      </c>
      <c r="P140" s="657">
        <v>2559</v>
      </c>
      <c r="Q140" s="578">
        <f t="shared" si="10"/>
        <v>238</v>
      </c>
      <c r="R140" s="635" t="str">
        <f t="shared" si="11"/>
        <v>Hylte</v>
      </c>
      <c r="S140" s="635">
        <f t="shared" si="12"/>
        <v>2559</v>
      </c>
      <c r="T140" s="634" t="str">
        <f t="shared" ca="1" si="13"/>
        <v>$Q$141</v>
      </c>
      <c r="U140" s="636">
        <v>10501</v>
      </c>
      <c r="V140" s="634">
        <f t="shared" si="14"/>
        <v>26872059</v>
      </c>
    </row>
    <row r="141" spans="1:22" x14ac:dyDescent="0.2">
      <c r="A141" s="574" t="s">
        <v>1154</v>
      </c>
      <c r="B141" s="575" t="s">
        <v>950</v>
      </c>
      <c r="C141" s="438" t="s">
        <v>499</v>
      </c>
      <c r="D141" s="438" t="s">
        <v>499</v>
      </c>
      <c r="E141" s="656">
        <v>8635</v>
      </c>
      <c r="F141" s="656">
        <v>12429</v>
      </c>
      <c r="G141" s="656">
        <v>4196</v>
      </c>
      <c r="H141" s="656">
        <v>2351</v>
      </c>
      <c r="I141" s="656">
        <v>0</v>
      </c>
      <c r="J141" s="656">
        <v>8213</v>
      </c>
      <c r="K141" s="656">
        <v>0</v>
      </c>
      <c r="L141" s="656">
        <v>-62</v>
      </c>
      <c r="M141" s="656">
        <v>118</v>
      </c>
      <c r="N141" s="656">
        <v>841</v>
      </c>
      <c r="O141" s="656">
        <v>36721</v>
      </c>
      <c r="P141" s="657">
        <v>807</v>
      </c>
      <c r="Q141" s="578">
        <f t="shared" si="10"/>
        <v>172</v>
      </c>
      <c r="R141" s="635" t="str">
        <f t="shared" si="11"/>
        <v>Kungsbacka</v>
      </c>
      <c r="S141" s="635">
        <f t="shared" si="12"/>
        <v>807</v>
      </c>
      <c r="T141" s="634" t="str">
        <f t="shared" ca="1" si="13"/>
        <v>$Q$142</v>
      </c>
      <c r="U141" s="636">
        <v>79015</v>
      </c>
      <c r="V141" s="634">
        <f t="shared" si="14"/>
        <v>63765105</v>
      </c>
    </row>
    <row r="142" spans="1:22" x14ac:dyDescent="0.2">
      <c r="A142" s="574" t="s">
        <v>1154</v>
      </c>
      <c r="B142" s="575" t="s">
        <v>955</v>
      </c>
      <c r="C142" s="438" t="s">
        <v>500</v>
      </c>
      <c r="D142" s="438" t="s">
        <v>500</v>
      </c>
      <c r="E142" s="656">
        <v>6313</v>
      </c>
      <c r="F142" s="656">
        <v>9879</v>
      </c>
      <c r="G142" s="656">
        <v>3986</v>
      </c>
      <c r="H142" s="656">
        <v>2912</v>
      </c>
      <c r="I142" s="656">
        <v>0</v>
      </c>
      <c r="J142" s="656">
        <v>11638</v>
      </c>
      <c r="K142" s="656">
        <v>67</v>
      </c>
      <c r="L142" s="656">
        <v>-147</v>
      </c>
      <c r="M142" s="656">
        <v>-369</v>
      </c>
      <c r="N142" s="656">
        <v>841</v>
      </c>
      <c r="O142" s="656">
        <v>35120</v>
      </c>
      <c r="P142" s="657">
        <v>-794</v>
      </c>
      <c r="Q142" s="578">
        <f t="shared" si="10"/>
        <v>54</v>
      </c>
      <c r="R142" s="635" t="str">
        <f t="shared" si="11"/>
        <v>Laholm</v>
      </c>
      <c r="S142" s="635">
        <f t="shared" si="12"/>
        <v>-794</v>
      </c>
      <c r="T142" s="634" t="str">
        <f t="shared" ca="1" si="13"/>
        <v>$Q$143</v>
      </c>
      <c r="U142" s="636">
        <v>24154</v>
      </c>
      <c r="V142" s="634">
        <f t="shared" si="14"/>
        <v>-19178276</v>
      </c>
    </row>
    <row r="143" spans="1:22" x14ac:dyDescent="0.2">
      <c r="A143" s="574" t="s">
        <v>1154</v>
      </c>
      <c r="B143" s="575" t="s">
        <v>1091</v>
      </c>
      <c r="C143" s="438" t="s">
        <v>501</v>
      </c>
      <c r="D143" s="438" t="s">
        <v>501</v>
      </c>
      <c r="E143" s="656">
        <v>7284</v>
      </c>
      <c r="F143" s="656">
        <v>9769</v>
      </c>
      <c r="G143" s="656">
        <v>3756</v>
      </c>
      <c r="H143" s="656">
        <v>2592</v>
      </c>
      <c r="I143" s="656">
        <v>0</v>
      </c>
      <c r="J143" s="656">
        <v>10706</v>
      </c>
      <c r="K143" s="656">
        <v>0</v>
      </c>
      <c r="L143" s="656">
        <v>-147</v>
      </c>
      <c r="M143" s="656">
        <v>-266</v>
      </c>
      <c r="N143" s="656">
        <v>841</v>
      </c>
      <c r="O143" s="656">
        <v>34535</v>
      </c>
      <c r="P143" s="657">
        <v>-1379</v>
      </c>
      <c r="Q143" s="578">
        <f t="shared" si="10"/>
        <v>35</v>
      </c>
      <c r="R143" s="635" t="str">
        <f t="shared" si="11"/>
        <v>Varberg</v>
      </c>
      <c r="S143" s="635">
        <f t="shared" si="12"/>
        <v>-1379</v>
      </c>
      <c r="T143" s="634" t="str">
        <f t="shared" ca="1" si="13"/>
        <v>$Q$144</v>
      </c>
      <c r="U143" s="636">
        <v>60848</v>
      </c>
      <c r="V143" s="634">
        <f t="shared" si="14"/>
        <v>-83909392</v>
      </c>
    </row>
    <row r="144" spans="1:22" ht="25.5" x14ac:dyDescent="0.2">
      <c r="A144" s="574" t="s">
        <v>1156</v>
      </c>
      <c r="B144" s="575" t="s">
        <v>842</v>
      </c>
      <c r="C144" s="579" t="s">
        <v>503</v>
      </c>
      <c r="D144" s="637" t="s">
        <v>709</v>
      </c>
      <c r="E144" s="656">
        <v>8522</v>
      </c>
      <c r="F144" s="656">
        <v>11350</v>
      </c>
      <c r="G144" s="656">
        <v>4392</v>
      </c>
      <c r="H144" s="656">
        <v>3064</v>
      </c>
      <c r="I144" s="656">
        <v>82</v>
      </c>
      <c r="J144" s="656">
        <v>7428</v>
      </c>
      <c r="K144" s="656">
        <v>12</v>
      </c>
      <c r="L144" s="656">
        <v>-12</v>
      </c>
      <c r="M144" s="656">
        <v>-213</v>
      </c>
      <c r="N144" s="656">
        <v>1078</v>
      </c>
      <c r="O144" s="656">
        <v>35703</v>
      </c>
      <c r="P144" s="657">
        <v>-211</v>
      </c>
      <c r="Q144" s="578">
        <f t="shared" si="10"/>
        <v>99</v>
      </c>
      <c r="R144" s="635" t="str">
        <f t="shared" si="11"/>
        <v>Ale</v>
      </c>
      <c r="S144" s="635">
        <f t="shared" si="12"/>
        <v>-211</v>
      </c>
      <c r="T144" s="634" t="str">
        <f t="shared" ca="1" si="13"/>
        <v>$Q$145</v>
      </c>
      <c r="U144" s="636">
        <v>28722</v>
      </c>
      <c r="V144" s="634">
        <f t="shared" si="14"/>
        <v>-6060342</v>
      </c>
    </row>
    <row r="145" spans="1:22" x14ac:dyDescent="0.2">
      <c r="A145" s="574" t="s">
        <v>1156</v>
      </c>
      <c r="B145" s="575" t="s">
        <v>843</v>
      </c>
      <c r="C145" s="438" t="s">
        <v>504</v>
      </c>
      <c r="D145" s="438" t="s">
        <v>504</v>
      </c>
      <c r="E145" s="656">
        <v>7214</v>
      </c>
      <c r="F145" s="656">
        <v>10246</v>
      </c>
      <c r="G145" s="656">
        <v>3666</v>
      </c>
      <c r="H145" s="656">
        <v>2775</v>
      </c>
      <c r="I145" s="656">
        <v>0</v>
      </c>
      <c r="J145" s="656">
        <v>10162</v>
      </c>
      <c r="K145" s="656">
        <v>0</v>
      </c>
      <c r="L145" s="656">
        <v>-12</v>
      </c>
      <c r="M145" s="656">
        <v>-369</v>
      </c>
      <c r="N145" s="656">
        <v>1078</v>
      </c>
      <c r="O145" s="656">
        <v>34760</v>
      </c>
      <c r="P145" s="657">
        <v>-1154</v>
      </c>
      <c r="Q145" s="578">
        <f t="shared" si="10"/>
        <v>40</v>
      </c>
      <c r="R145" s="635" t="str">
        <f t="shared" si="11"/>
        <v>Alingsås</v>
      </c>
      <c r="S145" s="635">
        <f t="shared" si="12"/>
        <v>-1154</v>
      </c>
      <c r="T145" s="634" t="str">
        <f t="shared" ca="1" si="13"/>
        <v>$Q$146</v>
      </c>
      <c r="U145" s="636">
        <v>39557</v>
      </c>
      <c r="V145" s="634">
        <f t="shared" si="14"/>
        <v>-45648778</v>
      </c>
    </row>
    <row r="146" spans="1:22" x14ac:dyDescent="0.2">
      <c r="A146" s="574" t="s">
        <v>1156</v>
      </c>
      <c r="B146" s="575" t="s">
        <v>852</v>
      </c>
      <c r="C146" s="438" t="s">
        <v>505</v>
      </c>
      <c r="D146" s="438" t="s">
        <v>505</v>
      </c>
      <c r="E146" s="656">
        <v>4847</v>
      </c>
      <c r="F146" s="656">
        <v>8585</v>
      </c>
      <c r="G146" s="656">
        <v>4185</v>
      </c>
      <c r="H146" s="656">
        <v>3360</v>
      </c>
      <c r="I146" s="656">
        <v>0</v>
      </c>
      <c r="J146" s="656">
        <v>15502</v>
      </c>
      <c r="K146" s="656">
        <v>734</v>
      </c>
      <c r="L146" s="656">
        <v>140</v>
      </c>
      <c r="M146" s="656">
        <v>-369</v>
      </c>
      <c r="N146" s="656">
        <v>1078</v>
      </c>
      <c r="O146" s="656">
        <v>38062</v>
      </c>
      <c r="P146" s="657">
        <v>2148</v>
      </c>
      <c r="Q146" s="578">
        <f t="shared" si="10"/>
        <v>233</v>
      </c>
      <c r="R146" s="635" t="str">
        <f t="shared" si="11"/>
        <v>Bengtsfors</v>
      </c>
      <c r="S146" s="635">
        <f t="shared" si="12"/>
        <v>2148</v>
      </c>
      <c r="T146" s="634" t="str">
        <f t="shared" ca="1" si="13"/>
        <v>$Q$147</v>
      </c>
      <c r="U146" s="636">
        <v>9605</v>
      </c>
      <c r="V146" s="634">
        <f t="shared" si="14"/>
        <v>20631540</v>
      </c>
    </row>
    <row r="147" spans="1:22" x14ac:dyDescent="0.2">
      <c r="A147" s="574" t="s">
        <v>1156</v>
      </c>
      <c r="B147" s="575" t="s">
        <v>857</v>
      </c>
      <c r="C147" s="438" t="s">
        <v>506</v>
      </c>
      <c r="D147" s="438" t="s">
        <v>506</v>
      </c>
      <c r="E147" s="656">
        <v>8625</v>
      </c>
      <c r="F147" s="656">
        <v>11440</v>
      </c>
      <c r="G147" s="656">
        <v>4246</v>
      </c>
      <c r="H147" s="656">
        <v>2526</v>
      </c>
      <c r="I147" s="656">
        <v>0</v>
      </c>
      <c r="J147" s="656">
        <v>8399</v>
      </c>
      <c r="K147" s="656">
        <v>1</v>
      </c>
      <c r="L147" s="656">
        <v>-52</v>
      </c>
      <c r="M147" s="656">
        <v>-316</v>
      </c>
      <c r="N147" s="656">
        <v>1078</v>
      </c>
      <c r="O147" s="656">
        <v>35947</v>
      </c>
      <c r="P147" s="657">
        <v>33</v>
      </c>
      <c r="Q147" s="578">
        <f t="shared" si="10"/>
        <v>116</v>
      </c>
      <c r="R147" s="635" t="str">
        <f t="shared" si="11"/>
        <v>Bollebygd</v>
      </c>
      <c r="S147" s="635">
        <f t="shared" si="12"/>
        <v>33</v>
      </c>
      <c r="T147" s="634" t="str">
        <f t="shared" ca="1" si="13"/>
        <v>$Q$148</v>
      </c>
      <c r="U147" s="636">
        <v>8751</v>
      </c>
      <c r="V147" s="634">
        <f t="shared" si="14"/>
        <v>288783</v>
      </c>
    </row>
    <row r="148" spans="1:22" x14ac:dyDescent="0.2">
      <c r="A148" s="574" t="s">
        <v>1156</v>
      </c>
      <c r="B148" s="575" t="s">
        <v>861</v>
      </c>
      <c r="C148" s="438" t="s">
        <v>507</v>
      </c>
      <c r="D148" s="438" t="s">
        <v>507</v>
      </c>
      <c r="E148" s="656">
        <v>7430</v>
      </c>
      <c r="F148" s="656">
        <v>9790</v>
      </c>
      <c r="G148" s="656">
        <v>3681</v>
      </c>
      <c r="H148" s="656">
        <v>3725</v>
      </c>
      <c r="I148" s="656">
        <v>136</v>
      </c>
      <c r="J148" s="656">
        <v>9970</v>
      </c>
      <c r="K148" s="656">
        <v>23</v>
      </c>
      <c r="L148" s="656">
        <v>11</v>
      </c>
      <c r="M148" s="656">
        <v>-369</v>
      </c>
      <c r="N148" s="656">
        <v>1078</v>
      </c>
      <c r="O148" s="656">
        <v>35475</v>
      </c>
      <c r="P148" s="657">
        <v>-439</v>
      </c>
      <c r="Q148" s="578">
        <f t="shared" si="10"/>
        <v>80</v>
      </c>
      <c r="R148" s="635" t="str">
        <f t="shared" si="11"/>
        <v>Borås</v>
      </c>
      <c r="S148" s="635">
        <f t="shared" si="12"/>
        <v>-439</v>
      </c>
      <c r="T148" s="634" t="str">
        <f t="shared" ca="1" si="13"/>
        <v>$Q$149</v>
      </c>
      <c r="U148" s="636">
        <v>108234</v>
      </c>
      <c r="V148" s="634">
        <f t="shared" si="14"/>
        <v>-47514726</v>
      </c>
    </row>
    <row r="149" spans="1:22" x14ac:dyDescent="0.2">
      <c r="A149" s="574" t="s">
        <v>1156</v>
      </c>
      <c r="B149" s="575" t="s">
        <v>868</v>
      </c>
      <c r="C149" s="438" t="s">
        <v>508</v>
      </c>
      <c r="D149" s="438" t="s">
        <v>508</v>
      </c>
      <c r="E149" s="656">
        <v>5888</v>
      </c>
      <c r="F149" s="656">
        <v>9403</v>
      </c>
      <c r="G149" s="656">
        <v>4123</v>
      </c>
      <c r="H149" s="656">
        <v>3127</v>
      </c>
      <c r="I149" s="656">
        <v>0</v>
      </c>
      <c r="J149" s="656">
        <v>12371</v>
      </c>
      <c r="K149" s="656">
        <v>180</v>
      </c>
      <c r="L149" s="656">
        <v>1583</v>
      </c>
      <c r="M149" s="656">
        <v>-369</v>
      </c>
      <c r="N149" s="656">
        <v>1078</v>
      </c>
      <c r="O149" s="656">
        <v>37384</v>
      </c>
      <c r="P149" s="657">
        <v>1470</v>
      </c>
      <c r="Q149" s="578">
        <f t="shared" si="10"/>
        <v>204</v>
      </c>
      <c r="R149" s="635" t="str">
        <f t="shared" si="11"/>
        <v>Dals-Ed</v>
      </c>
      <c r="S149" s="635">
        <f t="shared" si="12"/>
        <v>1470</v>
      </c>
      <c r="T149" s="634" t="str">
        <f t="shared" ca="1" si="13"/>
        <v>$Q$150</v>
      </c>
      <c r="U149" s="636">
        <v>4782</v>
      </c>
      <c r="V149" s="634">
        <f t="shared" si="14"/>
        <v>7029540</v>
      </c>
    </row>
    <row r="150" spans="1:22" x14ac:dyDescent="0.2">
      <c r="A150" s="574" t="s">
        <v>1156</v>
      </c>
      <c r="B150" s="575" t="s">
        <v>879</v>
      </c>
      <c r="C150" s="438" t="s">
        <v>509</v>
      </c>
      <c r="D150" s="438" t="s">
        <v>509</v>
      </c>
      <c r="E150" s="656">
        <v>6452</v>
      </c>
      <c r="F150" s="656">
        <v>9885</v>
      </c>
      <c r="G150" s="656">
        <v>4082</v>
      </c>
      <c r="H150" s="656">
        <v>2449</v>
      </c>
      <c r="I150" s="656">
        <v>0</v>
      </c>
      <c r="J150" s="656">
        <v>11826</v>
      </c>
      <c r="K150" s="656">
        <v>363</v>
      </c>
      <c r="L150" s="656">
        <v>460</v>
      </c>
      <c r="M150" s="656">
        <v>-369</v>
      </c>
      <c r="N150" s="656">
        <v>1078</v>
      </c>
      <c r="O150" s="656">
        <v>36226</v>
      </c>
      <c r="P150" s="657">
        <v>312</v>
      </c>
      <c r="Q150" s="578">
        <f t="shared" si="10"/>
        <v>142</v>
      </c>
      <c r="R150" s="635" t="str">
        <f t="shared" si="11"/>
        <v>Essunga</v>
      </c>
      <c r="S150" s="635">
        <f t="shared" si="12"/>
        <v>312</v>
      </c>
      <c r="T150" s="634" t="str">
        <f t="shared" ca="1" si="13"/>
        <v>$Q$151</v>
      </c>
      <c r="U150" s="636">
        <v>5591</v>
      </c>
      <c r="V150" s="634">
        <f t="shared" si="14"/>
        <v>1744392</v>
      </c>
    </row>
    <row r="151" spans="1:22" x14ac:dyDescent="0.2">
      <c r="A151" s="574" t="s">
        <v>1156</v>
      </c>
      <c r="B151" s="575" t="s">
        <v>882</v>
      </c>
      <c r="C151" s="438" t="s">
        <v>510</v>
      </c>
      <c r="D151" s="438" t="s">
        <v>510</v>
      </c>
      <c r="E151" s="656">
        <v>7044</v>
      </c>
      <c r="F151" s="656">
        <v>10608</v>
      </c>
      <c r="G151" s="656">
        <v>4080</v>
      </c>
      <c r="H151" s="656">
        <v>3397</v>
      </c>
      <c r="I151" s="656">
        <v>50</v>
      </c>
      <c r="J151" s="656">
        <v>12028</v>
      </c>
      <c r="K151" s="656">
        <v>10</v>
      </c>
      <c r="L151" s="656">
        <v>-54</v>
      </c>
      <c r="M151" s="656">
        <v>-369</v>
      </c>
      <c r="N151" s="656">
        <v>1078</v>
      </c>
      <c r="O151" s="656">
        <v>37872</v>
      </c>
      <c r="P151" s="657">
        <v>1958</v>
      </c>
      <c r="Q151" s="578">
        <f t="shared" si="10"/>
        <v>225</v>
      </c>
      <c r="R151" s="635" t="str">
        <f t="shared" si="11"/>
        <v>Falköping</v>
      </c>
      <c r="S151" s="635">
        <f t="shared" si="12"/>
        <v>1958</v>
      </c>
      <c r="T151" s="634" t="str">
        <f t="shared" ca="1" si="13"/>
        <v>$Q$152</v>
      </c>
      <c r="U151" s="636">
        <v>32461</v>
      </c>
      <c r="V151" s="634">
        <f t="shared" si="14"/>
        <v>63558638</v>
      </c>
    </row>
    <row r="152" spans="1:22" x14ac:dyDescent="0.2">
      <c r="A152" s="574" t="s">
        <v>1156</v>
      </c>
      <c r="B152" s="575" t="s">
        <v>888</v>
      </c>
      <c r="C152" s="438" t="s">
        <v>511</v>
      </c>
      <c r="D152" s="438" t="s">
        <v>511</v>
      </c>
      <c r="E152" s="656">
        <v>5808</v>
      </c>
      <c r="F152" s="656">
        <v>9859</v>
      </c>
      <c r="G152" s="656">
        <v>4650</v>
      </c>
      <c r="H152" s="656">
        <v>2839</v>
      </c>
      <c r="I152" s="656">
        <v>0</v>
      </c>
      <c r="J152" s="656">
        <v>12512</v>
      </c>
      <c r="K152" s="656">
        <v>608</v>
      </c>
      <c r="L152" s="656">
        <v>652</v>
      </c>
      <c r="M152" s="656">
        <v>-369</v>
      </c>
      <c r="N152" s="656">
        <v>1078</v>
      </c>
      <c r="O152" s="656">
        <v>37637</v>
      </c>
      <c r="P152" s="657">
        <v>1723</v>
      </c>
      <c r="Q152" s="578">
        <f t="shared" si="10"/>
        <v>215</v>
      </c>
      <c r="R152" s="635" t="str">
        <f t="shared" si="11"/>
        <v>Färgelanda</v>
      </c>
      <c r="S152" s="635">
        <f t="shared" si="12"/>
        <v>1723</v>
      </c>
      <c r="T152" s="634" t="str">
        <f t="shared" ca="1" si="13"/>
        <v>$Q$153</v>
      </c>
      <c r="U152" s="636">
        <v>6494</v>
      </c>
      <c r="V152" s="634">
        <f t="shared" si="14"/>
        <v>11189162</v>
      </c>
    </row>
    <row r="153" spans="1:22" x14ac:dyDescent="0.2">
      <c r="A153" s="574" t="s">
        <v>1156</v>
      </c>
      <c r="B153" s="575" t="s">
        <v>895</v>
      </c>
      <c r="C153" s="438" t="s">
        <v>512</v>
      </c>
      <c r="D153" s="438" t="s">
        <v>512</v>
      </c>
      <c r="E153" s="656">
        <v>6152</v>
      </c>
      <c r="F153" s="656">
        <v>9862</v>
      </c>
      <c r="G153" s="656">
        <v>4116</v>
      </c>
      <c r="H153" s="656">
        <v>2050</v>
      </c>
      <c r="I153" s="656">
        <v>0</v>
      </c>
      <c r="J153" s="656">
        <v>11779</v>
      </c>
      <c r="K153" s="656">
        <v>376</v>
      </c>
      <c r="L153" s="656">
        <v>460</v>
      </c>
      <c r="M153" s="656">
        <v>-369</v>
      </c>
      <c r="N153" s="656">
        <v>1078</v>
      </c>
      <c r="O153" s="656">
        <v>35504</v>
      </c>
      <c r="P153" s="657">
        <v>-410</v>
      </c>
      <c r="Q153" s="578">
        <f t="shared" si="10"/>
        <v>81</v>
      </c>
      <c r="R153" s="635" t="str">
        <f t="shared" si="11"/>
        <v>Grästorp</v>
      </c>
      <c r="S153" s="635">
        <f t="shared" si="12"/>
        <v>-410</v>
      </c>
      <c r="T153" s="634" t="str">
        <f t="shared" ca="1" si="13"/>
        <v>$Q$154</v>
      </c>
      <c r="U153" s="636">
        <v>5642</v>
      </c>
      <c r="V153" s="634">
        <f t="shared" si="14"/>
        <v>-2313220</v>
      </c>
    </row>
    <row r="154" spans="1:22" x14ac:dyDescent="0.2">
      <c r="A154" s="574" t="s">
        <v>1156</v>
      </c>
      <c r="B154" s="575" t="s">
        <v>896</v>
      </c>
      <c r="C154" s="438" t="s">
        <v>513</v>
      </c>
      <c r="D154" s="438" t="s">
        <v>513</v>
      </c>
      <c r="E154" s="656">
        <v>4604</v>
      </c>
      <c r="F154" s="656">
        <v>8827</v>
      </c>
      <c r="G154" s="656">
        <v>3851</v>
      </c>
      <c r="H154" s="656">
        <v>3031</v>
      </c>
      <c r="I154" s="656">
        <v>0</v>
      </c>
      <c r="J154" s="656">
        <v>14177</v>
      </c>
      <c r="K154" s="656">
        <v>699</v>
      </c>
      <c r="L154" s="656">
        <v>482</v>
      </c>
      <c r="M154" s="656">
        <v>-369</v>
      </c>
      <c r="N154" s="656">
        <v>1078</v>
      </c>
      <c r="O154" s="656">
        <v>36380</v>
      </c>
      <c r="P154" s="657">
        <v>466</v>
      </c>
      <c r="Q154" s="578">
        <f t="shared" si="10"/>
        <v>153</v>
      </c>
      <c r="R154" s="635" t="str">
        <f t="shared" si="11"/>
        <v>Gullspång</v>
      </c>
      <c r="S154" s="635">
        <f t="shared" si="12"/>
        <v>466</v>
      </c>
      <c r="T154" s="634" t="str">
        <f t="shared" ca="1" si="13"/>
        <v>$Q$155</v>
      </c>
      <c r="U154" s="636">
        <v>5238</v>
      </c>
      <c r="V154" s="634">
        <f t="shared" si="14"/>
        <v>2440908</v>
      </c>
    </row>
    <row r="155" spans="1:22" x14ac:dyDescent="0.2">
      <c r="A155" s="574" t="s">
        <v>1156</v>
      </c>
      <c r="B155" s="575" t="s">
        <v>899</v>
      </c>
      <c r="C155" s="438" t="s">
        <v>514</v>
      </c>
      <c r="D155" s="438" t="s">
        <v>514</v>
      </c>
      <c r="E155" s="656">
        <v>7687</v>
      </c>
      <c r="F155" s="656">
        <v>8547</v>
      </c>
      <c r="G155" s="656">
        <v>3140</v>
      </c>
      <c r="H155" s="656">
        <v>6026</v>
      </c>
      <c r="I155" s="656">
        <v>277</v>
      </c>
      <c r="J155" s="656">
        <v>8199</v>
      </c>
      <c r="K155" s="656">
        <v>83</v>
      </c>
      <c r="L155" s="656">
        <v>126</v>
      </c>
      <c r="M155" s="656">
        <v>200</v>
      </c>
      <c r="N155" s="656">
        <v>1078</v>
      </c>
      <c r="O155" s="656">
        <v>35363</v>
      </c>
      <c r="P155" s="657">
        <v>-551</v>
      </c>
      <c r="Q155" s="578">
        <f t="shared" si="10"/>
        <v>68</v>
      </c>
      <c r="R155" s="635" t="str">
        <f t="shared" si="11"/>
        <v>Göteborg</v>
      </c>
      <c r="S155" s="635">
        <f t="shared" si="12"/>
        <v>-551</v>
      </c>
      <c r="T155" s="634" t="str">
        <f t="shared" ca="1" si="13"/>
        <v>$Q$156</v>
      </c>
      <c r="U155" s="636">
        <v>547558</v>
      </c>
      <c r="V155" s="634">
        <f t="shared" si="14"/>
        <v>-301704458</v>
      </c>
    </row>
    <row r="156" spans="1:22" x14ac:dyDescent="0.2">
      <c r="A156" s="574" t="s">
        <v>1156</v>
      </c>
      <c r="B156" s="575" t="s">
        <v>900</v>
      </c>
      <c r="C156" s="438" t="s">
        <v>515</v>
      </c>
      <c r="D156" s="438" t="s">
        <v>515</v>
      </c>
      <c r="E156" s="656">
        <v>6755</v>
      </c>
      <c r="F156" s="656">
        <v>10224</v>
      </c>
      <c r="G156" s="656">
        <v>4517</v>
      </c>
      <c r="H156" s="656">
        <v>2618</v>
      </c>
      <c r="I156" s="656">
        <v>0</v>
      </c>
      <c r="J156" s="656">
        <v>10334</v>
      </c>
      <c r="K156" s="656">
        <v>180</v>
      </c>
      <c r="L156" s="656">
        <v>-77</v>
      </c>
      <c r="M156" s="656">
        <v>-369</v>
      </c>
      <c r="N156" s="656">
        <v>1078</v>
      </c>
      <c r="O156" s="656">
        <v>35260</v>
      </c>
      <c r="P156" s="657">
        <v>-654</v>
      </c>
      <c r="Q156" s="578">
        <f t="shared" si="10"/>
        <v>61</v>
      </c>
      <c r="R156" s="635" t="str">
        <f t="shared" si="11"/>
        <v>Götene</v>
      </c>
      <c r="S156" s="635">
        <f t="shared" si="12"/>
        <v>-654</v>
      </c>
      <c r="T156" s="634" t="str">
        <f t="shared" ca="1" si="13"/>
        <v>$Q$157</v>
      </c>
      <c r="U156" s="636">
        <v>13132</v>
      </c>
      <c r="V156" s="634">
        <f t="shared" si="14"/>
        <v>-8588328</v>
      </c>
    </row>
    <row r="157" spans="1:22" x14ac:dyDescent="0.2">
      <c r="A157" s="574" t="s">
        <v>1156</v>
      </c>
      <c r="B157" s="575" t="s">
        <v>912</v>
      </c>
      <c r="C157" s="438" t="s">
        <v>516</v>
      </c>
      <c r="D157" s="438" t="s">
        <v>516</v>
      </c>
      <c r="E157" s="656">
        <v>6546</v>
      </c>
      <c r="F157" s="656">
        <v>10174</v>
      </c>
      <c r="G157" s="656">
        <v>4251</v>
      </c>
      <c r="H157" s="656">
        <v>2875</v>
      </c>
      <c r="I157" s="656">
        <v>0</v>
      </c>
      <c r="J157" s="656">
        <v>11270</v>
      </c>
      <c r="K157" s="656">
        <v>180</v>
      </c>
      <c r="L157" s="656">
        <v>-54</v>
      </c>
      <c r="M157" s="656">
        <v>-369</v>
      </c>
      <c r="N157" s="656">
        <v>1078</v>
      </c>
      <c r="O157" s="656">
        <v>35951</v>
      </c>
      <c r="P157" s="657">
        <v>37</v>
      </c>
      <c r="Q157" s="578">
        <f t="shared" si="10"/>
        <v>118</v>
      </c>
      <c r="R157" s="635" t="str">
        <f t="shared" si="11"/>
        <v>Herrljunga</v>
      </c>
      <c r="S157" s="635">
        <f t="shared" si="12"/>
        <v>37</v>
      </c>
      <c r="T157" s="634" t="str">
        <f t="shared" ca="1" si="13"/>
        <v>$Q$158</v>
      </c>
      <c r="U157" s="636">
        <v>9362</v>
      </c>
      <c r="V157" s="634">
        <f t="shared" si="14"/>
        <v>346394</v>
      </c>
    </row>
    <row r="158" spans="1:22" x14ac:dyDescent="0.2">
      <c r="A158" s="574" t="s">
        <v>1156</v>
      </c>
      <c r="B158" s="575" t="s">
        <v>913</v>
      </c>
      <c r="C158" s="438" t="s">
        <v>517</v>
      </c>
      <c r="D158" s="438" t="s">
        <v>517</v>
      </c>
      <c r="E158" s="656">
        <v>6283</v>
      </c>
      <c r="F158" s="656">
        <v>9323</v>
      </c>
      <c r="G158" s="656">
        <v>3874</v>
      </c>
      <c r="H158" s="656">
        <v>2717</v>
      </c>
      <c r="I158" s="656">
        <v>0</v>
      </c>
      <c r="J158" s="656">
        <v>12871</v>
      </c>
      <c r="K158" s="656">
        <v>201</v>
      </c>
      <c r="L158" s="656">
        <v>-77</v>
      </c>
      <c r="M158" s="656">
        <v>-369</v>
      </c>
      <c r="N158" s="656">
        <v>1078</v>
      </c>
      <c r="O158" s="656">
        <v>35901</v>
      </c>
      <c r="P158" s="657">
        <v>-13</v>
      </c>
      <c r="Q158" s="578">
        <f t="shared" si="10"/>
        <v>112</v>
      </c>
      <c r="R158" s="635" t="str">
        <f t="shared" si="11"/>
        <v>Hjo</v>
      </c>
      <c r="S158" s="635">
        <f t="shared" si="12"/>
        <v>-13</v>
      </c>
      <c r="T158" s="634" t="str">
        <f t="shared" ca="1" si="13"/>
        <v>$Q$159</v>
      </c>
      <c r="U158" s="636">
        <v>8969</v>
      </c>
      <c r="V158" s="634">
        <f t="shared" si="14"/>
        <v>-116597</v>
      </c>
    </row>
    <row r="159" spans="1:22" x14ac:dyDescent="0.2">
      <c r="A159" s="574" t="s">
        <v>1156</v>
      </c>
      <c r="B159" s="575" t="s">
        <v>923</v>
      </c>
      <c r="C159" s="438" t="s">
        <v>518</v>
      </c>
      <c r="D159" s="438" t="s">
        <v>518</v>
      </c>
      <c r="E159" s="656">
        <v>9899</v>
      </c>
      <c r="F159" s="656">
        <v>12686</v>
      </c>
      <c r="G159" s="656">
        <v>4224</v>
      </c>
      <c r="H159" s="656">
        <v>2551</v>
      </c>
      <c r="I159" s="656">
        <v>0</v>
      </c>
      <c r="J159" s="656">
        <v>6556</v>
      </c>
      <c r="K159" s="656">
        <v>0</v>
      </c>
      <c r="L159" s="656">
        <v>63</v>
      </c>
      <c r="M159" s="656">
        <v>-44</v>
      </c>
      <c r="N159" s="656">
        <v>1078</v>
      </c>
      <c r="O159" s="656">
        <v>37013</v>
      </c>
      <c r="P159" s="657">
        <v>1099</v>
      </c>
      <c r="Q159" s="578">
        <f t="shared" si="10"/>
        <v>189</v>
      </c>
      <c r="R159" s="635" t="str">
        <f t="shared" si="11"/>
        <v>Härryda</v>
      </c>
      <c r="S159" s="635">
        <f t="shared" si="12"/>
        <v>1099</v>
      </c>
      <c r="T159" s="634" t="str">
        <f t="shared" ca="1" si="13"/>
        <v>$Q$160</v>
      </c>
      <c r="U159" s="636">
        <v>36519</v>
      </c>
      <c r="V159" s="634">
        <f t="shared" si="14"/>
        <v>40134381</v>
      </c>
    </row>
    <row r="160" spans="1:22" x14ac:dyDescent="0.2">
      <c r="A160" s="574" t="s">
        <v>1156</v>
      </c>
      <c r="B160" s="575" t="s">
        <v>934</v>
      </c>
      <c r="C160" s="438" t="s">
        <v>519</v>
      </c>
      <c r="D160" s="438" t="s">
        <v>519</v>
      </c>
      <c r="E160" s="656">
        <v>4792</v>
      </c>
      <c r="F160" s="656">
        <v>8516</v>
      </c>
      <c r="G160" s="656">
        <v>4015</v>
      </c>
      <c r="H160" s="656">
        <v>2208</v>
      </c>
      <c r="I160" s="656">
        <v>0</v>
      </c>
      <c r="J160" s="656">
        <v>14283</v>
      </c>
      <c r="K160" s="656">
        <v>103</v>
      </c>
      <c r="L160" s="656">
        <v>460</v>
      </c>
      <c r="M160" s="656">
        <v>-369</v>
      </c>
      <c r="N160" s="656">
        <v>1078</v>
      </c>
      <c r="O160" s="656">
        <v>35086</v>
      </c>
      <c r="P160" s="657">
        <v>-828</v>
      </c>
      <c r="Q160" s="578">
        <f t="shared" si="10"/>
        <v>51</v>
      </c>
      <c r="R160" s="635" t="str">
        <f t="shared" si="11"/>
        <v>Karlsborg</v>
      </c>
      <c r="S160" s="635">
        <f t="shared" si="12"/>
        <v>-828</v>
      </c>
      <c r="T160" s="634" t="str">
        <f t="shared" ca="1" si="13"/>
        <v>$Q$161</v>
      </c>
      <c r="U160" s="636">
        <v>6760</v>
      </c>
      <c r="V160" s="634">
        <f t="shared" si="14"/>
        <v>-5597280</v>
      </c>
    </row>
    <row r="161" spans="1:22" x14ac:dyDescent="0.2">
      <c r="A161" s="574" t="s">
        <v>1156</v>
      </c>
      <c r="B161" s="575" t="s">
        <v>952</v>
      </c>
      <c r="C161" s="438" t="s">
        <v>520</v>
      </c>
      <c r="D161" s="438" t="s">
        <v>520</v>
      </c>
      <c r="E161" s="656">
        <v>8277</v>
      </c>
      <c r="F161" s="656">
        <v>10663</v>
      </c>
      <c r="G161" s="656">
        <v>3731</v>
      </c>
      <c r="H161" s="656">
        <v>2779</v>
      </c>
      <c r="I161" s="656">
        <v>0</v>
      </c>
      <c r="J161" s="656">
        <v>9314</v>
      </c>
      <c r="K161" s="656">
        <v>0</v>
      </c>
      <c r="L161" s="656">
        <v>-62</v>
      </c>
      <c r="M161" s="656">
        <v>-106</v>
      </c>
      <c r="N161" s="656">
        <v>1078</v>
      </c>
      <c r="O161" s="656">
        <v>35674</v>
      </c>
      <c r="P161" s="657">
        <v>-240</v>
      </c>
      <c r="Q161" s="578">
        <f t="shared" si="10"/>
        <v>97</v>
      </c>
      <c r="R161" s="635" t="str">
        <f t="shared" si="11"/>
        <v>Kungälv</v>
      </c>
      <c r="S161" s="635">
        <f t="shared" si="12"/>
        <v>-240</v>
      </c>
      <c r="T161" s="634" t="str">
        <f t="shared" ca="1" si="13"/>
        <v>$Q$162</v>
      </c>
      <c r="U161" s="636">
        <v>42639</v>
      </c>
      <c r="V161" s="634">
        <f t="shared" si="14"/>
        <v>-10233360</v>
      </c>
    </row>
    <row r="162" spans="1:22" x14ac:dyDescent="0.2">
      <c r="A162" s="574" t="s">
        <v>1156</v>
      </c>
      <c r="B162" s="575" t="s">
        <v>960</v>
      </c>
      <c r="C162" s="438" t="s">
        <v>521</v>
      </c>
      <c r="D162" s="438" t="s">
        <v>521</v>
      </c>
      <c r="E162" s="656">
        <v>9279</v>
      </c>
      <c r="F162" s="656">
        <v>12607</v>
      </c>
      <c r="G162" s="656">
        <v>4379</v>
      </c>
      <c r="H162" s="656">
        <v>2540</v>
      </c>
      <c r="I162" s="656">
        <v>0</v>
      </c>
      <c r="J162" s="656">
        <v>7214</v>
      </c>
      <c r="K162" s="656">
        <v>0</v>
      </c>
      <c r="L162" s="656">
        <v>-12</v>
      </c>
      <c r="M162" s="656">
        <v>-151</v>
      </c>
      <c r="N162" s="656">
        <v>1078</v>
      </c>
      <c r="O162" s="656">
        <v>36934</v>
      </c>
      <c r="P162" s="657">
        <v>1020</v>
      </c>
      <c r="Q162" s="578">
        <f t="shared" si="10"/>
        <v>182</v>
      </c>
      <c r="R162" s="635" t="str">
        <f t="shared" si="11"/>
        <v>Lerum</v>
      </c>
      <c r="S162" s="635">
        <f t="shared" si="12"/>
        <v>1020</v>
      </c>
      <c r="T162" s="634" t="str">
        <f t="shared" ca="1" si="13"/>
        <v>$Q$163</v>
      </c>
      <c r="U162" s="636">
        <v>40107</v>
      </c>
      <c r="V162" s="634">
        <f t="shared" si="14"/>
        <v>40909140</v>
      </c>
    </row>
    <row r="163" spans="1:22" x14ac:dyDescent="0.2">
      <c r="A163" s="574" t="s">
        <v>1156</v>
      </c>
      <c r="B163" s="575" t="s">
        <v>963</v>
      </c>
      <c r="C163" s="438" t="s">
        <v>522</v>
      </c>
      <c r="D163" s="438" t="s">
        <v>522</v>
      </c>
      <c r="E163" s="656">
        <v>6527</v>
      </c>
      <c r="F163" s="656">
        <v>9636</v>
      </c>
      <c r="G163" s="656">
        <v>3934</v>
      </c>
      <c r="H163" s="656">
        <v>2799</v>
      </c>
      <c r="I163" s="656">
        <v>0</v>
      </c>
      <c r="J163" s="656">
        <v>10945</v>
      </c>
      <c r="K163" s="656">
        <v>77</v>
      </c>
      <c r="L163" s="656">
        <v>-77</v>
      </c>
      <c r="M163" s="656">
        <v>-369</v>
      </c>
      <c r="N163" s="656">
        <v>1078</v>
      </c>
      <c r="O163" s="656">
        <v>34550</v>
      </c>
      <c r="P163" s="657">
        <v>-1364</v>
      </c>
      <c r="Q163" s="578">
        <f t="shared" si="10"/>
        <v>37</v>
      </c>
      <c r="R163" s="635" t="str">
        <f t="shared" si="11"/>
        <v>Lidköping</v>
      </c>
      <c r="S163" s="635">
        <f t="shared" si="12"/>
        <v>-1364</v>
      </c>
      <c r="T163" s="634" t="str">
        <f t="shared" ca="1" si="13"/>
        <v>$Q$164</v>
      </c>
      <c r="U163" s="636">
        <v>38923</v>
      </c>
      <c r="V163" s="634">
        <f t="shared" si="14"/>
        <v>-53090972</v>
      </c>
    </row>
    <row r="164" spans="1:22" x14ac:dyDescent="0.2">
      <c r="A164" s="574" t="s">
        <v>1156</v>
      </c>
      <c r="B164" s="575" t="s">
        <v>964</v>
      </c>
      <c r="C164" s="438" t="s">
        <v>523</v>
      </c>
      <c r="D164" s="438" t="s">
        <v>523</v>
      </c>
      <c r="E164" s="656">
        <v>7548</v>
      </c>
      <c r="F164" s="656">
        <v>9477</v>
      </c>
      <c r="G164" s="656">
        <v>4359</v>
      </c>
      <c r="H164" s="656">
        <v>3852</v>
      </c>
      <c r="I164" s="656">
        <v>17</v>
      </c>
      <c r="J164" s="656">
        <v>9195</v>
      </c>
      <c r="K164" s="656">
        <v>201</v>
      </c>
      <c r="L164" s="656">
        <v>-12</v>
      </c>
      <c r="M164" s="656">
        <v>-369</v>
      </c>
      <c r="N164" s="656">
        <v>1078</v>
      </c>
      <c r="O164" s="656">
        <v>35346</v>
      </c>
      <c r="P164" s="657">
        <v>-568</v>
      </c>
      <c r="Q164" s="578">
        <f t="shared" si="10"/>
        <v>66</v>
      </c>
      <c r="R164" s="635" t="str">
        <f t="shared" si="11"/>
        <v>Lilla Edet</v>
      </c>
      <c r="S164" s="635">
        <f t="shared" si="12"/>
        <v>-568</v>
      </c>
      <c r="T164" s="634" t="str">
        <f t="shared" ca="1" si="13"/>
        <v>$Q$165</v>
      </c>
      <c r="U164" s="636">
        <v>13111</v>
      </c>
      <c r="V164" s="634">
        <f t="shared" si="14"/>
        <v>-7447048</v>
      </c>
    </row>
    <row r="165" spans="1:22" x14ac:dyDescent="0.2">
      <c r="A165" s="574" t="s">
        <v>1156</v>
      </c>
      <c r="B165" s="575" t="s">
        <v>975</v>
      </c>
      <c r="C165" s="438" t="s">
        <v>524</v>
      </c>
      <c r="D165" s="438" t="s">
        <v>524</v>
      </c>
      <c r="E165" s="656">
        <v>5282</v>
      </c>
      <c r="F165" s="656">
        <v>8721</v>
      </c>
      <c r="G165" s="656">
        <v>3939</v>
      </c>
      <c r="H165" s="656">
        <v>2983</v>
      </c>
      <c r="I165" s="656">
        <v>0</v>
      </c>
      <c r="J165" s="656">
        <v>14011</v>
      </c>
      <c r="K165" s="656">
        <v>271</v>
      </c>
      <c r="L165" s="656">
        <v>-126</v>
      </c>
      <c r="M165" s="656">
        <v>-290</v>
      </c>
      <c r="N165" s="656">
        <v>1078</v>
      </c>
      <c r="O165" s="656">
        <v>35869</v>
      </c>
      <c r="P165" s="657">
        <v>-45</v>
      </c>
      <c r="Q165" s="578">
        <f t="shared" si="10"/>
        <v>111</v>
      </c>
      <c r="R165" s="635" t="str">
        <f t="shared" si="11"/>
        <v>Lysekil</v>
      </c>
      <c r="S165" s="635">
        <f t="shared" si="12"/>
        <v>-45</v>
      </c>
      <c r="T165" s="634" t="str">
        <f t="shared" ca="1" si="13"/>
        <v>$Q$166</v>
      </c>
      <c r="U165" s="636">
        <v>14438</v>
      </c>
      <c r="V165" s="634">
        <f t="shared" si="14"/>
        <v>-649710</v>
      </c>
    </row>
    <row r="166" spans="1:22" x14ac:dyDescent="0.2">
      <c r="A166" s="574" t="s">
        <v>1156</v>
      </c>
      <c r="B166" s="575" t="s">
        <v>979</v>
      </c>
      <c r="C166" s="438" t="s">
        <v>525</v>
      </c>
      <c r="D166" s="438" t="s">
        <v>525</v>
      </c>
      <c r="E166" s="656">
        <v>5913</v>
      </c>
      <c r="F166" s="656">
        <v>9143</v>
      </c>
      <c r="G166" s="656">
        <v>3942</v>
      </c>
      <c r="H166" s="656">
        <v>2667</v>
      </c>
      <c r="I166" s="656">
        <v>0</v>
      </c>
      <c r="J166" s="656">
        <v>12101</v>
      </c>
      <c r="K166" s="656">
        <v>129</v>
      </c>
      <c r="L166" s="656">
        <v>-77</v>
      </c>
      <c r="M166" s="656">
        <v>-369</v>
      </c>
      <c r="N166" s="656">
        <v>1078</v>
      </c>
      <c r="O166" s="656">
        <v>34527</v>
      </c>
      <c r="P166" s="657">
        <v>-1387</v>
      </c>
      <c r="Q166" s="578">
        <f t="shared" si="10"/>
        <v>33</v>
      </c>
      <c r="R166" s="635" t="str">
        <f t="shared" si="11"/>
        <v>Mariestad</v>
      </c>
      <c r="S166" s="635">
        <f t="shared" si="12"/>
        <v>-1387</v>
      </c>
      <c r="T166" s="634" t="str">
        <f t="shared" ca="1" si="13"/>
        <v>$Q$167</v>
      </c>
      <c r="U166" s="636">
        <v>24027</v>
      </c>
      <c r="V166" s="634">
        <f t="shared" si="14"/>
        <v>-33325449</v>
      </c>
    </row>
    <row r="167" spans="1:22" x14ac:dyDescent="0.2">
      <c r="A167" s="574" t="s">
        <v>1156</v>
      </c>
      <c r="B167" s="575" t="s">
        <v>980</v>
      </c>
      <c r="C167" s="438" t="s">
        <v>526</v>
      </c>
      <c r="D167" s="438" t="s">
        <v>526</v>
      </c>
      <c r="E167" s="656">
        <v>6728</v>
      </c>
      <c r="F167" s="656">
        <v>10826</v>
      </c>
      <c r="G167" s="656">
        <v>4101</v>
      </c>
      <c r="H167" s="656">
        <v>3251</v>
      </c>
      <c r="I167" s="656">
        <v>0</v>
      </c>
      <c r="J167" s="656">
        <v>11260</v>
      </c>
      <c r="K167" s="656">
        <v>69</v>
      </c>
      <c r="L167" s="656">
        <v>-77</v>
      </c>
      <c r="M167" s="656">
        <v>-369</v>
      </c>
      <c r="N167" s="656">
        <v>1078</v>
      </c>
      <c r="O167" s="656">
        <v>36867</v>
      </c>
      <c r="P167" s="657">
        <v>953</v>
      </c>
      <c r="Q167" s="578">
        <f t="shared" si="10"/>
        <v>179</v>
      </c>
      <c r="R167" s="635" t="str">
        <f t="shared" si="11"/>
        <v>Mark</v>
      </c>
      <c r="S167" s="635">
        <f t="shared" si="12"/>
        <v>953</v>
      </c>
      <c r="T167" s="634" t="str">
        <f t="shared" ca="1" si="13"/>
        <v>$Q$168</v>
      </c>
      <c r="U167" s="636">
        <v>33872</v>
      </c>
      <c r="V167" s="634">
        <f t="shared" si="14"/>
        <v>32280016</v>
      </c>
    </row>
    <row r="168" spans="1:22" x14ac:dyDescent="0.2">
      <c r="A168" s="574" t="s">
        <v>1156</v>
      </c>
      <c r="B168" s="575" t="s">
        <v>982</v>
      </c>
      <c r="C168" s="438" t="s">
        <v>527</v>
      </c>
      <c r="D168" s="438" t="s">
        <v>527</v>
      </c>
      <c r="E168" s="656">
        <v>5145</v>
      </c>
      <c r="F168" s="656">
        <v>8686</v>
      </c>
      <c r="G168" s="656">
        <v>4314</v>
      </c>
      <c r="H168" s="656">
        <v>2977</v>
      </c>
      <c r="I168" s="656">
        <v>0</v>
      </c>
      <c r="J168" s="656">
        <v>15134</v>
      </c>
      <c r="K168" s="656">
        <v>879</v>
      </c>
      <c r="L168" s="656">
        <v>-54</v>
      </c>
      <c r="M168" s="656">
        <v>-369</v>
      </c>
      <c r="N168" s="656">
        <v>1078</v>
      </c>
      <c r="O168" s="656">
        <v>37790</v>
      </c>
      <c r="P168" s="657">
        <v>1876</v>
      </c>
      <c r="Q168" s="578">
        <f t="shared" si="10"/>
        <v>222</v>
      </c>
      <c r="R168" s="635" t="str">
        <f t="shared" si="11"/>
        <v>Mellerud</v>
      </c>
      <c r="S168" s="635">
        <f t="shared" si="12"/>
        <v>1876</v>
      </c>
      <c r="T168" s="634" t="str">
        <f t="shared" ca="1" si="13"/>
        <v>$Q$169</v>
      </c>
      <c r="U168" s="636">
        <v>9147</v>
      </c>
      <c r="V168" s="634">
        <f t="shared" si="14"/>
        <v>17159772</v>
      </c>
    </row>
    <row r="169" spans="1:22" x14ac:dyDescent="0.2">
      <c r="A169" s="574" t="s">
        <v>1156</v>
      </c>
      <c r="B169" s="575" t="s">
        <v>987</v>
      </c>
      <c r="C169" s="438" t="s">
        <v>528</v>
      </c>
      <c r="D169" s="438" t="s">
        <v>528</v>
      </c>
      <c r="E169" s="656">
        <v>6307</v>
      </c>
      <c r="F169" s="656">
        <v>9847</v>
      </c>
      <c r="G169" s="656">
        <v>4536</v>
      </c>
      <c r="H169" s="656">
        <v>2751</v>
      </c>
      <c r="I169" s="656">
        <v>0</v>
      </c>
      <c r="J169" s="656">
        <v>12721</v>
      </c>
      <c r="K169" s="656">
        <v>109</v>
      </c>
      <c r="L169" s="656">
        <v>-103</v>
      </c>
      <c r="M169" s="656">
        <v>-369</v>
      </c>
      <c r="N169" s="656">
        <v>1078</v>
      </c>
      <c r="O169" s="656">
        <v>36877</v>
      </c>
      <c r="P169" s="657">
        <v>963</v>
      </c>
      <c r="Q169" s="578">
        <f t="shared" si="10"/>
        <v>180</v>
      </c>
      <c r="R169" s="635" t="str">
        <f t="shared" si="11"/>
        <v>Munkedal</v>
      </c>
      <c r="S169" s="635">
        <f t="shared" si="12"/>
        <v>963</v>
      </c>
      <c r="T169" s="634" t="str">
        <f t="shared" ca="1" si="13"/>
        <v>$Q$170</v>
      </c>
      <c r="U169" s="636">
        <v>10204</v>
      </c>
      <c r="V169" s="634">
        <f t="shared" si="14"/>
        <v>9826452</v>
      </c>
    </row>
    <row r="170" spans="1:22" x14ac:dyDescent="0.2">
      <c r="A170" s="574" t="s">
        <v>1156</v>
      </c>
      <c r="B170" s="575" t="s">
        <v>989</v>
      </c>
      <c r="C170" s="438" t="s">
        <v>529</v>
      </c>
      <c r="D170" s="438" t="s">
        <v>529</v>
      </c>
      <c r="E170" s="656">
        <v>8622</v>
      </c>
      <c r="F170" s="656">
        <v>10878</v>
      </c>
      <c r="G170" s="656">
        <v>3913</v>
      </c>
      <c r="H170" s="656">
        <v>3183</v>
      </c>
      <c r="I170" s="656">
        <v>29</v>
      </c>
      <c r="J170" s="656">
        <v>8031</v>
      </c>
      <c r="K170" s="656">
        <v>3</v>
      </c>
      <c r="L170" s="656">
        <v>63</v>
      </c>
      <c r="M170" s="656">
        <v>21</v>
      </c>
      <c r="N170" s="656">
        <v>1078</v>
      </c>
      <c r="O170" s="656">
        <v>35821</v>
      </c>
      <c r="P170" s="657">
        <v>-93</v>
      </c>
      <c r="Q170" s="578">
        <f t="shared" si="10"/>
        <v>109</v>
      </c>
      <c r="R170" s="635" t="str">
        <f t="shared" si="11"/>
        <v>Mölndal</v>
      </c>
      <c r="S170" s="635">
        <f t="shared" si="12"/>
        <v>-93</v>
      </c>
      <c r="T170" s="634" t="str">
        <f t="shared" ca="1" si="13"/>
        <v>$Q$171</v>
      </c>
      <c r="U170" s="636">
        <v>63263</v>
      </c>
      <c r="V170" s="634">
        <f t="shared" si="14"/>
        <v>-5883459</v>
      </c>
    </row>
    <row r="171" spans="1:22" x14ac:dyDescent="0.2">
      <c r="A171" s="574" t="s">
        <v>1156</v>
      </c>
      <c r="B171" s="575" t="s">
        <v>1008</v>
      </c>
      <c r="C171" s="438" t="s">
        <v>530</v>
      </c>
      <c r="D171" s="438" t="s">
        <v>530</v>
      </c>
      <c r="E171" s="656">
        <v>5277</v>
      </c>
      <c r="F171" s="656">
        <v>9331</v>
      </c>
      <c r="G171" s="656">
        <v>4250</v>
      </c>
      <c r="H171" s="656">
        <v>2374</v>
      </c>
      <c r="I171" s="656">
        <v>0</v>
      </c>
      <c r="J171" s="656">
        <v>12416</v>
      </c>
      <c r="K171" s="656">
        <v>163</v>
      </c>
      <c r="L171" s="656">
        <v>-126</v>
      </c>
      <c r="M171" s="656">
        <v>-293</v>
      </c>
      <c r="N171" s="656">
        <v>1078</v>
      </c>
      <c r="O171" s="656">
        <v>34470</v>
      </c>
      <c r="P171" s="657">
        <v>-1444</v>
      </c>
      <c r="Q171" s="578">
        <f t="shared" si="10"/>
        <v>28</v>
      </c>
      <c r="R171" s="635" t="str">
        <f t="shared" si="11"/>
        <v>Orust</v>
      </c>
      <c r="S171" s="635">
        <f t="shared" si="12"/>
        <v>-1444</v>
      </c>
      <c r="T171" s="634" t="str">
        <f t="shared" ca="1" si="13"/>
        <v>$Q$172</v>
      </c>
      <c r="U171" s="636">
        <v>15011</v>
      </c>
      <c r="V171" s="634">
        <f t="shared" si="14"/>
        <v>-21675884</v>
      </c>
    </row>
    <row r="172" spans="1:22" x14ac:dyDescent="0.2">
      <c r="A172" s="574" t="s">
        <v>1156</v>
      </c>
      <c r="B172" s="575" t="s">
        <v>1014</v>
      </c>
      <c r="C172" s="438" t="s">
        <v>531</v>
      </c>
      <c r="D172" s="438" t="s">
        <v>531</v>
      </c>
      <c r="E172" s="656">
        <v>9292</v>
      </c>
      <c r="F172" s="656">
        <v>11252</v>
      </c>
      <c r="G172" s="656">
        <v>3931</v>
      </c>
      <c r="H172" s="656">
        <v>3106</v>
      </c>
      <c r="I172" s="656">
        <v>47</v>
      </c>
      <c r="J172" s="656">
        <v>8042</v>
      </c>
      <c r="K172" s="656">
        <v>128</v>
      </c>
      <c r="L172" s="656">
        <v>63</v>
      </c>
      <c r="M172" s="656">
        <v>33</v>
      </c>
      <c r="N172" s="656">
        <v>1078</v>
      </c>
      <c r="O172" s="656">
        <v>36972</v>
      </c>
      <c r="P172" s="657">
        <v>1058</v>
      </c>
      <c r="Q172" s="578">
        <f t="shared" si="10"/>
        <v>186</v>
      </c>
      <c r="R172" s="635" t="str">
        <f t="shared" si="11"/>
        <v>Partille</v>
      </c>
      <c r="S172" s="635">
        <f t="shared" si="12"/>
        <v>1058</v>
      </c>
      <c r="T172" s="634" t="str">
        <f t="shared" ca="1" si="13"/>
        <v>$Q$173</v>
      </c>
      <c r="U172" s="636">
        <v>36919</v>
      </c>
      <c r="V172" s="634">
        <f t="shared" si="14"/>
        <v>39060302</v>
      </c>
    </row>
    <row r="173" spans="1:22" x14ac:dyDescent="0.2">
      <c r="A173" s="574" t="s">
        <v>1156</v>
      </c>
      <c r="B173" s="575" t="s">
        <v>1027</v>
      </c>
      <c r="C173" s="438" t="s">
        <v>532</v>
      </c>
      <c r="D173" s="438" t="s">
        <v>532</v>
      </c>
      <c r="E173" s="656">
        <v>6219</v>
      </c>
      <c r="F173" s="656">
        <v>10012</v>
      </c>
      <c r="G173" s="656">
        <v>4193</v>
      </c>
      <c r="H173" s="656">
        <v>3487</v>
      </c>
      <c r="I173" s="656">
        <v>0</v>
      </c>
      <c r="J173" s="656">
        <v>11113</v>
      </c>
      <c r="K173" s="656">
        <v>66</v>
      </c>
      <c r="L173" s="656">
        <v>-54</v>
      </c>
      <c r="M173" s="656">
        <v>-369</v>
      </c>
      <c r="N173" s="656">
        <v>1078</v>
      </c>
      <c r="O173" s="656">
        <v>35745</v>
      </c>
      <c r="P173" s="657">
        <v>-169</v>
      </c>
      <c r="Q173" s="578">
        <f t="shared" si="10"/>
        <v>102</v>
      </c>
      <c r="R173" s="635" t="str">
        <f t="shared" si="11"/>
        <v>Skara</v>
      </c>
      <c r="S173" s="635">
        <f t="shared" si="12"/>
        <v>-169</v>
      </c>
      <c r="T173" s="634" t="str">
        <f t="shared" ca="1" si="13"/>
        <v>$Q$174</v>
      </c>
      <c r="U173" s="636">
        <v>18709</v>
      </c>
      <c r="V173" s="634">
        <f t="shared" si="14"/>
        <v>-3161821</v>
      </c>
    </row>
    <row r="174" spans="1:22" x14ac:dyDescent="0.2">
      <c r="A174" s="574" t="s">
        <v>1156</v>
      </c>
      <c r="B174" s="575" t="s">
        <v>1031</v>
      </c>
      <c r="C174" s="438" t="s">
        <v>533</v>
      </c>
      <c r="D174" s="438" t="s">
        <v>533</v>
      </c>
      <c r="E174" s="656">
        <v>6813</v>
      </c>
      <c r="F174" s="656">
        <v>9197</v>
      </c>
      <c r="G174" s="656">
        <v>3725</v>
      </c>
      <c r="H174" s="656">
        <v>2938</v>
      </c>
      <c r="I174" s="656">
        <v>78</v>
      </c>
      <c r="J174" s="656">
        <v>9280</v>
      </c>
      <c r="K174" s="656">
        <v>30</v>
      </c>
      <c r="L174" s="656">
        <v>-54</v>
      </c>
      <c r="M174" s="656">
        <v>-369</v>
      </c>
      <c r="N174" s="656">
        <v>1078</v>
      </c>
      <c r="O174" s="656">
        <v>32716</v>
      </c>
      <c r="P174" s="657">
        <v>-3198</v>
      </c>
      <c r="Q174" s="578">
        <f t="shared" si="10"/>
        <v>6</v>
      </c>
      <c r="R174" s="635" t="str">
        <f t="shared" si="11"/>
        <v>Skövde</v>
      </c>
      <c r="S174" s="635">
        <f t="shared" si="12"/>
        <v>-3198</v>
      </c>
      <c r="T174" s="634" t="str">
        <f t="shared" ca="1" si="13"/>
        <v>$Q$175</v>
      </c>
      <c r="U174" s="636">
        <v>53539</v>
      </c>
      <c r="V174" s="634">
        <f t="shared" si="14"/>
        <v>-171217722</v>
      </c>
    </row>
    <row r="175" spans="1:22" x14ac:dyDescent="0.2">
      <c r="A175" s="574" t="s">
        <v>1156</v>
      </c>
      <c r="B175" s="575" t="s">
        <v>1037</v>
      </c>
      <c r="C175" s="438" t="s">
        <v>534</v>
      </c>
      <c r="D175" s="438" t="s">
        <v>534</v>
      </c>
      <c r="E175" s="656">
        <v>4336</v>
      </c>
      <c r="F175" s="656">
        <v>7679</v>
      </c>
      <c r="G175" s="656">
        <v>3733</v>
      </c>
      <c r="H175" s="656">
        <v>2042</v>
      </c>
      <c r="I175" s="656">
        <v>0</v>
      </c>
      <c r="J175" s="656">
        <v>16300</v>
      </c>
      <c r="K175" s="656">
        <v>486</v>
      </c>
      <c r="L175" s="656">
        <v>-126</v>
      </c>
      <c r="M175" s="656">
        <v>-134</v>
      </c>
      <c r="N175" s="656">
        <v>1078</v>
      </c>
      <c r="O175" s="656">
        <v>35394</v>
      </c>
      <c r="P175" s="657">
        <v>-520</v>
      </c>
      <c r="Q175" s="578">
        <f t="shared" si="10"/>
        <v>72</v>
      </c>
      <c r="R175" s="635" t="str">
        <f t="shared" si="11"/>
        <v>Sotenäs</v>
      </c>
      <c r="S175" s="635">
        <f t="shared" si="12"/>
        <v>-520</v>
      </c>
      <c r="T175" s="634" t="str">
        <f t="shared" ca="1" si="13"/>
        <v>$Q$176</v>
      </c>
      <c r="U175" s="636">
        <v>8976</v>
      </c>
      <c r="V175" s="634">
        <f t="shared" si="14"/>
        <v>-4667520</v>
      </c>
    </row>
    <row r="176" spans="1:22" x14ac:dyDescent="0.2">
      <c r="A176" s="574" t="s">
        <v>1156</v>
      </c>
      <c r="B176" s="575" t="s">
        <v>1039</v>
      </c>
      <c r="C176" s="438" t="s">
        <v>535</v>
      </c>
      <c r="D176" s="438" t="s">
        <v>535</v>
      </c>
      <c r="E176" s="656">
        <v>7779</v>
      </c>
      <c r="F176" s="656">
        <v>11658</v>
      </c>
      <c r="G176" s="656">
        <v>4412</v>
      </c>
      <c r="H176" s="656">
        <v>2763</v>
      </c>
      <c r="I176" s="656">
        <v>0</v>
      </c>
      <c r="J176" s="656">
        <v>8447</v>
      </c>
      <c r="K176" s="656">
        <v>4</v>
      </c>
      <c r="L176" s="656">
        <v>-62</v>
      </c>
      <c r="M176" s="656">
        <v>-105</v>
      </c>
      <c r="N176" s="656">
        <v>1078</v>
      </c>
      <c r="O176" s="656">
        <v>35974</v>
      </c>
      <c r="P176" s="657">
        <v>60</v>
      </c>
      <c r="Q176" s="578">
        <f t="shared" si="10"/>
        <v>120</v>
      </c>
      <c r="R176" s="635" t="str">
        <f t="shared" si="11"/>
        <v>Stenungsund</v>
      </c>
      <c r="S176" s="635">
        <f t="shared" si="12"/>
        <v>60</v>
      </c>
      <c r="T176" s="634" t="str">
        <f t="shared" ca="1" si="13"/>
        <v>$Q$177</v>
      </c>
      <c r="U176" s="636">
        <v>25458</v>
      </c>
      <c r="V176" s="634">
        <f t="shared" si="14"/>
        <v>1527480</v>
      </c>
    </row>
    <row r="177" spans="1:22" x14ac:dyDescent="0.2">
      <c r="A177" s="574" t="s">
        <v>1156</v>
      </c>
      <c r="B177" s="575" t="s">
        <v>1044</v>
      </c>
      <c r="C177" s="438" t="s">
        <v>536</v>
      </c>
      <c r="D177" s="438" t="s">
        <v>536</v>
      </c>
      <c r="E177" s="656">
        <v>6879</v>
      </c>
      <c r="F177" s="656">
        <v>9746</v>
      </c>
      <c r="G177" s="656">
        <v>3089</v>
      </c>
      <c r="H177" s="656">
        <v>2331</v>
      </c>
      <c r="I177" s="656">
        <v>0</v>
      </c>
      <c r="J177" s="656">
        <v>10990</v>
      </c>
      <c r="K177" s="656">
        <v>271</v>
      </c>
      <c r="L177" s="656">
        <v>-126</v>
      </c>
      <c r="M177" s="656">
        <v>-143</v>
      </c>
      <c r="N177" s="656">
        <v>1078</v>
      </c>
      <c r="O177" s="656">
        <v>34115</v>
      </c>
      <c r="P177" s="657">
        <v>-1799</v>
      </c>
      <c r="Q177" s="578">
        <f t="shared" si="10"/>
        <v>23</v>
      </c>
      <c r="R177" s="635" t="str">
        <f t="shared" si="11"/>
        <v>Strömstad</v>
      </c>
      <c r="S177" s="635">
        <f t="shared" si="12"/>
        <v>-1799</v>
      </c>
      <c r="T177" s="634" t="str">
        <f t="shared" ca="1" si="13"/>
        <v>$Q$178</v>
      </c>
      <c r="U177" s="636">
        <v>12837</v>
      </c>
      <c r="V177" s="634">
        <f t="shared" si="14"/>
        <v>-23093763</v>
      </c>
    </row>
    <row r="178" spans="1:22" x14ac:dyDescent="0.2">
      <c r="A178" s="574" t="s">
        <v>1156</v>
      </c>
      <c r="B178" s="575" t="s">
        <v>1052</v>
      </c>
      <c r="C178" s="438" t="s">
        <v>537</v>
      </c>
      <c r="D178" s="438" t="s">
        <v>537</v>
      </c>
      <c r="E178" s="656">
        <v>6460</v>
      </c>
      <c r="F178" s="656">
        <v>10349</v>
      </c>
      <c r="G178" s="656">
        <v>4421</v>
      </c>
      <c r="H178" s="656">
        <v>2929</v>
      </c>
      <c r="I178" s="656">
        <v>0</v>
      </c>
      <c r="J178" s="656">
        <v>11717</v>
      </c>
      <c r="K178" s="656">
        <v>227</v>
      </c>
      <c r="L178" s="656">
        <v>140</v>
      </c>
      <c r="M178" s="656">
        <v>-369</v>
      </c>
      <c r="N178" s="656">
        <v>1078</v>
      </c>
      <c r="O178" s="656">
        <v>36952</v>
      </c>
      <c r="P178" s="657">
        <v>1038</v>
      </c>
      <c r="Q178" s="578">
        <f t="shared" si="10"/>
        <v>184</v>
      </c>
      <c r="R178" s="635" t="str">
        <f t="shared" si="11"/>
        <v>Svenljunga</v>
      </c>
      <c r="S178" s="635">
        <f t="shared" si="12"/>
        <v>1038</v>
      </c>
      <c r="T178" s="634" t="str">
        <f t="shared" ca="1" si="13"/>
        <v>$Q$179</v>
      </c>
      <c r="U178" s="636">
        <v>10472</v>
      </c>
      <c r="V178" s="634">
        <f t="shared" si="14"/>
        <v>10869936</v>
      </c>
    </row>
    <row r="179" spans="1:22" x14ac:dyDescent="0.2">
      <c r="A179" s="574" t="s">
        <v>1156</v>
      </c>
      <c r="B179" s="575" t="s">
        <v>1060</v>
      </c>
      <c r="C179" s="438" t="s">
        <v>538</v>
      </c>
      <c r="D179" s="438" t="s">
        <v>538</v>
      </c>
      <c r="E179" s="656">
        <v>5500</v>
      </c>
      <c r="F179" s="656">
        <v>8855</v>
      </c>
      <c r="G179" s="656">
        <v>3734</v>
      </c>
      <c r="H179" s="656">
        <v>2489</v>
      </c>
      <c r="I179" s="656">
        <v>0</v>
      </c>
      <c r="J179" s="656">
        <v>13491</v>
      </c>
      <c r="K179" s="656">
        <v>157</v>
      </c>
      <c r="L179" s="656">
        <v>-126</v>
      </c>
      <c r="M179" s="656">
        <v>-292</v>
      </c>
      <c r="N179" s="656">
        <v>1078</v>
      </c>
      <c r="O179" s="656">
        <v>34886</v>
      </c>
      <c r="P179" s="657">
        <v>-1028</v>
      </c>
      <c r="Q179" s="578">
        <f t="shared" si="10"/>
        <v>43</v>
      </c>
      <c r="R179" s="635" t="str">
        <f t="shared" si="11"/>
        <v>Tanum</v>
      </c>
      <c r="S179" s="635">
        <f t="shared" si="12"/>
        <v>-1028</v>
      </c>
      <c r="T179" s="634" t="str">
        <f t="shared" ca="1" si="13"/>
        <v>$Q$180</v>
      </c>
      <c r="U179" s="636">
        <v>12454</v>
      </c>
      <c r="V179" s="634">
        <f t="shared" si="14"/>
        <v>-12802712</v>
      </c>
    </row>
    <row r="180" spans="1:22" x14ac:dyDescent="0.2">
      <c r="A180" s="574" t="s">
        <v>1156</v>
      </c>
      <c r="B180" s="575" t="s">
        <v>1061</v>
      </c>
      <c r="C180" s="438" t="s">
        <v>539</v>
      </c>
      <c r="D180" s="438" t="s">
        <v>539</v>
      </c>
      <c r="E180" s="656">
        <v>6330</v>
      </c>
      <c r="F180" s="656">
        <v>9954</v>
      </c>
      <c r="G180" s="656">
        <v>4208</v>
      </c>
      <c r="H180" s="656">
        <v>3041</v>
      </c>
      <c r="I180" s="656">
        <v>0</v>
      </c>
      <c r="J180" s="656">
        <v>11629</v>
      </c>
      <c r="K180" s="656">
        <v>88</v>
      </c>
      <c r="L180" s="656">
        <v>-54</v>
      </c>
      <c r="M180" s="656">
        <v>-369</v>
      </c>
      <c r="N180" s="656">
        <v>1078</v>
      </c>
      <c r="O180" s="656">
        <v>35905</v>
      </c>
      <c r="P180" s="657">
        <v>-9</v>
      </c>
      <c r="Q180" s="578">
        <f t="shared" si="10"/>
        <v>113</v>
      </c>
      <c r="R180" s="635" t="str">
        <f t="shared" si="11"/>
        <v>Tibro</v>
      </c>
      <c r="S180" s="635">
        <f t="shared" si="12"/>
        <v>-9</v>
      </c>
      <c r="T180" s="634" t="str">
        <f t="shared" ca="1" si="13"/>
        <v>$Q$181</v>
      </c>
      <c r="U180" s="636">
        <v>10955</v>
      </c>
      <c r="V180" s="634">
        <f t="shared" si="14"/>
        <v>-98595</v>
      </c>
    </row>
    <row r="181" spans="1:22" x14ac:dyDescent="0.2">
      <c r="A181" s="574" t="s">
        <v>1156</v>
      </c>
      <c r="B181" s="575" t="s">
        <v>1062</v>
      </c>
      <c r="C181" s="438" t="s">
        <v>540</v>
      </c>
      <c r="D181" s="438" t="s">
        <v>540</v>
      </c>
      <c r="E181" s="656">
        <v>6208</v>
      </c>
      <c r="F181" s="656">
        <v>9540</v>
      </c>
      <c r="G181" s="656">
        <v>3852</v>
      </c>
      <c r="H181" s="656">
        <v>2816</v>
      </c>
      <c r="I181" s="656">
        <v>0</v>
      </c>
      <c r="J181" s="656">
        <v>11585</v>
      </c>
      <c r="K181" s="656">
        <v>271</v>
      </c>
      <c r="L181" s="656">
        <v>-54</v>
      </c>
      <c r="M181" s="656">
        <v>-369</v>
      </c>
      <c r="N181" s="656">
        <v>1078</v>
      </c>
      <c r="O181" s="656">
        <v>34927</v>
      </c>
      <c r="P181" s="657">
        <v>-987</v>
      </c>
      <c r="Q181" s="578">
        <f t="shared" si="10"/>
        <v>45</v>
      </c>
      <c r="R181" s="635" t="str">
        <f t="shared" si="11"/>
        <v>Tidaholm</v>
      </c>
      <c r="S181" s="635">
        <f t="shared" si="12"/>
        <v>-987</v>
      </c>
      <c r="T181" s="634" t="str">
        <f t="shared" ca="1" si="13"/>
        <v>$Q$182</v>
      </c>
      <c r="U181" s="636">
        <v>12678</v>
      </c>
      <c r="V181" s="634">
        <f t="shared" si="14"/>
        <v>-12513186</v>
      </c>
    </row>
    <row r="182" spans="1:22" x14ac:dyDescent="0.2">
      <c r="A182" s="574" t="s">
        <v>1156</v>
      </c>
      <c r="B182" s="575" t="s">
        <v>1066</v>
      </c>
      <c r="C182" s="438" t="s">
        <v>541</v>
      </c>
      <c r="D182" s="438" t="s">
        <v>541</v>
      </c>
      <c r="E182" s="656">
        <v>6209</v>
      </c>
      <c r="F182" s="656">
        <v>9498</v>
      </c>
      <c r="G182" s="656">
        <v>4017</v>
      </c>
      <c r="H182" s="656">
        <v>2165</v>
      </c>
      <c r="I182" s="656">
        <v>0</v>
      </c>
      <c r="J182" s="656">
        <v>10690</v>
      </c>
      <c r="K182" s="656">
        <v>138</v>
      </c>
      <c r="L182" s="656">
        <v>-62</v>
      </c>
      <c r="M182" s="656">
        <v>-122</v>
      </c>
      <c r="N182" s="656">
        <v>1078</v>
      </c>
      <c r="O182" s="656">
        <v>33611</v>
      </c>
      <c r="P182" s="657">
        <v>-2303</v>
      </c>
      <c r="Q182" s="578">
        <f t="shared" si="10"/>
        <v>13</v>
      </c>
      <c r="R182" s="635" t="str">
        <f t="shared" si="11"/>
        <v>Tjörn</v>
      </c>
      <c r="S182" s="635">
        <f t="shared" si="12"/>
        <v>-2303</v>
      </c>
      <c r="T182" s="634" t="str">
        <f t="shared" ca="1" si="13"/>
        <v>$Q$183</v>
      </c>
      <c r="U182" s="636">
        <v>15303</v>
      </c>
      <c r="V182" s="634">
        <f t="shared" si="14"/>
        <v>-35242809</v>
      </c>
    </row>
    <row r="183" spans="1:22" x14ac:dyDescent="0.2">
      <c r="A183" s="574" t="s">
        <v>1156</v>
      </c>
      <c r="B183" s="575" t="s">
        <v>1070</v>
      </c>
      <c r="C183" s="438" t="s">
        <v>542</v>
      </c>
      <c r="D183" s="438" t="s">
        <v>542</v>
      </c>
      <c r="E183" s="656">
        <v>6433</v>
      </c>
      <c r="F183" s="656">
        <v>10491</v>
      </c>
      <c r="G183" s="656">
        <v>4534</v>
      </c>
      <c r="H183" s="656">
        <v>2851</v>
      </c>
      <c r="I183" s="656">
        <v>1</v>
      </c>
      <c r="J183" s="656">
        <v>12430</v>
      </c>
      <c r="K183" s="656">
        <v>181</v>
      </c>
      <c r="L183" s="656">
        <v>-29</v>
      </c>
      <c r="M183" s="656">
        <v>-369</v>
      </c>
      <c r="N183" s="656">
        <v>1078</v>
      </c>
      <c r="O183" s="656">
        <v>37601</v>
      </c>
      <c r="P183" s="657">
        <v>1687</v>
      </c>
      <c r="Q183" s="578">
        <f t="shared" si="10"/>
        <v>212</v>
      </c>
      <c r="R183" s="635" t="str">
        <f t="shared" si="11"/>
        <v>Tranemo</v>
      </c>
      <c r="S183" s="635">
        <f t="shared" si="12"/>
        <v>1687</v>
      </c>
      <c r="T183" s="634" t="str">
        <f t="shared" ca="1" si="13"/>
        <v>$Q$184</v>
      </c>
      <c r="U183" s="636">
        <v>11620</v>
      </c>
      <c r="V183" s="634">
        <f t="shared" si="14"/>
        <v>19602940</v>
      </c>
    </row>
    <row r="184" spans="1:22" x14ac:dyDescent="0.2">
      <c r="A184" s="574" t="s">
        <v>1156</v>
      </c>
      <c r="B184" s="575" t="s">
        <v>1073</v>
      </c>
      <c r="C184" s="438" t="s">
        <v>543</v>
      </c>
      <c r="D184" s="438" t="s">
        <v>543</v>
      </c>
      <c r="E184" s="656">
        <v>7396</v>
      </c>
      <c r="F184" s="656">
        <v>10343</v>
      </c>
      <c r="G184" s="656">
        <v>3933</v>
      </c>
      <c r="H184" s="656">
        <v>4844</v>
      </c>
      <c r="I184" s="656">
        <v>248</v>
      </c>
      <c r="J184" s="656">
        <v>9794</v>
      </c>
      <c r="K184" s="656">
        <v>0</v>
      </c>
      <c r="L184" s="656">
        <v>-77</v>
      </c>
      <c r="M184" s="656">
        <v>-369</v>
      </c>
      <c r="N184" s="656">
        <v>1078</v>
      </c>
      <c r="O184" s="656">
        <v>37190</v>
      </c>
      <c r="P184" s="657">
        <v>1276</v>
      </c>
      <c r="Q184" s="578">
        <f t="shared" si="10"/>
        <v>197</v>
      </c>
      <c r="R184" s="635" t="str">
        <f t="shared" si="11"/>
        <v>Trollhättan</v>
      </c>
      <c r="S184" s="635">
        <f t="shared" si="12"/>
        <v>1276</v>
      </c>
      <c r="T184" s="634" t="str">
        <f t="shared" ca="1" si="13"/>
        <v>$Q$185</v>
      </c>
      <c r="U184" s="636">
        <v>57082</v>
      </c>
      <c r="V184" s="634">
        <f t="shared" si="14"/>
        <v>72836632</v>
      </c>
    </row>
    <row r="185" spans="1:22" x14ac:dyDescent="0.2">
      <c r="A185" s="574" t="s">
        <v>1156</v>
      </c>
      <c r="B185" s="575" t="s">
        <v>1077</v>
      </c>
      <c r="C185" s="438" t="s">
        <v>544</v>
      </c>
      <c r="D185" s="438" t="s">
        <v>544</v>
      </c>
      <c r="E185" s="656">
        <v>5438</v>
      </c>
      <c r="F185" s="656">
        <v>9598</v>
      </c>
      <c r="G185" s="656">
        <v>4218</v>
      </c>
      <c r="H185" s="656">
        <v>3040</v>
      </c>
      <c r="I185" s="656">
        <v>0</v>
      </c>
      <c r="J185" s="656">
        <v>12501</v>
      </c>
      <c r="K185" s="656">
        <v>350</v>
      </c>
      <c r="L185" s="656">
        <v>-54</v>
      </c>
      <c r="M185" s="656">
        <v>-369</v>
      </c>
      <c r="N185" s="656">
        <v>1078</v>
      </c>
      <c r="O185" s="656">
        <v>35800</v>
      </c>
      <c r="P185" s="657">
        <v>-114</v>
      </c>
      <c r="Q185" s="578">
        <f t="shared" si="10"/>
        <v>108</v>
      </c>
      <c r="R185" s="635" t="str">
        <f t="shared" si="11"/>
        <v>Töreboda</v>
      </c>
      <c r="S185" s="635">
        <f t="shared" si="12"/>
        <v>-114</v>
      </c>
      <c r="T185" s="634" t="str">
        <f t="shared" ca="1" si="13"/>
        <v>$Q$186</v>
      </c>
      <c r="U185" s="636">
        <v>9249</v>
      </c>
      <c r="V185" s="634">
        <f t="shared" si="14"/>
        <v>-1054386</v>
      </c>
    </row>
    <row r="186" spans="1:22" x14ac:dyDescent="0.2">
      <c r="A186" s="574" t="s">
        <v>1156</v>
      </c>
      <c r="B186" s="575" t="s">
        <v>1078</v>
      </c>
      <c r="C186" s="438" t="s">
        <v>545</v>
      </c>
      <c r="D186" s="438" t="s">
        <v>545</v>
      </c>
      <c r="E186" s="656">
        <v>7253</v>
      </c>
      <c r="F186" s="656">
        <v>9745</v>
      </c>
      <c r="G186" s="656">
        <v>3953</v>
      </c>
      <c r="H186" s="656">
        <v>3464</v>
      </c>
      <c r="I186" s="656">
        <v>85</v>
      </c>
      <c r="J186" s="656">
        <v>11006</v>
      </c>
      <c r="K186" s="656">
        <v>32</v>
      </c>
      <c r="L186" s="656">
        <v>-126</v>
      </c>
      <c r="M186" s="656">
        <v>-369</v>
      </c>
      <c r="N186" s="656">
        <v>1078</v>
      </c>
      <c r="O186" s="656">
        <v>36121</v>
      </c>
      <c r="P186" s="657">
        <v>207</v>
      </c>
      <c r="Q186" s="578">
        <f t="shared" si="10"/>
        <v>130</v>
      </c>
      <c r="R186" s="635" t="str">
        <f t="shared" si="11"/>
        <v>Uddevalla</v>
      </c>
      <c r="S186" s="635">
        <f t="shared" si="12"/>
        <v>207</v>
      </c>
      <c r="T186" s="634" t="str">
        <f t="shared" ca="1" si="13"/>
        <v>$Q$187</v>
      </c>
      <c r="U186" s="636">
        <v>54071</v>
      </c>
      <c r="V186" s="634">
        <f t="shared" si="14"/>
        <v>11192697</v>
      </c>
    </row>
    <row r="187" spans="1:22" x14ac:dyDescent="0.2">
      <c r="A187" s="574" t="s">
        <v>1156</v>
      </c>
      <c r="B187" s="575" t="s">
        <v>1079</v>
      </c>
      <c r="C187" s="438" t="s">
        <v>546</v>
      </c>
      <c r="D187" s="438" t="s">
        <v>546</v>
      </c>
      <c r="E187" s="656">
        <v>6514</v>
      </c>
      <c r="F187" s="656">
        <v>10704</v>
      </c>
      <c r="G187" s="656">
        <v>3955</v>
      </c>
      <c r="H187" s="656">
        <v>2767</v>
      </c>
      <c r="I187" s="656">
        <v>0</v>
      </c>
      <c r="J187" s="656">
        <v>11947</v>
      </c>
      <c r="K187" s="656">
        <v>0</v>
      </c>
      <c r="L187" s="656">
        <v>-29</v>
      </c>
      <c r="M187" s="656">
        <v>-369</v>
      </c>
      <c r="N187" s="656">
        <v>1078</v>
      </c>
      <c r="O187" s="656">
        <v>36567</v>
      </c>
      <c r="P187" s="657">
        <v>653</v>
      </c>
      <c r="Q187" s="578">
        <f t="shared" si="10"/>
        <v>167</v>
      </c>
      <c r="R187" s="635" t="str">
        <f t="shared" si="11"/>
        <v>Ulricehamn</v>
      </c>
      <c r="S187" s="635">
        <f t="shared" si="12"/>
        <v>653</v>
      </c>
      <c r="T187" s="634" t="str">
        <f t="shared" ca="1" si="13"/>
        <v>$Q$188</v>
      </c>
      <c r="U187" s="636">
        <v>23419</v>
      </c>
      <c r="V187" s="634">
        <f t="shared" si="14"/>
        <v>15292607</v>
      </c>
    </row>
    <row r="188" spans="1:22" x14ac:dyDescent="0.2">
      <c r="A188" s="574" t="s">
        <v>1156</v>
      </c>
      <c r="B188" s="575" t="s">
        <v>1090</v>
      </c>
      <c r="C188" s="438" t="s">
        <v>547</v>
      </c>
      <c r="D188" s="438" t="s">
        <v>547</v>
      </c>
      <c r="E188" s="656">
        <v>6424</v>
      </c>
      <c r="F188" s="656">
        <v>9649</v>
      </c>
      <c r="G188" s="656">
        <v>4152</v>
      </c>
      <c r="H188" s="656">
        <v>2732</v>
      </c>
      <c r="I188" s="656">
        <v>0</v>
      </c>
      <c r="J188" s="656">
        <v>12320</v>
      </c>
      <c r="K188" s="656">
        <v>201</v>
      </c>
      <c r="L188" s="656">
        <v>-77</v>
      </c>
      <c r="M188" s="656">
        <v>-369</v>
      </c>
      <c r="N188" s="656">
        <v>1078</v>
      </c>
      <c r="O188" s="656">
        <v>36110</v>
      </c>
      <c r="P188" s="657">
        <v>196</v>
      </c>
      <c r="Q188" s="578">
        <f t="shared" si="10"/>
        <v>129</v>
      </c>
      <c r="R188" s="635" t="str">
        <f t="shared" si="11"/>
        <v>Vara</v>
      </c>
      <c r="S188" s="635">
        <f t="shared" si="12"/>
        <v>196</v>
      </c>
      <c r="T188" s="634" t="str">
        <f t="shared" ca="1" si="13"/>
        <v>$Q$189</v>
      </c>
      <c r="U188" s="636">
        <v>15633</v>
      </c>
      <c r="V188" s="634">
        <f t="shared" si="14"/>
        <v>3064068</v>
      </c>
    </row>
    <row r="189" spans="1:22" x14ac:dyDescent="0.2">
      <c r="A189" s="574" t="s">
        <v>1156</v>
      </c>
      <c r="B189" s="575" t="s">
        <v>1099</v>
      </c>
      <c r="C189" s="438" t="s">
        <v>548</v>
      </c>
      <c r="D189" s="438" t="s">
        <v>548</v>
      </c>
      <c r="E189" s="656">
        <v>7137</v>
      </c>
      <c r="F189" s="656">
        <v>10910</v>
      </c>
      <c r="G189" s="656">
        <v>4297</v>
      </c>
      <c r="H189" s="656">
        <v>2939</v>
      </c>
      <c r="I189" s="656">
        <v>40</v>
      </c>
      <c r="J189" s="656">
        <v>9185</v>
      </c>
      <c r="K189" s="656">
        <v>124</v>
      </c>
      <c r="L189" s="656">
        <v>-77</v>
      </c>
      <c r="M189" s="656">
        <v>-369</v>
      </c>
      <c r="N189" s="656">
        <v>1078</v>
      </c>
      <c r="O189" s="656">
        <v>35264</v>
      </c>
      <c r="P189" s="657">
        <v>-650</v>
      </c>
      <c r="Q189" s="578">
        <f t="shared" si="10"/>
        <v>62</v>
      </c>
      <c r="R189" s="635" t="str">
        <f t="shared" si="11"/>
        <v>Vårgårda</v>
      </c>
      <c r="S189" s="635">
        <f t="shared" si="12"/>
        <v>-650</v>
      </c>
      <c r="T189" s="634" t="str">
        <f t="shared" ca="1" si="13"/>
        <v>$Q$190</v>
      </c>
      <c r="U189" s="636">
        <v>11158</v>
      </c>
      <c r="V189" s="634">
        <f t="shared" si="14"/>
        <v>-7252700</v>
      </c>
    </row>
    <row r="190" spans="1:22" x14ac:dyDescent="0.2">
      <c r="A190" s="574" t="s">
        <v>1156</v>
      </c>
      <c r="B190" s="575" t="s">
        <v>1100</v>
      </c>
      <c r="C190" s="438" t="s">
        <v>549</v>
      </c>
      <c r="D190" s="438" t="s">
        <v>549</v>
      </c>
      <c r="E190" s="656">
        <v>7037</v>
      </c>
      <c r="F190" s="656">
        <v>10172</v>
      </c>
      <c r="G190" s="656">
        <v>3949</v>
      </c>
      <c r="H190" s="656">
        <v>3448</v>
      </c>
      <c r="I190" s="656">
        <v>0</v>
      </c>
      <c r="J190" s="656">
        <v>11171</v>
      </c>
      <c r="K190" s="656">
        <v>18</v>
      </c>
      <c r="L190" s="656">
        <v>-77</v>
      </c>
      <c r="M190" s="656">
        <v>-369</v>
      </c>
      <c r="N190" s="656">
        <v>1078</v>
      </c>
      <c r="O190" s="656">
        <v>36427</v>
      </c>
      <c r="P190" s="657">
        <v>513</v>
      </c>
      <c r="Q190" s="578">
        <f t="shared" si="10"/>
        <v>157</v>
      </c>
      <c r="R190" s="635" t="str">
        <f t="shared" si="11"/>
        <v>Vänersborg</v>
      </c>
      <c r="S190" s="635">
        <f t="shared" si="12"/>
        <v>513</v>
      </c>
      <c r="T190" s="634" t="str">
        <f t="shared" ca="1" si="13"/>
        <v>$Q$191</v>
      </c>
      <c r="U190" s="636">
        <v>38258</v>
      </c>
      <c r="V190" s="634">
        <f t="shared" si="14"/>
        <v>19626354</v>
      </c>
    </row>
    <row r="191" spans="1:22" x14ac:dyDescent="0.2">
      <c r="A191" s="574" t="s">
        <v>1156</v>
      </c>
      <c r="B191" s="575" t="s">
        <v>1109</v>
      </c>
      <c r="C191" s="438" t="s">
        <v>550</v>
      </c>
      <c r="D191" s="438" t="s">
        <v>550</v>
      </c>
      <c r="E191" s="656">
        <v>5585</v>
      </c>
      <c r="F191" s="656">
        <v>9711</v>
      </c>
      <c r="G191" s="656">
        <v>4092</v>
      </c>
      <c r="H191" s="656">
        <v>3351</v>
      </c>
      <c r="I191" s="656">
        <v>0</v>
      </c>
      <c r="J191" s="656">
        <v>14212</v>
      </c>
      <c r="K191" s="656">
        <v>280</v>
      </c>
      <c r="L191" s="656">
        <v>-54</v>
      </c>
      <c r="M191" s="656">
        <v>-369</v>
      </c>
      <c r="N191" s="656">
        <v>1078</v>
      </c>
      <c r="O191" s="656">
        <v>37886</v>
      </c>
      <c r="P191" s="657">
        <v>1972</v>
      </c>
      <c r="Q191" s="578">
        <f t="shared" si="10"/>
        <v>227</v>
      </c>
      <c r="R191" s="635" t="str">
        <f t="shared" si="11"/>
        <v>Åmål</v>
      </c>
      <c r="S191" s="635">
        <f t="shared" si="12"/>
        <v>1972</v>
      </c>
      <c r="T191" s="634" t="str">
        <f t="shared" ca="1" si="13"/>
        <v>$Q$192</v>
      </c>
      <c r="U191" s="636">
        <v>12563</v>
      </c>
      <c r="V191" s="634">
        <f t="shared" si="14"/>
        <v>24774236</v>
      </c>
    </row>
    <row r="192" spans="1:22" x14ac:dyDescent="0.2">
      <c r="A192" s="574" t="s">
        <v>1156</v>
      </c>
      <c r="B192" s="575" t="s">
        <v>1121</v>
      </c>
      <c r="C192" s="438" t="s">
        <v>551</v>
      </c>
      <c r="D192" s="438" t="s">
        <v>551</v>
      </c>
      <c r="E192" s="656">
        <v>7277</v>
      </c>
      <c r="F192" s="656">
        <v>11339</v>
      </c>
      <c r="G192" s="656">
        <v>4318</v>
      </c>
      <c r="H192" s="656">
        <v>2513</v>
      </c>
      <c r="I192" s="656">
        <v>0</v>
      </c>
      <c r="J192" s="656">
        <v>9958</v>
      </c>
      <c r="K192" s="656">
        <v>0</v>
      </c>
      <c r="L192" s="656">
        <v>63</v>
      </c>
      <c r="M192" s="656">
        <v>86</v>
      </c>
      <c r="N192" s="656">
        <v>1078</v>
      </c>
      <c r="O192" s="656">
        <v>36632</v>
      </c>
      <c r="P192" s="657">
        <v>718</v>
      </c>
      <c r="Q192" s="578">
        <f t="shared" si="10"/>
        <v>170</v>
      </c>
      <c r="R192" s="635" t="str">
        <f t="shared" si="11"/>
        <v>Öckerö</v>
      </c>
      <c r="S192" s="635">
        <f t="shared" si="12"/>
        <v>718</v>
      </c>
      <c r="T192" s="634" t="str">
        <f t="shared" ca="1" si="13"/>
        <v>$Q$193</v>
      </c>
      <c r="U192" s="636">
        <v>12681</v>
      </c>
      <c r="V192" s="634">
        <f t="shared" si="14"/>
        <v>9104958</v>
      </c>
    </row>
    <row r="193" spans="1:22" ht="25.5" x14ac:dyDescent="0.2">
      <c r="A193" s="574" t="s">
        <v>1157</v>
      </c>
      <c r="B193" s="575" t="s">
        <v>849</v>
      </c>
      <c r="C193" s="576" t="s">
        <v>553</v>
      </c>
      <c r="D193" s="577" t="s">
        <v>710</v>
      </c>
      <c r="E193" s="656">
        <v>5872</v>
      </c>
      <c r="F193" s="656">
        <v>9232</v>
      </c>
      <c r="G193" s="656">
        <v>3916</v>
      </c>
      <c r="H193" s="656">
        <v>3318</v>
      </c>
      <c r="I193" s="656">
        <v>0</v>
      </c>
      <c r="J193" s="656">
        <v>13674</v>
      </c>
      <c r="K193" s="656">
        <v>105</v>
      </c>
      <c r="L193" s="656">
        <v>79</v>
      </c>
      <c r="M193" s="656">
        <v>-369</v>
      </c>
      <c r="N193" s="656">
        <v>631</v>
      </c>
      <c r="O193" s="656">
        <v>36458</v>
      </c>
      <c r="P193" s="657">
        <v>544</v>
      </c>
      <c r="Q193" s="578">
        <f t="shared" si="10"/>
        <v>161</v>
      </c>
      <c r="R193" s="635" t="str">
        <f t="shared" si="11"/>
        <v>Arvika</v>
      </c>
      <c r="S193" s="635">
        <f t="shared" si="12"/>
        <v>544</v>
      </c>
      <c r="T193" s="634" t="str">
        <f t="shared" ca="1" si="13"/>
        <v>$Q$194</v>
      </c>
      <c r="U193" s="636">
        <v>25814</v>
      </c>
      <c r="V193" s="634">
        <f t="shared" si="14"/>
        <v>14042816</v>
      </c>
    </row>
    <row r="194" spans="1:22" x14ac:dyDescent="0.2">
      <c r="A194" s="574" t="s">
        <v>1157</v>
      </c>
      <c r="B194" s="575" t="s">
        <v>872</v>
      </c>
      <c r="C194" s="438" t="s">
        <v>554</v>
      </c>
      <c r="D194" s="438" t="s">
        <v>554</v>
      </c>
      <c r="E194" s="656">
        <v>6042</v>
      </c>
      <c r="F194" s="656">
        <v>8765</v>
      </c>
      <c r="G194" s="656">
        <v>4096</v>
      </c>
      <c r="H194" s="656">
        <v>3047</v>
      </c>
      <c r="I194" s="656">
        <v>0</v>
      </c>
      <c r="J194" s="656">
        <v>13686</v>
      </c>
      <c r="K194" s="656">
        <v>301</v>
      </c>
      <c r="L194" s="656">
        <v>248</v>
      </c>
      <c r="M194" s="656">
        <v>-369</v>
      </c>
      <c r="N194" s="656">
        <v>531</v>
      </c>
      <c r="O194" s="656">
        <v>36347</v>
      </c>
      <c r="P194" s="657">
        <v>433</v>
      </c>
      <c r="Q194" s="578">
        <f t="shared" si="10"/>
        <v>148</v>
      </c>
      <c r="R194" s="635" t="str">
        <f t="shared" si="11"/>
        <v>Eda</v>
      </c>
      <c r="S194" s="635">
        <f t="shared" si="12"/>
        <v>433</v>
      </c>
      <c r="T194" s="634" t="str">
        <f t="shared" ca="1" si="13"/>
        <v>$Q$195</v>
      </c>
      <c r="U194" s="636">
        <v>8517</v>
      </c>
      <c r="V194" s="634">
        <f t="shared" si="14"/>
        <v>3687861</v>
      </c>
    </row>
    <row r="195" spans="1:22" x14ac:dyDescent="0.2">
      <c r="A195" s="574" t="s">
        <v>1157</v>
      </c>
      <c r="B195" s="575" t="s">
        <v>884</v>
      </c>
      <c r="C195" s="438" t="s">
        <v>555</v>
      </c>
      <c r="D195" s="438" t="s">
        <v>555</v>
      </c>
      <c r="E195" s="656">
        <v>5092</v>
      </c>
      <c r="F195" s="656">
        <v>9563</v>
      </c>
      <c r="G195" s="656">
        <v>4591</v>
      </c>
      <c r="H195" s="656">
        <v>4519</v>
      </c>
      <c r="I195" s="656">
        <v>0</v>
      </c>
      <c r="J195" s="656">
        <v>15916</v>
      </c>
      <c r="K195" s="656">
        <v>222</v>
      </c>
      <c r="L195" s="656">
        <v>672</v>
      </c>
      <c r="M195" s="656">
        <v>-369</v>
      </c>
      <c r="N195" s="656">
        <v>397</v>
      </c>
      <c r="O195" s="656">
        <v>40603</v>
      </c>
      <c r="P195" s="657">
        <v>4689</v>
      </c>
      <c r="Q195" s="578">
        <f t="shared" si="10"/>
        <v>269</v>
      </c>
      <c r="R195" s="635" t="str">
        <f t="shared" si="11"/>
        <v>Filipstad</v>
      </c>
      <c r="S195" s="635">
        <f t="shared" si="12"/>
        <v>4689</v>
      </c>
      <c r="T195" s="634" t="str">
        <f t="shared" ca="1" si="13"/>
        <v>$Q$196</v>
      </c>
      <c r="U195" s="636">
        <v>10584</v>
      </c>
      <c r="V195" s="634">
        <f t="shared" si="14"/>
        <v>49628376</v>
      </c>
    </row>
    <row r="196" spans="1:22" x14ac:dyDescent="0.2">
      <c r="A196" s="574" t="s">
        <v>1157</v>
      </c>
      <c r="B196" s="575" t="s">
        <v>887</v>
      </c>
      <c r="C196" s="438" t="s">
        <v>556</v>
      </c>
      <c r="D196" s="438" t="s">
        <v>556</v>
      </c>
      <c r="E196" s="656">
        <v>7088</v>
      </c>
      <c r="F196" s="656">
        <v>10288</v>
      </c>
      <c r="G196" s="656">
        <v>4794</v>
      </c>
      <c r="H196" s="656">
        <v>2924</v>
      </c>
      <c r="I196" s="656">
        <v>0</v>
      </c>
      <c r="J196" s="656">
        <v>10269</v>
      </c>
      <c r="K196" s="656">
        <v>155</v>
      </c>
      <c r="L196" s="656">
        <v>32</v>
      </c>
      <c r="M196" s="656">
        <v>-369</v>
      </c>
      <c r="N196" s="656">
        <v>391</v>
      </c>
      <c r="O196" s="656">
        <v>35572</v>
      </c>
      <c r="P196" s="657">
        <v>-342</v>
      </c>
      <c r="Q196" s="578">
        <f t="shared" si="10"/>
        <v>89</v>
      </c>
      <c r="R196" s="635" t="str">
        <f t="shared" si="11"/>
        <v>Forshaga</v>
      </c>
      <c r="S196" s="635">
        <f t="shared" si="12"/>
        <v>-342</v>
      </c>
      <c r="T196" s="634" t="str">
        <f t="shared" ca="1" si="13"/>
        <v>$Q$197</v>
      </c>
      <c r="U196" s="636">
        <v>11378</v>
      </c>
      <c r="V196" s="634">
        <f t="shared" si="14"/>
        <v>-3891276</v>
      </c>
    </row>
    <row r="197" spans="1:22" x14ac:dyDescent="0.2">
      <c r="A197" s="574" t="s">
        <v>1157</v>
      </c>
      <c r="B197" s="575" t="s">
        <v>894</v>
      </c>
      <c r="C197" s="438" t="s">
        <v>557</v>
      </c>
      <c r="D197" s="438" t="s">
        <v>557</v>
      </c>
      <c r="E197" s="656">
        <v>5677</v>
      </c>
      <c r="F197" s="656">
        <v>8747</v>
      </c>
      <c r="G197" s="656">
        <v>4049</v>
      </c>
      <c r="H197" s="656">
        <v>3775</v>
      </c>
      <c r="I197" s="656">
        <v>0</v>
      </c>
      <c r="J197" s="656">
        <v>12334</v>
      </c>
      <c r="K197" s="656">
        <v>505</v>
      </c>
      <c r="L197" s="656">
        <v>32</v>
      </c>
      <c r="M197" s="656">
        <v>-369</v>
      </c>
      <c r="N197" s="656">
        <v>479</v>
      </c>
      <c r="O197" s="656">
        <v>35229</v>
      </c>
      <c r="P197" s="657">
        <v>-685</v>
      </c>
      <c r="Q197" s="578">
        <f t="shared" si="10"/>
        <v>60</v>
      </c>
      <c r="R197" s="635" t="str">
        <f t="shared" si="11"/>
        <v>Grums</v>
      </c>
      <c r="S197" s="635">
        <f t="shared" si="12"/>
        <v>-685</v>
      </c>
      <c r="T197" s="634" t="str">
        <f t="shared" ca="1" si="13"/>
        <v>$Q$198</v>
      </c>
      <c r="U197" s="636">
        <v>8951</v>
      </c>
      <c r="V197" s="634">
        <f t="shared" si="14"/>
        <v>-6131435</v>
      </c>
    </row>
    <row r="198" spans="1:22" x14ac:dyDescent="0.2">
      <c r="A198" s="574" t="s">
        <v>1157</v>
      </c>
      <c r="B198" s="575" t="s">
        <v>902</v>
      </c>
      <c r="C198" s="438" t="s">
        <v>558</v>
      </c>
      <c r="D198" s="438" t="s">
        <v>558</v>
      </c>
      <c r="E198" s="656">
        <v>4542</v>
      </c>
      <c r="F198" s="656">
        <v>8077</v>
      </c>
      <c r="G198" s="656">
        <v>4566</v>
      </c>
      <c r="H198" s="656">
        <v>3006</v>
      </c>
      <c r="I198" s="656">
        <v>0</v>
      </c>
      <c r="J198" s="656">
        <v>15498</v>
      </c>
      <c r="K198" s="656">
        <v>1202</v>
      </c>
      <c r="L198" s="656">
        <v>696</v>
      </c>
      <c r="M198" s="656">
        <v>-369</v>
      </c>
      <c r="N198" s="656">
        <v>451</v>
      </c>
      <c r="O198" s="656">
        <v>37669</v>
      </c>
      <c r="P198" s="657">
        <v>1755</v>
      </c>
      <c r="Q198" s="578">
        <f t="shared" si="10"/>
        <v>216</v>
      </c>
      <c r="R198" s="635" t="str">
        <f t="shared" si="11"/>
        <v>Hagfors</v>
      </c>
      <c r="S198" s="635">
        <f t="shared" si="12"/>
        <v>1755</v>
      </c>
      <c r="T198" s="634" t="str">
        <f t="shared" ca="1" si="13"/>
        <v>$Q$199</v>
      </c>
      <c r="U198" s="636">
        <v>11817</v>
      </c>
      <c r="V198" s="634">
        <f t="shared" si="14"/>
        <v>20738835</v>
      </c>
    </row>
    <row r="199" spans="1:22" x14ac:dyDescent="0.2">
      <c r="A199" s="574" t="s">
        <v>1157</v>
      </c>
      <c r="B199" s="575" t="s">
        <v>906</v>
      </c>
      <c r="C199" s="438" t="s">
        <v>559</v>
      </c>
      <c r="D199" s="438" t="s">
        <v>559</v>
      </c>
      <c r="E199" s="656">
        <v>8617</v>
      </c>
      <c r="F199" s="656">
        <v>11700</v>
      </c>
      <c r="G199" s="656">
        <v>3772</v>
      </c>
      <c r="H199" s="656">
        <v>2417</v>
      </c>
      <c r="I199" s="656">
        <v>0</v>
      </c>
      <c r="J199" s="656">
        <v>8053</v>
      </c>
      <c r="K199" s="656">
        <v>74</v>
      </c>
      <c r="L199" s="656">
        <v>32</v>
      </c>
      <c r="M199" s="656">
        <v>-369</v>
      </c>
      <c r="N199" s="656">
        <v>234</v>
      </c>
      <c r="O199" s="656">
        <v>34530</v>
      </c>
      <c r="P199" s="657">
        <v>-1384</v>
      </c>
      <c r="Q199" s="578">
        <f t="shared" si="10"/>
        <v>34</v>
      </c>
      <c r="R199" s="635" t="str">
        <f t="shared" si="11"/>
        <v>Hammarö</v>
      </c>
      <c r="S199" s="635">
        <f t="shared" si="12"/>
        <v>-1384</v>
      </c>
      <c r="T199" s="634" t="str">
        <f t="shared" ca="1" si="13"/>
        <v>$Q$200</v>
      </c>
      <c r="U199" s="636">
        <v>15344</v>
      </c>
      <c r="V199" s="634">
        <f t="shared" si="14"/>
        <v>-21236096</v>
      </c>
    </row>
    <row r="200" spans="1:22" x14ac:dyDescent="0.2">
      <c r="A200" s="574" t="s">
        <v>1157</v>
      </c>
      <c r="B200" s="575" t="s">
        <v>938</v>
      </c>
      <c r="C200" s="438" t="s">
        <v>560</v>
      </c>
      <c r="D200" s="438" t="s">
        <v>560</v>
      </c>
      <c r="E200" s="656">
        <v>6650</v>
      </c>
      <c r="F200" s="656">
        <v>8489</v>
      </c>
      <c r="G200" s="656">
        <v>3446</v>
      </c>
      <c r="H200" s="656">
        <v>3722</v>
      </c>
      <c r="I200" s="656">
        <v>18</v>
      </c>
      <c r="J200" s="656">
        <v>10242</v>
      </c>
      <c r="K200" s="656">
        <v>2</v>
      </c>
      <c r="L200" s="656">
        <v>94</v>
      </c>
      <c r="M200" s="656">
        <v>-369</v>
      </c>
      <c r="N200" s="656">
        <v>1249</v>
      </c>
      <c r="O200" s="656">
        <v>33543</v>
      </c>
      <c r="P200" s="657">
        <v>-2371</v>
      </c>
      <c r="Q200" s="578">
        <f t="shared" si="10"/>
        <v>11</v>
      </c>
      <c r="R200" s="635" t="str">
        <f t="shared" si="11"/>
        <v>Karlstad</v>
      </c>
      <c r="S200" s="635">
        <f t="shared" si="12"/>
        <v>-2371</v>
      </c>
      <c r="T200" s="634" t="str">
        <f t="shared" ca="1" si="13"/>
        <v>$Q$201</v>
      </c>
      <c r="U200" s="636">
        <v>89204</v>
      </c>
      <c r="V200" s="634">
        <f t="shared" si="14"/>
        <v>-211502684</v>
      </c>
    </row>
    <row r="201" spans="1:22" x14ac:dyDescent="0.2">
      <c r="A201" s="574" t="s">
        <v>1157</v>
      </c>
      <c r="B201" s="575" t="s">
        <v>940</v>
      </c>
      <c r="C201" s="438" t="s">
        <v>561</v>
      </c>
      <c r="D201" s="438" t="s">
        <v>561</v>
      </c>
      <c r="E201" s="656">
        <v>7375</v>
      </c>
      <c r="F201" s="656">
        <v>10443</v>
      </c>
      <c r="G201" s="656">
        <v>4353</v>
      </c>
      <c r="H201" s="656">
        <v>3265</v>
      </c>
      <c r="I201" s="656">
        <v>0</v>
      </c>
      <c r="J201" s="656">
        <v>10340</v>
      </c>
      <c r="K201" s="656">
        <v>54</v>
      </c>
      <c r="L201" s="656">
        <v>32</v>
      </c>
      <c r="M201" s="656">
        <v>-369</v>
      </c>
      <c r="N201" s="656">
        <v>529</v>
      </c>
      <c r="O201" s="656">
        <v>36022</v>
      </c>
      <c r="P201" s="657">
        <v>108</v>
      </c>
      <c r="Q201" s="578">
        <f t="shared" si="10"/>
        <v>123</v>
      </c>
      <c r="R201" s="635" t="str">
        <f t="shared" si="11"/>
        <v>Kil</v>
      </c>
      <c r="S201" s="635">
        <f t="shared" si="12"/>
        <v>108</v>
      </c>
      <c r="T201" s="634" t="str">
        <f t="shared" ca="1" si="13"/>
        <v>$Q$202</v>
      </c>
      <c r="U201" s="636">
        <v>11808</v>
      </c>
      <c r="V201" s="634">
        <f t="shared" si="14"/>
        <v>1275264</v>
      </c>
    </row>
    <row r="202" spans="1:22" x14ac:dyDescent="0.2">
      <c r="A202" s="574" t="s">
        <v>1157</v>
      </c>
      <c r="B202" s="575" t="s">
        <v>947</v>
      </c>
      <c r="C202" s="438" t="s">
        <v>562</v>
      </c>
      <c r="D202" s="438" t="s">
        <v>562</v>
      </c>
      <c r="E202" s="656">
        <v>5851</v>
      </c>
      <c r="F202" s="656">
        <v>8605</v>
      </c>
      <c r="G202" s="656">
        <v>4016</v>
      </c>
      <c r="H202" s="656">
        <v>3820</v>
      </c>
      <c r="I202" s="656">
        <v>0</v>
      </c>
      <c r="J202" s="656">
        <v>12832</v>
      </c>
      <c r="K202" s="656">
        <v>129</v>
      </c>
      <c r="L202" s="656">
        <v>32</v>
      </c>
      <c r="M202" s="656">
        <v>-369</v>
      </c>
      <c r="N202" s="656">
        <v>759</v>
      </c>
      <c r="O202" s="656">
        <v>35675</v>
      </c>
      <c r="P202" s="657">
        <v>-239</v>
      </c>
      <c r="Q202" s="578">
        <f t="shared" si="10"/>
        <v>98</v>
      </c>
      <c r="R202" s="635" t="str">
        <f t="shared" si="11"/>
        <v>Kristinehamn</v>
      </c>
      <c r="S202" s="635">
        <f t="shared" si="12"/>
        <v>-239</v>
      </c>
      <c r="T202" s="634" t="str">
        <f t="shared" ca="1" si="13"/>
        <v>$Q$203</v>
      </c>
      <c r="U202" s="636">
        <v>24232</v>
      </c>
      <c r="V202" s="634">
        <f t="shared" si="14"/>
        <v>-5791448</v>
      </c>
    </row>
    <row r="203" spans="1:22" x14ac:dyDescent="0.2">
      <c r="A203" s="574" t="s">
        <v>1157</v>
      </c>
      <c r="B203" s="575" t="s">
        <v>988</v>
      </c>
      <c r="C203" s="438" t="s">
        <v>563</v>
      </c>
      <c r="D203" s="438" t="s">
        <v>563</v>
      </c>
      <c r="E203" s="656">
        <v>4571</v>
      </c>
      <c r="F203" s="656">
        <v>7868</v>
      </c>
      <c r="G203" s="656">
        <v>3867</v>
      </c>
      <c r="H203" s="656">
        <v>3233</v>
      </c>
      <c r="I203" s="656">
        <v>0</v>
      </c>
      <c r="J203" s="656">
        <v>17169</v>
      </c>
      <c r="K203" s="656">
        <v>947</v>
      </c>
      <c r="L203" s="656">
        <v>615</v>
      </c>
      <c r="M203" s="656">
        <v>-369</v>
      </c>
      <c r="N203" s="656">
        <v>311</v>
      </c>
      <c r="O203" s="656">
        <v>38212</v>
      </c>
      <c r="P203" s="657">
        <v>2298</v>
      </c>
      <c r="Q203" s="578">
        <f t="shared" ref="Q203:Q266" si="15">RANK(P203,$P$10:$P$299,1)</f>
        <v>236</v>
      </c>
      <c r="R203" s="635" t="str">
        <f t="shared" ref="R203:R266" si="16">C203</f>
        <v>Munkfors</v>
      </c>
      <c r="S203" s="635">
        <f t="shared" ref="S203:S266" si="17">P203</f>
        <v>2298</v>
      </c>
      <c r="T203" s="634" t="str">
        <f t="shared" ref="T203:T266" ca="1" si="18">CELL("adress",Q204)</f>
        <v>$Q$204</v>
      </c>
      <c r="U203" s="636">
        <v>3659</v>
      </c>
      <c r="V203" s="634">
        <f t="shared" ref="V203:V266" si="19">U203*P203</f>
        <v>8408382</v>
      </c>
    </row>
    <row r="204" spans="1:22" x14ac:dyDescent="0.2">
      <c r="A204" s="574" t="s">
        <v>1157</v>
      </c>
      <c r="B204" s="575" t="s">
        <v>1041</v>
      </c>
      <c r="C204" s="438" t="s">
        <v>564</v>
      </c>
      <c r="D204" s="438" t="s">
        <v>564</v>
      </c>
      <c r="E204" s="656">
        <v>5217</v>
      </c>
      <c r="F204" s="656">
        <v>9806</v>
      </c>
      <c r="G204" s="656">
        <v>5108</v>
      </c>
      <c r="H204" s="656">
        <v>2986</v>
      </c>
      <c r="I204" s="656">
        <v>0</v>
      </c>
      <c r="J204" s="656">
        <v>12971</v>
      </c>
      <c r="K204" s="656">
        <v>977</v>
      </c>
      <c r="L204" s="656">
        <v>785</v>
      </c>
      <c r="M204" s="656">
        <v>-369</v>
      </c>
      <c r="N204" s="656">
        <v>476</v>
      </c>
      <c r="O204" s="656">
        <v>37957</v>
      </c>
      <c r="P204" s="657">
        <v>2043</v>
      </c>
      <c r="Q204" s="578">
        <f t="shared" si="15"/>
        <v>230</v>
      </c>
      <c r="R204" s="635" t="str">
        <f t="shared" si="16"/>
        <v>Storfors</v>
      </c>
      <c r="S204" s="635">
        <f t="shared" si="17"/>
        <v>2043</v>
      </c>
      <c r="T204" s="634" t="str">
        <f t="shared" ca="1" si="18"/>
        <v>$Q$205</v>
      </c>
      <c r="U204" s="636">
        <v>4031</v>
      </c>
      <c r="V204" s="634">
        <f t="shared" si="19"/>
        <v>8235333</v>
      </c>
    </row>
    <row r="205" spans="1:22" x14ac:dyDescent="0.2">
      <c r="A205" s="574" t="s">
        <v>1157</v>
      </c>
      <c r="B205" s="575" t="s">
        <v>1048</v>
      </c>
      <c r="C205" s="438" t="s">
        <v>565</v>
      </c>
      <c r="D205" s="438" t="s">
        <v>565</v>
      </c>
      <c r="E205" s="656">
        <v>5347</v>
      </c>
      <c r="F205" s="656">
        <v>9510</v>
      </c>
      <c r="G205" s="656">
        <v>4437</v>
      </c>
      <c r="H205" s="656">
        <v>2383</v>
      </c>
      <c r="I205" s="656">
        <v>0</v>
      </c>
      <c r="J205" s="656">
        <v>13555</v>
      </c>
      <c r="K205" s="656">
        <v>473</v>
      </c>
      <c r="L205" s="656">
        <v>248</v>
      </c>
      <c r="M205" s="656">
        <v>-369</v>
      </c>
      <c r="N205" s="656">
        <v>474</v>
      </c>
      <c r="O205" s="656">
        <v>36058</v>
      </c>
      <c r="P205" s="657">
        <v>144</v>
      </c>
      <c r="Q205" s="578">
        <f t="shared" si="15"/>
        <v>126</v>
      </c>
      <c r="R205" s="635" t="str">
        <f t="shared" si="16"/>
        <v>Sunne</v>
      </c>
      <c r="S205" s="635">
        <f t="shared" si="17"/>
        <v>144</v>
      </c>
      <c r="T205" s="634" t="str">
        <f t="shared" ca="1" si="18"/>
        <v>$Q$206</v>
      </c>
      <c r="U205" s="636">
        <v>13221</v>
      </c>
      <c r="V205" s="634">
        <f t="shared" si="19"/>
        <v>1903824</v>
      </c>
    </row>
    <row r="206" spans="1:22" x14ac:dyDescent="0.2">
      <c r="A206" s="574" t="s">
        <v>1157</v>
      </c>
      <c r="B206" s="575" t="s">
        <v>1053</v>
      </c>
      <c r="C206" s="438" t="s">
        <v>566</v>
      </c>
      <c r="D206" s="438" t="s">
        <v>566</v>
      </c>
      <c r="E206" s="656">
        <v>5410</v>
      </c>
      <c r="F206" s="656">
        <v>9730</v>
      </c>
      <c r="G206" s="656">
        <v>4243</v>
      </c>
      <c r="H206" s="656">
        <v>2758</v>
      </c>
      <c r="I206" s="656">
        <v>0</v>
      </c>
      <c r="J206" s="656">
        <v>14383</v>
      </c>
      <c r="K206" s="656">
        <v>387</v>
      </c>
      <c r="L206" s="656">
        <v>32</v>
      </c>
      <c r="M206" s="656">
        <v>-369</v>
      </c>
      <c r="N206" s="656">
        <v>546</v>
      </c>
      <c r="O206" s="656">
        <v>37120</v>
      </c>
      <c r="P206" s="657">
        <v>1206</v>
      </c>
      <c r="Q206" s="578">
        <f t="shared" si="15"/>
        <v>195</v>
      </c>
      <c r="R206" s="635" t="str">
        <f t="shared" si="16"/>
        <v>Säffle</v>
      </c>
      <c r="S206" s="635">
        <f t="shared" si="17"/>
        <v>1206</v>
      </c>
      <c r="T206" s="634" t="str">
        <f t="shared" ca="1" si="18"/>
        <v>$Q$207</v>
      </c>
      <c r="U206" s="636">
        <v>15343</v>
      </c>
      <c r="V206" s="634">
        <f t="shared" si="19"/>
        <v>18503658</v>
      </c>
    </row>
    <row r="207" spans="1:22" x14ac:dyDescent="0.2">
      <c r="A207" s="574" t="s">
        <v>1157</v>
      </c>
      <c r="B207" s="575" t="s">
        <v>1068</v>
      </c>
      <c r="C207" s="438" t="s">
        <v>567</v>
      </c>
      <c r="D207" s="438" t="s">
        <v>567</v>
      </c>
      <c r="E207" s="656">
        <v>4642</v>
      </c>
      <c r="F207" s="656">
        <v>8705</v>
      </c>
      <c r="G207" s="656">
        <v>4377</v>
      </c>
      <c r="H207" s="656">
        <v>2841</v>
      </c>
      <c r="I207" s="656">
        <v>0</v>
      </c>
      <c r="J207" s="656">
        <v>17320</v>
      </c>
      <c r="K207" s="656">
        <v>859</v>
      </c>
      <c r="L207" s="656">
        <v>718</v>
      </c>
      <c r="M207" s="656">
        <v>-369</v>
      </c>
      <c r="N207" s="656">
        <v>540</v>
      </c>
      <c r="O207" s="656">
        <v>39633</v>
      </c>
      <c r="P207" s="657">
        <v>3719</v>
      </c>
      <c r="Q207" s="578">
        <f t="shared" si="15"/>
        <v>263</v>
      </c>
      <c r="R207" s="635" t="str">
        <f t="shared" si="16"/>
        <v>Torsby</v>
      </c>
      <c r="S207" s="635">
        <f t="shared" si="17"/>
        <v>3719</v>
      </c>
      <c r="T207" s="634" t="str">
        <f t="shared" ca="1" si="18"/>
        <v>$Q$208</v>
      </c>
      <c r="U207" s="636">
        <v>11915</v>
      </c>
      <c r="V207" s="634">
        <f t="shared" si="19"/>
        <v>44311885</v>
      </c>
    </row>
    <row r="208" spans="1:22" x14ac:dyDescent="0.2">
      <c r="A208" s="574" t="s">
        <v>1157</v>
      </c>
      <c r="B208" s="575" t="s">
        <v>1112</v>
      </c>
      <c r="C208" s="438" t="s">
        <v>568</v>
      </c>
      <c r="D208" s="438" t="s">
        <v>568</v>
      </c>
      <c r="E208" s="656">
        <v>5535</v>
      </c>
      <c r="F208" s="656">
        <v>10662</v>
      </c>
      <c r="G208" s="656">
        <v>4587</v>
      </c>
      <c r="H208" s="656">
        <v>2623</v>
      </c>
      <c r="I208" s="656">
        <v>0</v>
      </c>
      <c r="J208" s="656">
        <v>13228</v>
      </c>
      <c r="K208" s="656">
        <v>58</v>
      </c>
      <c r="L208" s="656">
        <v>785</v>
      </c>
      <c r="M208" s="656">
        <v>-369</v>
      </c>
      <c r="N208" s="656">
        <v>352</v>
      </c>
      <c r="O208" s="656">
        <v>37461</v>
      </c>
      <c r="P208" s="657">
        <v>1547</v>
      </c>
      <c r="Q208" s="578">
        <f t="shared" si="15"/>
        <v>208</v>
      </c>
      <c r="R208" s="635" t="str">
        <f t="shared" si="16"/>
        <v>Årjäng</v>
      </c>
      <c r="S208" s="635">
        <f t="shared" si="17"/>
        <v>1547</v>
      </c>
      <c r="T208" s="634" t="str">
        <f t="shared" ca="1" si="18"/>
        <v>$Q$209</v>
      </c>
      <c r="U208" s="636">
        <v>9850</v>
      </c>
      <c r="V208" s="634">
        <f t="shared" si="19"/>
        <v>15237950</v>
      </c>
    </row>
    <row r="209" spans="1:22" ht="25.5" x14ac:dyDescent="0.2">
      <c r="A209" s="574" t="s">
        <v>1158</v>
      </c>
      <c r="B209" s="575" t="s">
        <v>850</v>
      </c>
      <c r="C209" s="576" t="s">
        <v>570</v>
      </c>
      <c r="D209" s="577" t="s">
        <v>711</v>
      </c>
      <c r="E209" s="656">
        <v>5428</v>
      </c>
      <c r="F209" s="656">
        <v>9548</v>
      </c>
      <c r="G209" s="656">
        <v>4058</v>
      </c>
      <c r="H209" s="656">
        <v>2422</v>
      </c>
      <c r="I209" s="656">
        <v>0</v>
      </c>
      <c r="J209" s="656">
        <v>12900</v>
      </c>
      <c r="K209" s="656">
        <v>234</v>
      </c>
      <c r="L209" s="656">
        <v>37</v>
      </c>
      <c r="M209" s="656">
        <v>-369</v>
      </c>
      <c r="N209" s="656">
        <v>809</v>
      </c>
      <c r="O209" s="656">
        <v>35067</v>
      </c>
      <c r="P209" s="657">
        <v>-847</v>
      </c>
      <c r="Q209" s="578">
        <f t="shared" si="15"/>
        <v>49</v>
      </c>
      <c r="R209" s="635" t="str">
        <f t="shared" si="16"/>
        <v>Askersund</v>
      </c>
      <c r="S209" s="635">
        <f t="shared" si="17"/>
        <v>-847</v>
      </c>
      <c r="T209" s="634" t="str">
        <f t="shared" ca="1" si="18"/>
        <v>$Q$210</v>
      </c>
      <c r="U209" s="636">
        <v>11142</v>
      </c>
      <c r="V209" s="634">
        <f t="shared" si="19"/>
        <v>-9437274</v>
      </c>
    </row>
    <row r="210" spans="1:22" x14ac:dyDescent="0.2">
      <c r="A210" s="574" t="s">
        <v>1158</v>
      </c>
      <c r="B210" s="575" t="s">
        <v>870</v>
      </c>
      <c r="C210" s="438" t="s">
        <v>571</v>
      </c>
      <c r="D210" s="438" t="s">
        <v>571</v>
      </c>
      <c r="E210" s="656">
        <v>4865</v>
      </c>
      <c r="F210" s="656">
        <v>9112</v>
      </c>
      <c r="G210" s="656">
        <v>4801</v>
      </c>
      <c r="H210" s="656">
        <v>3596</v>
      </c>
      <c r="I210" s="656">
        <v>0</v>
      </c>
      <c r="J210" s="656">
        <v>13115</v>
      </c>
      <c r="K210" s="656">
        <v>556</v>
      </c>
      <c r="L210" s="656">
        <v>62</v>
      </c>
      <c r="M210" s="656">
        <v>-369</v>
      </c>
      <c r="N210" s="656">
        <v>809</v>
      </c>
      <c r="O210" s="656">
        <v>36547</v>
      </c>
      <c r="P210" s="657">
        <v>633</v>
      </c>
      <c r="Q210" s="578">
        <f t="shared" si="15"/>
        <v>166</v>
      </c>
      <c r="R210" s="635" t="str">
        <f t="shared" si="16"/>
        <v>Degerfors</v>
      </c>
      <c r="S210" s="635">
        <f t="shared" si="17"/>
        <v>633</v>
      </c>
      <c r="T210" s="634" t="str">
        <f t="shared" ca="1" si="18"/>
        <v>$Q$211</v>
      </c>
      <c r="U210" s="636">
        <v>9574</v>
      </c>
      <c r="V210" s="634">
        <f t="shared" si="19"/>
        <v>6060342</v>
      </c>
    </row>
    <row r="211" spans="1:22" x14ac:dyDescent="0.2">
      <c r="A211" s="574" t="s">
        <v>1158</v>
      </c>
      <c r="B211" s="575" t="s">
        <v>903</v>
      </c>
      <c r="C211" s="438" t="s">
        <v>572</v>
      </c>
      <c r="D211" s="438" t="s">
        <v>572</v>
      </c>
      <c r="E211" s="656">
        <v>6391</v>
      </c>
      <c r="F211" s="656">
        <v>9915</v>
      </c>
      <c r="G211" s="656">
        <v>4676</v>
      </c>
      <c r="H211" s="656">
        <v>2843</v>
      </c>
      <c r="I211" s="656">
        <v>0</v>
      </c>
      <c r="J211" s="656">
        <v>11192</v>
      </c>
      <c r="K211" s="656">
        <v>112</v>
      </c>
      <c r="L211" s="656">
        <v>37</v>
      </c>
      <c r="M211" s="656">
        <v>-369</v>
      </c>
      <c r="N211" s="656">
        <v>809</v>
      </c>
      <c r="O211" s="656">
        <v>35606</v>
      </c>
      <c r="P211" s="657">
        <v>-308</v>
      </c>
      <c r="Q211" s="578">
        <f t="shared" si="15"/>
        <v>92</v>
      </c>
      <c r="R211" s="635" t="str">
        <f t="shared" si="16"/>
        <v>Hallsberg</v>
      </c>
      <c r="S211" s="635">
        <f t="shared" si="17"/>
        <v>-308</v>
      </c>
      <c r="T211" s="634" t="str">
        <f t="shared" ca="1" si="18"/>
        <v>$Q$212</v>
      </c>
      <c r="U211" s="636">
        <v>15489</v>
      </c>
      <c r="V211" s="634">
        <f t="shared" si="19"/>
        <v>-4770612</v>
      </c>
    </row>
    <row r="212" spans="1:22" x14ac:dyDescent="0.2">
      <c r="A212" s="574" t="s">
        <v>1158</v>
      </c>
      <c r="B212" s="575" t="s">
        <v>920</v>
      </c>
      <c r="C212" s="438" t="s">
        <v>573</v>
      </c>
      <c r="D212" s="438" t="s">
        <v>573</v>
      </c>
      <c r="E212" s="656">
        <v>4954</v>
      </c>
      <c r="F212" s="656">
        <v>8100</v>
      </c>
      <c r="G212" s="656">
        <v>4024</v>
      </c>
      <c r="H212" s="656">
        <v>3210</v>
      </c>
      <c r="I212" s="656">
        <v>0</v>
      </c>
      <c r="J212" s="656">
        <v>15003</v>
      </c>
      <c r="K212" s="656">
        <v>1042</v>
      </c>
      <c r="L212" s="656">
        <v>1835</v>
      </c>
      <c r="M212" s="656">
        <v>-369</v>
      </c>
      <c r="N212" s="656">
        <v>809</v>
      </c>
      <c r="O212" s="656">
        <v>38608</v>
      </c>
      <c r="P212" s="657">
        <v>2694</v>
      </c>
      <c r="Q212" s="578">
        <f t="shared" si="15"/>
        <v>246</v>
      </c>
      <c r="R212" s="635" t="str">
        <f t="shared" si="16"/>
        <v>Hällefors</v>
      </c>
      <c r="S212" s="635">
        <f t="shared" si="17"/>
        <v>2694</v>
      </c>
      <c r="T212" s="634" t="str">
        <f t="shared" ca="1" si="18"/>
        <v>$Q$213</v>
      </c>
      <c r="U212" s="636">
        <v>7061</v>
      </c>
      <c r="V212" s="634">
        <f t="shared" si="19"/>
        <v>19022334</v>
      </c>
    </row>
    <row r="213" spans="1:22" x14ac:dyDescent="0.2">
      <c r="A213" s="574" t="s">
        <v>1158</v>
      </c>
      <c r="B213" s="575" t="s">
        <v>936</v>
      </c>
      <c r="C213" s="438" t="s">
        <v>574</v>
      </c>
      <c r="D213" s="438" t="s">
        <v>574</v>
      </c>
      <c r="E213" s="656">
        <v>5862</v>
      </c>
      <c r="F213" s="656">
        <v>9426</v>
      </c>
      <c r="G213" s="656">
        <v>4006</v>
      </c>
      <c r="H213" s="656">
        <v>3599</v>
      </c>
      <c r="I213" s="656">
        <v>0</v>
      </c>
      <c r="J213" s="656">
        <v>12589</v>
      </c>
      <c r="K213" s="656">
        <v>0</v>
      </c>
      <c r="L213" s="656">
        <v>62</v>
      </c>
      <c r="M213" s="656">
        <v>-369</v>
      </c>
      <c r="N213" s="656">
        <v>809</v>
      </c>
      <c r="O213" s="656">
        <v>35984</v>
      </c>
      <c r="P213" s="657">
        <v>70</v>
      </c>
      <c r="Q213" s="578">
        <f t="shared" si="15"/>
        <v>121</v>
      </c>
      <c r="R213" s="635" t="str">
        <f t="shared" si="16"/>
        <v>Karlskoga</v>
      </c>
      <c r="S213" s="635">
        <f t="shared" si="17"/>
        <v>70</v>
      </c>
      <c r="T213" s="634" t="str">
        <f t="shared" ca="1" si="18"/>
        <v>$Q$214</v>
      </c>
      <c r="U213" s="636">
        <v>30235</v>
      </c>
      <c r="V213" s="634">
        <f t="shared" si="19"/>
        <v>2116450</v>
      </c>
    </row>
    <row r="214" spans="1:22" x14ac:dyDescent="0.2">
      <c r="A214" s="574" t="s">
        <v>1158</v>
      </c>
      <c r="B214" s="575" t="s">
        <v>949</v>
      </c>
      <c r="C214" s="438" t="s">
        <v>575</v>
      </c>
      <c r="D214" s="438" t="s">
        <v>575</v>
      </c>
      <c r="E214" s="656">
        <v>8235</v>
      </c>
      <c r="F214" s="656">
        <v>11262</v>
      </c>
      <c r="G214" s="656">
        <v>4169</v>
      </c>
      <c r="H214" s="656">
        <v>3141</v>
      </c>
      <c r="I214" s="656">
        <v>0</v>
      </c>
      <c r="J214" s="656">
        <v>9464</v>
      </c>
      <c r="K214" s="656">
        <v>47</v>
      </c>
      <c r="L214" s="656">
        <v>37</v>
      </c>
      <c r="M214" s="656">
        <v>-369</v>
      </c>
      <c r="N214" s="656">
        <v>809</v>
      </c>
      <c r="O214" s="656">
        <v>36795</v>
      </c>
      <c r="P214" s="657">
        <v>881</v>
      </c>
      <c r="Q214" s="578">
        <f t="shared" si="15"/>
        <v>175</v>
      </c>
      <c r="R214" s="635" t="str">
        <f t="shared" si="16"/>
        <v>Kumla</v>
      </c>
      <c r="S214" s="635">
        <f t="shared" si="17"/>
        <v>881</v>
      </c>
      <c r="T214" s="634" t="str">
        <f t="shared" ca="1" si="18"/>
        <v>$Q$215</v>
      </c>
      <c r="U214" s="636">
        <v>21095</v>
      </c>
      <c r="V214" s="634">
        <f t="shared" si="19"/>
        <v>18584695</v>
      </c>
    </row>
    <row r="215" spans="1:22" x14ac:dyDescent="0.2">
      <c r="A215" s="574" t="s">
        <v>1158</v>
      </c>
      <c r="B215" s="575" t="s">
        <v>957</v>
      </c>
      <c r="C215" s="438" t="s">
        <v>576</v>
      </c>
      <c r="D215" s="438" t="s">
        <v>576</v>
      </c>
      <c r="E215" s="656">
        <v>4986</v>
      </c>
      <c r="F215" s="656">
        <v>8441</v>
      </c>
      <c r="G215" s="656">
        <v>4684</v>
      </c>
      <c r="H215" s="656">
        <v>2083</v>
      </c>
      <c r="I215" s="656">
        <v>0</v>
      </c>
      <c r="J215" s="656">
        <v>14813</v>
      </c>
      <c r="K215" s="656">
        <v>889</v>
      </c>
      <c r="L215" s="656">
        <v>743</v>
      </c>
      <c r="M215" s="656">
        <v>-369</v>
      </c>
      <c r="N215" s="656">
        <v>809</v>
      </c>
      <c r="O215" s="656">
        <v>37079</v>
      </c>
      <c r="P215" s="657">
        <v>1165</v>
      </c>
      <c r="Q215" s="578">
        <f t="shared" si="15"/>
        <v>194</v>
      </c>
      <c r="R215" s="635" t="str">
        <f t="shared" si="16"/>
        <v>Laxå</v>
      </c>
      <c r="S215" s="635">
        <f t="shared" si="17"/>
        <v>1165</v>
      </c>
      <c r="T215" s="634" t="str">
        <f t="shared" ca="1" si="18"/>
        <v>$Q$216</v>
      </c>
      <c r="U215" s="636">
        <v>5676</v>
      </c>
      <c r="V215" s="634">
        <f t="shared" si="19"/>
        <v>6612540</v>
      </c>
    </row>
    <row r="216" spans="1:22" x14ac:dyDescent="0.2">
      <c r="A216" s="574" t="s">
        <v>1158</v>
      </c>
      <c r="B216" s="575" t="s">
        <v>958</v>
      </c>
      <c r="C216" s="438" t="s">
        <v>577</v>
      </c>
      <c r="D216" s="438" t="s">
        <v>577</v>
      </c>
      <c r="E216" s="656">
        <v>8343</v>
      </c>
      <c r="F216" s="656">
        <v>10586</v>
      </c>
      <c r="G216" s="656">
        <v>3933</v>
      </c>
      <c r="H216" s="656">
        <v>2479</v>
      </c>
      <c r="I216" s="656">
        <v>0</v>
      </c>
      <c r="J216" s="656">
        <v>10295</v>
      </c>
      <c r="K216" s="656">
        <v>0</v>
      </c>
      <c r="L216" s="656">
        <v>574</v>
      </c>
      <c r="M216" s="656">
        <v>-369</v>
      </c>
      <c r="N216" s="656">
        <v>809</v>
      </c>
      <c r="O216" s="656">
        <v>36650</v>
      </c>
      <c r="P216" s="657">
        <v>736</v>
      </c>
      <c r="Q216" s="578">
        <f t="shared" si="15"/>
        <v>171</v>
      </c>
      <c r="R216" s="635" t="str">
        <f t="shared" si="16"/>
        <v>Lekeberg</v>
      </c>
      <c r="S216" s="635">
        <f t="shared" si="17"/>
        <v>736</v>
      </c>
      <c r="T216" s="634" t="str">
        <f t="shared" ca="1" si="18"/>
        <v>$Q$217</v>
      </c>
      <c r="U216" s="636">
        <v>7506</v>
      </c>
      <c r="V216" s="634">
        <f t="shared" si="19"/>
        <v>5524416</v>
      </c>
    </row>
    <row r="217" spans="1:22" x14ac:dyDescent="0.2">
      <c r="A217" s="574" t="s">
        <v>1158</v>
      </c>
      <c r="B217" s="575" t="s">
        <v>965</v>
      </c>
      <c r="C217" s="438" t="s">
        <v>578</v>
      </c>
      <c r="D217" s="438" t="s">
        <v>578</v>
      </c>
      <c r="E217" s="656">
        <v>6213</v>
      </c>
      <c r="F217" s="656">
        <v>9590</v>
      </c>
      <c r="G217" s="656">
        <v>4423</v>
      </c>
      <c r="H217" s="656">
        <v>3693</v>
      </c>
      <c r="I217" s="656">
        <v>0</v>
      </c>
      <c r="J217" s="656">
        <v>11880</v>
      </c>
      <c r="K217" s="656">
        <v>161</v>
      </c>
      <c r="L217" s="656">
        <v>85</v>
      </c>
      <c r="M217" s="656">
        <v>-369</v>
      </c>
      <c r="N217" s="656">
        <v>809</v>
      </c>
      <c r="O217" s="656">
        <v>36485</v>
      </c>
      <c r="P217" s="657">
        <v>571</v>
      </c>
      <c r="Q217" s="578">
        <f t="shared" si="15"/>
        <v>163</v>
      </c>
      <c r="R217" s="635" t="str">
        <f t="shared" si="16"/>
        <v>Lindesberg</v>
      </c>
      <c r="S217" s="635">
        <f t="shared" si="17"/>
        <v>571</v>
      </c>
      <c r="T217" s="634" t="str">
        <f t="shared" ca="1" si="18"/>
        <v>$Q$218</v>
      </c>
      <c r="U217" s="636">
        <v>23518</v>
      </c>
      <c r="V217" s="634">
        <f t="shared" si="19"/>
        <v>13428778</v>
      </c>
    </row>
    <row r="218" spans="1:22" x14ac:dyDescent="0.2">
      <c r="A218" s="574" t="s">
        <v>1158</v>
      </c>
      <c r="B218" s="575" t="s">
        <v>969</v>
      </c>
      <c r="C218" s="438" t="s">
        <v>579</v>
      </c>
      <c r="D218" s="438" t="s">
        <v>579</v>
      </c>
      <c r="E218" s="656">
        <v>4171</v>
      </c>
      <c r="F218" s="656">
        <v>8359</v>
      </c>
      <c r="G218" s="656">
        <v>4294</v>
      </c>
      <c r="H218" s="656">
        <v>3056</v>
      </c>
      <c r="I218" s="656">
        <v>0</v>
      </c>
      <c r="J218" s="656">
        <v>14119</v>
      </c>
      <c r="K218" s="656">
        <v>807</v>
      </c>
      <c r="L218" s="656">
        <v>1746</v>
      </c>
      <c r="M218" s="656">
        <v>-369</v>
      </c>
      <c r="N218" s="656">
        <v>809</v>
      </c>
      <c r="O218" s="656">
        <v>36992</v>
      </c>
      <c r="P218" s="657">
        <v>1078</v>
      </c>
      <c r="Q218" s="578">
        <f t="shared" si="15"/>
        <v>188</v>
      </c>
      <c r="R218" s="635" t="str">
        <f t="shared" si="16"/>
        <v>Ljusnarsberg</v>
      </c>
      <c r="S218" s="635">
        <f t="shared" si="17"/>
        <v>1078</v>
      </c>
      <c r="T218" s="634" t="str">
        <f t="shared" ca="1" si="18"/>
        <v>$Q$219</v>
      </c>
      <c r="U218" s="636">
        <v>4933</v>
      </c>
      <c r="V218" s="634">
        <f t="shared" si="19"/>
        <v>5317774</v>
      </c>
    </row>
    <row r="219" spans="1:22" x14ac:dyDescent="0.2">
      <c r="A219" s="574" t="s">
        <v>1158</v>
      </c>
      <c r="B219" s="575" t="s">
        <v>993</v>
      </c>
      <c r="C219" s="438" t="s">
        <v>580</v>
      </c>
      <c r="D219" s="438" t="s">
        <v>580</v>
      </c>
      <c r="E219" s="656">
        <v>6106</v>
      </c>
      <c r="F219" s="656">
        <v>9775</v>
      </c>
      <c r="G219" s="656">
        <v>4439</v>
      </c>
      <c r="H219" s="656">
        <v>3226</v>
      </c>
      <c r="I219" s="656">
        <v>0</v>
      </c>
      <c r="J219" s="656">
        <v>11957</v>
      </c>
      <c r="K219" s="656">
        <v>171</v>
      </c>
      <c r="L219" s="656">
        <v>85</v>
      </c>
      <c r="M219" s="656">
        <v>-369</v>
      </c>
      <c r="N219" s="656">
        <v>809</v>
      </c>
      <c r="O219" s="656">
        <v>36199</v>
      </c>
      <c r="P219" s="657">
        <v>285</v>
      </c>
      <c r="Q219" s="578">
        <f t="shared" si="15"/>
        <v>140</v>
      </c>
      <c r="R219" s="635" t="str">
        <f t="shared" si="16"/>
        <v>Nora</v>
      </c>
      <c r="S219" s="635">
        <f t="shared" si="17"/>
        <v>285</v>
      </c>
      <c r="T219" s="634" t="str">
        <f t="shared" ca="1" si="18"/>
        <v>$Q$220</v>
      </c>
      <c r="U219" s="636">
        <v>10449</v>
      </c>
      <c r="V219" s="634">
        <f t="shared" si="19"/>
        <v>2977965</v>
      </c>
    </row>
    <row r="220" spans="1:22" x14ac:dyDescent="0.2">
      <c r="A220" s="574" t="s">
        <v>1158</v>
      </c>
      <c r="B220" s="575" t="s">
        <v>1123</v>
      </c>
      <c r="C220" s="438" t="s">
        <v>569</v>
      </c>
      <c r="D220" s="438" t="s">
        <v>569</v>
      </c>
      <c r="E220" s="656">
        <v>7712</v>
      </c>
      <c r="F220" s="656">
        <v>9758</v>
      </c>
      <c r="G220" s="656">
        <v>3743</v>
      </c>
      <c r="H220" s="656">
        <v>4309</v>
      </c>
      <c r="I220" s="656">
        <v>214</v>
      </c>
      <c r="J220" s="656">
        <v>9031</v>
      </c>
      <c r="K220" s="656">
        <v>84</v>
      </c>
      <c r="L220" s="656">
        <v>101</v>
      </c>
      <c r="M220" s="656">
        <v>-369</v>
      </c>
      <c r="N220" s="656">
        <v>809</v>
      </c>
      <c r="O220" s="656">
        <v>35392</v>
      </c>
      <c r="P220" s="657">
        <v>-522</v>
      </c>
      <c r="Q220" s="578">
        <f t="shared" si="15"/>
        <v>71</v>
      </c>
      <c r="R220" s="635" t="str">
        <f t="shared" si="16"/>
        <v>Örebro</v>
      </c>
      <c r="S220" s="635">
        <f t="shared" si="17"/>
        <v>-522</v>
      </c>
      <c r="T220" s="634" t="str">
        <f t="shared" ca="1" si="18"/>
        <v>$Q$221</v>
      </c>
      <c r="U220" s="636">
        <v>144212</v>
      </c>
      <c r="V220" s="634">
        <f t="shared" si="19"/>
        <v>-75278664</v>
      </c>
    </row>
    <row r="221" spans="1:22" ht="25.5" x14ac:dyDescent="0.2">
      <c r="A221" s="574" t="s">
        <v>1159</v>
      </c>
      <c r="B221" s="575" t="s">
        <v>846</v>
      </c>
      <c r="C221" s="576" t="s">
        <v>582</v>
      </c>
      <c r="D221" s="577" t="s">
        <v>712</v>
      </c>
      <c r="E221" s="656">
        <v>5665</v>
      </c>
      <c r="F221" s="656">
        <v>9328</v>
      </c>
      <c r="G221" s="656">
        <v>4137</v>
      </c>
      <c r="H221" s="656">
        <v>3786</v>
      </c>
      <c r="I221" s="656">
        <v>0</v>
      </c>
      <c r="J221" s="656">
        <v>12213</v>
      </c>
      <c r="K221" s="656">
        <v>98</v>
      </c>
      <c r="L221" s="656">
        <v>34</v>
      </c>
      <c r="M221" s="656">
        <v>-369</v>
      </c>
      <c r="N221" s="656">
        <v>503</v>
      </c>
      <c r="O221" s="656">
        <v>35395</v>
      </c>
      <c r="P221" s="657">
        <v>-519</v>
      </c>
      <c r="Q221" s="578">
        <f t="shared" si="15"/>
        <v>73</v>
      </c>
      <c r="R221" s="635" t="str">
        <f t="shared" si="16"/>
        <v>Arboga</v>
      </c>
      <c r="S221" s="635">
        <f t="shared" si="17"/>
        <v>-519</v>
      </c>
      <c r="T221" s="634" t="str">
        <f t="shared" ca="1" si="18"/>
        <v>$Q$222</v>
      </c>
      <c r="U221" s="636">
        <v>13819</v>
      </c>
      <c r="V221" s="634">
        <f t="shared" si="19"/>
        <v>-7172061</v>
      </c>
    </row>
    <row r="222" spans="1:22" x14ac:dyDescent="0.2">
      <c r="A222" s="574" t="s">
        <v>1159</v>
      </c>
      <c r="B222" s="575" t="s">
        <v>880</v>
      </c>
      <c r="C222" s="438" t="s">
        <v>583</v>
      </c>
      <c r="D222" s="438" t="s">
        <v>583</v>
      </c>
      <c r="E222" s="656">
        <v>7073</v>
      </c>
      <c r="F222" s="656">
        <v>9813</v>
      </c>
      <c r="G222" s="656">
        <v>3421</v>
      </c>
      <c r="H222" s="656">
        <v>3714</v>
      </c>
      <c r="I222" s="656">
        <v>0</v>
      </c>
      <c r="J222" s="656">
        <v>12815</v>
      </c>
      <c r="K222" s="656">
        <v>164</v>
      </c>
      <c r="L222" s="656">
        <v>81</v>
      </c>
      <c r="M222" s="656">
        <v>-369</v>
      </c>
      <c r="N222" s="656">
        <v>681</v>
      </c>
      <c r="O222" s="656">
        <v>37393</v>
      </c>
      <c r="P222" s="657">
        <v>1479</v>
      </c>
      <c r="Q222" s="578">
        <f t="shared" si="15"/>
        <v>205</v>
      </c>
      <c r="R222" s="635" t="str">
        <f t="shared" si="16"/>
        <v>Fagersta</v>
      </c>
      <c r="S222" s="635">
        <f t="shared" si="17"/>
        <v>1479</v>
      </c>
      <c r="T222" s="634" t="str">
        <f t="shared" ca="1" si="18"/>
        <v>$Q$223</v>
      </c>
      <c r="U222" s="636">
        <v>13255</v>
      </c>
      <c r="V222" s="634">
        <f t="shared" si="19"/>
        <v>19604145</v>
      </c>
    </row>
    <row r="223" spans="1:22" x14ac:dyDescent="0.2">
      <c r="A223" s="574" t="s">
        <v>1159</v>
      </c>
      <c r="B223" s="575" t="s">
        <v>904</v>
      </c>
      <c r="C223" s="438" t="s">
        <v>584</v>
      </c>
      <c r="D223" s="438" t="s">
        <v>584</v>
      </c>
      <c r="E223" s="656">
        <v>6906</v>
      </c>
      <c r="F223" s="656">
        <v>9329</v>
      </c>
      <c r="G223" s="656">
        <v>3917</v>
      </c>
      <c r="H223" s="656">
        <v>3733</v>
      </c>
      <c r="I223" s="656">
        <v>0</v>
      </c>
      <c r="J223" s="656">
        <v>11716</v>
      </c>
      <c r="K223" s="656">
        <v>131</v>
      </c>
      <c r="L223" s="656">
        <v>34</v>
      </c>
      <c r="M223" s="656">
        <v>-369</v>
      </c>
      <c r="N223" s="656">
        <v>115</v>
      </c>
      <c r="O223" s="656">
        <v>35512</v>
      </c>
      <c r="P223" s="657">
        <v>-402</v>
      </c>
      <c r="Q223" s="578">
        <f t="shared" si="15"/>
        <v>82</v>
      </c>
      <c r="R223" s="635" t="str">
        <f t="shared" si="16"/>
        <v>Hallstahammar</v>
      </c>
      <c r="S223" s="635">
        <f t="shared" si="17"/>
        <v>-402</v>
      </c>
      <c r="T223" s="634" t="str">
        <f t="shared" ca="1" si="18"/>
        <v>$Q$224</v>
      </c>
      <c r="U223" s="636">
        <v>15665</v>
      </c>
      <c r="V223" s="634">
        <f t="shared" si="19"/>
        <v>-6297330</v>
      </c>
    </row>
    <row r="224" spans="1:22" x14ac:dyDescent="0.2">
      <c r="A224" s="574" t="s">
        <v>1159</v>
      </c>
      <c r="B224" s="575" t="s">
        <v>951</v>
      </c>
      <c r="C224" s="438" t="s">
        <v>585</v>
      </c>
      <c r="D224" s="438" t="s">
        <v>585</v>
      </c>
      <c r="E224" s="656">
        <v>6536</v>
      </c>
      <c r="F224" s="656">
        <v>10225</v>
      </c>
      <c r="G224" s="656">
        <v>4178</v>
      </c>
      <c r="H224" s="656">
        <v>3265</v>
      </c>
      <c r="I224" s="656">
        <v>0</v>
      </c>
      <c r="J224" s="656">
        <v>9928</v>
      </c>
      <c r="K224" s="656">
        <v>29</v>
      </c>
      <c r="L224" s="656">
        <v>34</v>
      </c>
      <c r="M224" s="656">
        <v>-369</v>
      </c>
      <c r="N224" s="656">
        <v>228</v>
      </c>
      <c r="O224" s="656">
        <v>34054</v>
      </c>
      <c r="P224" s="657">
        <v>-1860</v>
      </c>
      <c r="Q224" s="578">
        <f t="shared" si="15"/>
        <v>20</v>
      </c>
      <c r="R224" s="635" t="str">
        <f t="shared" si="16"/>
        <v>Kungsör</v>
      </c>
      <c r="S224" s="635">
        <f t="shared" si="17"/>
        <v>-1860</v>
      </c>
      <c r="T224" s="634" t="str">
        <f t="shared" ca="1" si="18"/>
        <v>$Q$225</v>
      </c>
      <c r="U224" s="636">
        <v>8340</v>
      </c>
      <c r="V224" s="634">
        <f t="shared" si="19"/>
        <v>-15512400</v>
      </c>
    </row>
    <row r="225" spans="1:22" x14ac:dyDescent="0.2">
      <c r="A225" s="574" t="s">
        <v>1159</v>
      </c>
      <c r="B225" s="575" t="s">
        <v>954</v>
      </c>
      <c r="C225" s="438" t="s">
        <v>586</v>
      </c>
      <c r="D225" s="438" t="s">
        <v>586</v>
      </c>
      <c r="E225" s="656">
        <v>6181</v>
      </c>
      <c r="F225" s="656">
        <v>9802</v>
      </c>
      <c r="G225" s="656">
        <v>3715</v>
      </c>
      <c r="H225" s="656">
        <v>4140</v>
      </c>
      <c r="I225" s="656">
        <v>0</v>
      </c>
      <c r="J225" s="656">
        <v>12167</v>
      </c>
      <c r="K225" s="656">
        <v>0</v>
      </c>
      <c r="L225" s="656">
        <v>34</v>
      </c>
      <c r="M225" s="656">
        <v>-369</v>
      </c>
      <c r="N225" s="656">
        <v>461</v>
      </c>
      <c r="O225" s="656">
        <v>36131</v>
      </c>
      <c r="P225" s="657">
        <v>217</v>
      </c>
      <c r="Q225" s="578">
        <f t="shared" si="15"/>
        <v>132</v>
      </c>
      <c r="R225" s="635" t="str">
        <f t="shared" si="16"/>
        <v>Köping</v>
      </c>
      <c r="S225" s="635">
        <f t="shared" si="17"/>
        <v>217</v>
      </c>
      <c r="T225" s="634" t="str">
        <f t="shared" ca="1" si="18"/>
        <v>$Q$226</v>
      </c>
      <c r="U225" s="636">
        <v>25506</v>
      </c>
      <c r="V225" s="634">
        <f t="shared" si="19"/>
        <v>5534802</v>
      </c>
    </row>
    <row r="226" spans="1:22" x14ac:dyDescent="0.2">
      <c r="A226" s="574" t="s">
        <v>1159</v>
      </c>
      <c r="B226" s="575" t="s">
        <v>994</v>
      </c>
      <c r="C226" s="438" t="s">
        <v>587</v>
      </c>
      <c r="D226" s="438" t="s">
        <v>587</v>
      </c>
      <c r="E226" s="656">
        <v>6445</v>
      </c>
      <c r="F226" s="656">
        <v>8444</v>
      </c>
      <c r="G226" s="656">
        <v>4370</v>
      </c>
      <c r="H226" s="656">
        <v>3592</v>
      </c>
      <c r="I226" s="656">
        <v>0</v>
      </c>
      <c r="J226" s="656">
        <v>12954</v>
      </c>
      <c r="K226" s="656">
        <v>444</v>
      </c>
      <c r="L226" s="656">
        <v>641</v>
      </c>
      <c r="M226" s="656">
        <v>-369</v>
      </c>
      <c r="N226" s="656">
        <v>449</v>
      </c>
      <c r="O226" s="656">
        <v>36970</v>
      </c>
      <c r="P226" s="657">
        <v>1056</v>
      </c>
      <c r="Q226" s="578">
        <f t="shared" si="15"/>
        <v>185</v>
      </c>
      <c r="R226" s="635" t="str">
        <f t="shared" si="16"/>
        <v>Norberg</v>
      </c>
      <c r="S226" s="635">
        <f t="shared" si="17"/>
        <v>1056</v>
      </c>
      <c r="T226" s="634" t="str">
        <f t="shared" ca="1" si="18"/>
        <v>$Q$227</v>
      </c>
      <c r="U226" s="636">
        <v>5792</v>
      </c>
      <c r="V226" s="634">
        <f t="shared" si="19"/>
        <v>6116352</v>
      </c>
    </row>
    <row r="227" spans="1:22" x14ac:dyDescent="0.2">
      <c r="A227" s="574" t="s">
        <v>1159</v>
      </c>
      <c r="B227" s="575" t="s">
        <v>1021</v>
      </c>
      <c r="C227" s="438" t="s">
        <v>588</v>
      </c>
      <c r="D227" s="438" t="s">
        <v>588</v>
      </c>
      <c r="E227" s="656">
        <v>6625</v>
      </c>
      <c r="F227" s="656">
        <v>9509</v>
      </c>
      <c r="G227" s="656">
        <v>3961</v>
      </c>
      <c r="H227" s="656">
        <v>3414</v>
      </c>
      <c r="I227" s="656">
        <v>0</v>
      </c>
      <c r="J227" s="656">
        <v>11808</v>
      </c>
      <c r="K227" s="656">
        <v>173</v>
      </c>
      <c r="L227" s="656">
        <v>56</v>
      </c>
      <c r="M227" s="656">
        <v>-369</v>
      </c>
      <c r="N227" s="656">
        <v>904</v>
      </c>
      <c r="O227" s="656">
        <v>36081</v>
      </c>
      <c r="P227" s="657">
        <v>167</v>
      </c>
      <c r="Q227" s="578">
        <f t="shared" si="15"/>
        <v>128</v>
      </c>
      <c r="R227" s="635" t="str">
        <f t="shared" si="16"/>
        <v>Sala</v>
      </c>
      <c r="S227" s="635">
        <f t="shared" si="17"/>
        <v>167</v>
      </c>
      <c r="T227" s="634" t="str">
        <f t="shared" ca="1" si="18"/>
        <v>$Q$228</v>
      </c>
      <c r="U227" s="636">
        <v>22036</v>
      </c>
      <c r="V227" s="634">
        <f t="shared" si="19"/>
        <v>3680012</v>
      </c>
    </row>
    <row r="228" spans="1:22" x14ac:dyDescent="0.2">
      <c r="A228" s="574" t="s">
        <v>1159</v>
      </c>
      <c r="B228" s="575" t="s">
        <v>1029</v>
      </c>
      <c r="C228" s="438" t="s">
        <v>589</v>
      </c>
      <c r="D228" s="438" t="s">
        <v>589</v>
      </c>
      <c r="E228" s="656">
        <v>5244</v>
      </c>
      <c r="F228" s="656">
        <v>9147</v>
      </c>
      <c r="G228" s="656">
        <v>3038</v>
      </c>
      <c r="H228" s="656">
        <v>3533</v>
      </c>
      <c r="I228" s="656">
        <v>0</v>
      </c>
      <c r="J228" s="656">
        <v>13146</v>
      </c>
      <c r="K228" s="656">
        <v>793</v>
      </c>
      <c r="L228" s="656">
        <v>1719</v>
      </c>
      <c r="M228" s="656">
        <v>-369</v>
      </c>
      <c r="N228" s="656">
        <v>950</v>
      </c>
      <c r="O228" s="656">
        <v>37201</v>
      </c>
      <c r="P228" s="657">
        <v>1287</v>
      </c>
      <c r="Q228" s="578">
        <f t="shared" si="15"/>
        <v>198</v>
      </c>
      <c r="R228" s="635" t="str">
        <f t="shared" si="16"/>
        <v>Skinnskatteberg</v>
      </c>
      <c r="S228" s="635">
        <f t="shared" si="17"/>
        <v>1287</v>
      </c>
      <c r="T228" s="634" t="str">
        <f t="shared" ca="1" si="18"/>
        <v>$Q$229</v>
      </c>
      <c r="U228" s="636">
        <v>4478</v>
      </c>
      <c r="V228" s="634">
        <f t="shared" si="19"/>
        <v>5763186</v>
      </c>
    </row>
    <row r="229" spans="1:22" x14ac:dyDescent="0.2">
      <c r="A229" s="574" t="s">
        <v>1159</v>
      </c>
      <c r="B229" s="575" t="s">
        <v>1049</v>
      </c>
      <c r="C229" s="438" t="s">
        <v>590</v>
      </c>
      <c r="D229" s="438" t="s">
        <v>590</v>
      </c>
      <c r="E229" s="656">
        <v>6370</v>
      </c>
      <c r="F229" s="656">
        <v>9965</v>
      </c>
      <c r="G229" s="656">
        <v>4121</v>
      </c>
      <c r="H229" s="656">
        <v>3302</v>
      </c>
      <c r="I229" s="656">
        <v>0</v>
      </c>
      <c r="J229" s="656">
        <v>10891</v>
      </c>
      <c r="K229" s="656">
        <v>233</v>
      </c>
      <c r="L229" s="656">
        <v>56</v>
      </c>
      <c r="M229" s="656">
        <v>-369</v>
      </c>
      <c r="N229" s="656">
        <v>130</v>
      </c>
      <c r="O229" s="656">
        <v>34699</v>
      </c>
      <c r="P229" s="657">
        <v>-1215</v>
      </c>
      <c r="Q229" s="578">
        <f t="shared" si="15"/>
        <v>38</v>
      </c>
      <c r="R229" s="635" t="str">
        <f t="shared" si="16"/>
        <v>Surahammar</v>
      </c>
      <c r="S229" s="635">
        <f t="shared" si="17"/>
        <v>-1215</v>
      </c>
      <c r="T229" s="634" t="str">
        <f t="shared" ca="1" si="18"/>
        <v>$Q$230</v>
      </c>
      <c r="U229" s="636">
        <v>9990</v>
      </c>
      <c r="V229" s="634">
        <f t="shared" si="19"/>
        <v>-12137850</v>
      </c>
    </row>
    <row r="230" spans="1:22" x14ac:dyDescent="0.2">
      <c r="A230" s="574" t="s">
        <v>1159</v>
      </c>
      <c r="B230" s="575" t="s">
        <v>1105</v>
      </c>
      <c r="C230" s="438" t="s">
        <v>591</v>
      </c>
      <c r="D230" s="438" t="s">
        <v>591</v>
      </c>
      <c r="E230" s="656">
        <v>7203</v>
      </c>
      <c r="F230" s="656">
        <v>9798</v>
      </c>
      <c r="G230" s="656">
        <v>3597</v>
      </c>
      <c r="H230" s="656">
        <v>4516</v>
      </c>
      <c r="I230" s="656">
        <v>143</v>
      </c>
      <c r="J230" s="656">
        <v>9512</v>
      </c>
      <c r="K230" s="656">
        <v>0</v>
      </c>
      <c r="L230" s="656">
        <v>97</v>
      </c>
      <c r="M230" s="656">
        <v>-266</v>
      </c>
      <c r="N230" s="656">
        <v>1104</v>
      </c>
      <c r="O230" s="656">
        <v>35704</v>
      </c>
      <c r="P230" s="657">
        <v>-210</v>
      </c>
      <c r="Q230" s="578">
        <f t="shared" si="15"/>
        <v>100</v>
      </c>
      <c r="R230" s="635" t="str">
        <f t="shared" si="16"/>
        <v>Västerås</v>
      </c>
      <c r="S230" s="635">
        <f t="shared" si="17"/>
        <v>-210</v>
      </c>
      <c r="T230" s="634" t="str">
        <f t="shared" ca="1" si="18"/>
        <v>$Q$231</v>
      </c>
      <c r="U230" s="636">
        <v>145275</v>
      </c>
      <c r="V230" s="634">
        <f t="shared" si="19"/>
        <v>-30507750</v>
      </c>
    </row>
    <row r="231" spans="1:22" ht="25.5" x14ac:dyDescent="0.2">
      <c r="A231" s="574" t="s">
        <v>1160</v>
      </c>
      <c r="B231" s="575" t="s">
        <v>851</v>
      </c>
      <c r="C231" s="576" t="s">
        <v>593</v>
      </c>
      <c r="D231" s="577" t="s">
        <v>713</v>
      </c>
      <c r="E231" s="656">
        <v>5823</v>
      </c>
      <c r="F231" s="656">
        <v>8818</v>
      </c>
      <c r="G231" s="656">
        <v>3765</v>
      </c>
      <c r="H231" s="656">
        <v>3493</v>
      </c>
      <c r="I231" s="656">
        <v>0</v>
      </c>
      <c r="J231" s="656">
        <v>13152</v>
      </c>
      <c r="K231" s="656">
        <v>44</v>
      </c>
      <c r="L231" s="656">
        <v>139</v>
      </c>
      <c r="M231" s="656">
        <v>-369</v>
      </c>
      <c r="N231" s="656">
        <v>580</v>
      </c>
      <c r="O231" s="656">
        <v>35445</v>
      </c>
      <c r="P231" s="657">
        <v>-469</v>
      </c>
      <c r="Q231" s="578">
        <f t="shared" si="15"/>
        <v>76</v>
      </c>
      <c r="R231" s="635" t="str">
        <f t="shared" si="16"/>
        <v>Avesta</v>
      </c>
      <c r="S231" s="635">
        <f t="shared" si="17"/>
        <v>-469</v>
      </c>
      <c r="T231" s="634" t="str">
        <f t="shared" ca="1" si="18"/>
        <v>$Q$232</v>
      </c>
      <c r="U231" s="636">
        <v>22639</v>
      </c>
      <c r="V231" s="634">
        <f t="shared" si="19"/>
        <v>-10617691</v>
      </c>
    </row>
    <row r="232" spans="1:22" x14ac:dyDescent="0.2">
      <c r="A232" s="574" t="s">
        <v>1160</v>
      </c>
      <c r="B232" s="575" t="s">
        <v>860</v>
      </c>
      <c r="C232" s="438" t="s">
        <v>594</v>
      </c>
      <c r="D232" s="438" t="s">
        <v>594</v>
      </c>
      <c r="E232" s="656">
        <v>7235</v>
      </c>
      <c r="F232" s="656">
        <v>10342</v>
      </c>
      <c r="G232" s="656">
        <v>3954</v>
      </c>
      <c r="H232" s="656">
        <v>4655</v>
      </c>
      <c r="I232" s="656">
        <v>33</v>
      </c>
      <c r="J232" s="656">
        <v>9885</v>
      </c>
      <c r="K232" s="656">
        <v>0</v>
      </c>
      <c r="L232" s="656">
        <v>139</v>
      </c>
      <c r="M232" s="656">
        <v>-369</v>
      </c>
      <c r="N232" s="656">
        <v>581</v>
      </c>
      <c r="O232" s="656">
        <v>36455</v>
      </c>
      <c r="P232" s="657">
        <v>541</v>
      </c>
      <c r="Q232" s="578">
        <f t="shared" si="15"/>
        <v>160</v>
      </c>
      <c r="R232" s="635" t="str">
        <f t="shared" si="16"/>
        <v>Borlänge</v>
      </c>
      <c r="S232" s="635">
        <f t="shared" si="17"/>
        <v>541</v>
      </c>
      <c r="T232" s="634" t="str">
        <f t="shared" ca="1" si="18"/>
        <v>$Q$233</v>
      </c>
      <c r="U232" s="636">
        <v>51015</v>
      </c>
      <c r="V232" s="634">
        <f t="shared" si="19"/>
        <v>27599115</v>
      </c>
    </row>
    <row r="233" spans="1:22" x14ac:dyDescent="0.2">
      <c r="A233" s="574" t="s">
        <v>1160</v>
      </c>
      <c r="B233" s="575" t="s">
        <v>883</v>
      </c>
      <c r="C233" s="438" t="s">
        <v>595</v>
      </c>
      <c r="D233" s="438" t="s">
        <v>595</v>
      </c>
      <c r="E233" s="656">
        <v>7111</v>
      </c>
      <c r="F233" s="656">
        <v>9783</v>
      </c>
      <c r="G233" s="656">
        <v>4011</v>
      </c>
      <c r="H233" s="656">
        <v>3898</v>
      </c>
      <c r="I233" s="656">
        <v>0</v>
      </c>
      <c r="J233" s="656">
        <v>10326</v>
      </c>
      <c r="K233" s="656">
        <v>50</v>
      </c>
      <c r="L233" s="656">
        <v>201</v>
      </c>
      <c r="M233" s="656">
        <v>-369</v>
      </c>
      <c r="N233" s="656">
        <v>1129</v>
      </c>
      <c r="O233" s="656">
        <v>36140</v>
      </c>
      <c r="P233" s="657">
        <v>226</v>
      </c>
      <c r="Q233" s="578">
        <f t="shared" si="15"/>
        <v>133</v>
      </c>
      <c r="R233" s="635" t="str">
        <f t="shared" si="16"/>
        <v>Falun</v>
      </c>
      <c r="S233" s="635">
        <f t="shared" si="17"/>
        <v>226</v>
      </c>
      <c r="T233" s="634" t="str">
        <f t="shared" ca="1" si="18"/>
        <v>$Q$234</v>
      </c>
      <c r="U233" s="636">
        <v>57060</v>
      </c>
      <c r="V233" s="634">
        <f t="shared" si="19"/>
        <v>12895560</v>
      </c>
    </row>
    <row r="234" spans="1:22" x14ac:dyDescent="0.2">
      <c r="A234" s="574" t="s">
        <v>1160</v>
      </c>
      <c r="B234" s="575" t="s">
        <v>889</v>
      </c>
      <c r="C234" s="438" t="s">
        <v>596</v>
      </c>
      <c r="D234" s="438" t="s">
        <v>596</v>
      </c>
      <c r="E234" s="656">
        <v>6982</v>
      </c>
      <c r="F234" s="656">
        <v>10853</v>
      </c>
      <c r="G234" s="656">
        <v>4536</v>
      </c>
      <c r="H234" s="656">
        <v>2171</v>
      </c>
      <c r="I234" s="656">
        <v>0</v>
      </c>
      <c r="J234" s="656">
        <v>10757</v>
      </c>
      <c r="K234" s="656">
        <v>139</v>
      </c>
      <c r="L234" s="656">
        <v>139</v>
      </c>
      <c r="M234" s="656">
        <v>-369</v>
      </c>
      <c r="N234" s="656">
        <v>572</v>
      </c>
      <c r="O234" s="656">
        <v>35780</v>
      </c>
      <c r="P234" s="657">
        <v>-134</v>
      </c>
      <c r="Q234" s="578">
        <f t="shared" si="15"/>
        <v>107</v>
      </c>
      <c r="R234" s="635" t="str">
        <f t="shared" si="16"/>
        <v>Gagnef</v>
      </c>
      <c r="S234" s="635">
        <f t="shared" si="17"/>
        <v>-134</v>
      </c>
      <c r="T234" s="634" t="str">
        <f t="shared" ca="1" si="18"/>
        <v>$Q$235</v>
      </c>
      <c r="U234" s="636">
        <v>10060</v>
      </c>
      <c r="V234" s="634">
        <f t="shared" si="19"/>
        <v>-1348040</v>
      </c>
    </row>
    <row r="235" spans="1:22" x14ac:dyDescent="0.2">
      <c r="A235" s="574" t="s">
        <v>1160</v>
      </c>
      <c r="B235" s="575" t="s">
        <v>910</v>
      </c>
      <c r="C235" s="438" t="s">
        <v>597</v>
      </c>
      <c r="D235" s="438" t="s">
        <v>597</v>
      </c>
      <c r="E235" s="656">
        <v>5594</v>
      </c>
      <c r="F235" s="656">
        <v>9313</v>
      </c>
      <c r="G235" s="656">
        <v>4486</v>
      </c>
      <c r="H235" s="656">
        <v>3190</v>
      </c>
      <c r="I235" s="656">
        <v>0</v>
      </c>
      <c r="J235" s="656">
        <v>12642</v>
      </c>
      <c r="K235" s="656">
        <v>198</v>
      </c>
      <c r="L235" s="656">
        <v>139</v>
      </c>
      <c r="M235" s="656">
        <v>-369</v>
      </c>
      <c r="N235" s="656">
        <v>720</v>
      </c>
      <c r="O235" s="656">
        <v>35913</v>
      </c>
      <c r="P235" s="657">
        <v>-1</v>
      </c>
      <c r="Q235" s="578">
        <f t="shared" si="15"/>
        <v>114</v>
      </c>
      <c r="R235" s="635" t="str">
        <f t="shared" si="16"/>
        <v>Hedemora</v>
      </c>
      <c r="S235" s="635">
        <f t="shared" si="17"/>
        <v>-1</v>
      </c>
      <c r="T235" s="634" t="str">
        <f t="shared" ca="1" si="18"/>
        <v>$Q$236</v>
      </c>
      <c r="U235" s="636">
        <v>15199</v>
      </c>
      <c r="V235" s="634">
        <f t="shared" si="19"/>
        <v>-15199</v>
      </c>
    </row>
    <row r="236" spans="1:22" x14ac:dyDescent="0.2">
      <c r="A236" s="574" t="s">
        <v>1160</v>
      </c>
      <c r="B236" s="575" t="s">
        <v>959</v>
      </c>
      <c r="C236" s="438" t="s">
        <v>598</v>
      </c>
      <c r="D236" s="438" t="s">
        <v>598</v>
      </c>
      <c r="E236" s="656">
        <v>5562</v>
      </c>
      <c r="F236" s="656">
        <v>9184</v>
      </c>
      <c r="G236" s="656">
        <v>4096</v>
      </c>
      <c r="H236" s="656">
        <v>2190</v>
      </c>
      <c r="I236" s="656">
        <v>0</v>
      </c>
      <c r="J236" s="656">
        <v>13143</v>
      </c>
      <c r="K236" s="656">
        <v>113</v>
      </c>
      <c r="L236" s="656">
        <v>308</v>
      </c>
      <c r="M236" s="656">
        <v>-369</v>
      </c>
      <c r="N236" s="656">
        <v>581</v>
      </c>
      <c r="O236" s="656">
        <v>34808</v>
      </c>
      <c r="P236" s="657">
        <v>-1106</v>
      </c>
      <c r="Q236" s="578">
        <f t="shared" si="15"/>
        <v>41</v>
      </c>
      <c r="R236" s="635" t="str">
        <f t="shared" si="16"/>
        <v>Leksand</v>
      </c>
      <c r="S236" s="635">
        <f t="shared" si="17"/>
        <v>-1106</v>
      </c>
      <c r="T236" s="634" t="str">
        <f t="shared" ca="1" si="18"/>
        <v>$Q$237</v>
      </c>
      <c r="U236" s="636">
        <v>15299</v>
      </c>
      <c r="V236" s="634">
        <f t="shared" si="19"/>
        <v>-16920694</v>
      </c>
    </row>
    <row r="237" spans="1:22" x14ac:dyDescent="0.2">
      <c r="A237" s="574" t="s">
        <v>1160</v>
      </c>
      <c r="B237" s="575" t="s">
        <v>971</v>
      </c>
      <c r="C237" s="438" t="s">
        <v>599</v>
      </c>
      <c r="D237" s="438" t="s">
        <v>599</v>
      </c>
      <c r="E237" s="656">
        <v>6225</v>
      </c>
      <c r="F237" s="656">
        <v>9108</v>
      </c>
      <c r="G237" s="656">
        <v>4073</v>
      </c>
      <c r="H237" s="656">
        <v>3933</v>
      </c>
      <c r="I237" s="656">
        <v>0</v>
      </c>
      <c r="J237" s="656">
        <v>13954</v>
      </c>
      <c r="K237" s="656">
        <v>101</v>
      </c>
      <c r="L237" s="656">
        <v>139</v>
      </c>
      <c r="M237" s="656">
        <v>-369</v>
      </c>
      <c r="N237" s="656">
        <v>758</v>
      </c>
      <c r="O237" s="656">
        <v>37922</v>
      </c>
      <c r="P237" s="657">
        <v>2008</v>
      </c>
      <c r="Q237" s="578">
        <f t="shared" si="15"/>
        <v>229</v>
      </c>
      <c r="R237" s="635" t="str">
        <f t="shared" si="16"/>
        <v>Ludvika</v>
      </c>
      <c r="S237" s="635">
        <f t="shared" si="17"/>
        <v>2008</v>
      </c>
      <c r="T237" s="634" t="str">
        <f t="shared" ca="1" si="18"/>
        <v>$Q$238</v>
      </c>
      <c r="U237" s="636">
        <v>26322</v>
      </c>
      <c r="V237" s="634">
        <f t="shared" si="19"/>
        <v>52854576</v>
      </c>
    </row>
    <row r="238" spans="1:22" x14ac:dyDescent="0.2">
      <c r="A238" s="574" t="s">
        <v>1160</v>
      </c>
      <c r="B238" s="575" t="s">
        <v>977</v>
      </c>
      <c r="C238" s="438" t="s">
        <v>600</v>
      </c>
      <c r="D238" s="438" t="s">
        <v>600</v>
      </c>
      <c r="E238" s="656">
        <v>5260</v>
      </c>
      <c r="F238" s="656">
        <v>9673</v>
      </c>
      <c r="G238" s="656">
        <v>4115</v>
      </c>
      <c r="H238" s="656">
        <v>2392</v>
      </c>
      <c r="I238" s="656">
        <v>0</v>
      </c>
      <c r="J238" s="656">
        <v>13884</v>
      </c>
      <c r="K238" s="656">
        <v>523</v>
      </c>
      <c r="L238" s="656">
        <v>891</v>
      </c>
      <c r="M238" s="656">
        <v>-369</v>
      </c>
      <c r="N238" s="656">
        <v>676</v>
      </c>
      <c r="O238" s="656">
        <v>37045</v>
      </c>
      <c r="P238" s="657">
        <v>1131</v>
      </c>
      <c r="Q238" s="578">
        <f t="shared" si="15"/>
        <v>190</v>
      </c>
      <c r="R238" s="635" t="str">
        <f t="shared" si="16"/>
        <v>Malung-Sälen</v>
      </c>
      <c r="S238" s="635">
        <f t="shared" si="17"/>
        <v>1131</v>
      </c>
      <c r="T238" s="634" t="str">
        <f t="shared" ca="1" si="18"/>
        <v>$Q$239</v>
      </c>
      <c r="U238" s="636">
        <v>9972</v>
      </c>
      <c r="V238" s="634">
        <f t="shared" si="19"/>
        <v>11278332</v>
      </c>
    </row>
    <row r="239" spans="1:22" x14ac:dyDescent="0.2">
      <c r="A239" s="574" t="s">
        <v>1160</v>
      </c>
      <c r="B239" s="575" t="s">
        <v>984</v>
      </c>
      <c r="C239" s="438" t="s">
        <v>601</v>
      </c>
      <c r="D239" s="438" t="s">
        <v>601</v>
      </c>
      <c r="E239" s="656">
        <v>5819</v>
      </c>
      <c r="F239" s="656">
        <v>9233</v>
      </c>
      <c r="G239" s="656">
        <v>3637</v>
      </c>
      <c r="H239" s="656">
        <v>2642</v>
      </c>
      <c r="I239" s="656">
        <v>0</v>
      </c>
      <c r="J239" s="656">
        <v>12923</v>
      </c>
      <c r="K239" s="656">
        <v>103</v>
      </c>
      <c r="L239" s="656">
        <v>754</v>
      </c>
      <c r="M239" s="656">
        <v>-369</v>
      </c>
      <c r="N239" s="656">
        <v>782</v>
      </c>
      <c r="O239" s="656">
        <v>35524</v>
      </c>
      <c r="P239" s="657">
        <v>-390</v>
      </c>
      <c r="Q239" s="578">
        <f t="shared" si="15"/>
        <v>83</v>
      </c>
      <c r="R239" s="635" t="str">
        <f t="shared" si="16"/>
        <v>Mora</v>
      </c>
      <c r="S239" s="635">
        <f t="shared" si="17"/>
        <v>-390</v>
      </c>
      <c r="T239" s="634" t="str">
        <f t="shared" ca="1" si="18"/>
        <v>$Q$240</v>
      </c>
      <c r="U239" s="636">
        <v>20057</v>
      </c>
      <c r="V239" s="634">
        <f t="shared" si="19"/>
        <v>-7822230</v>
      </c>
    </row>
    <row r="240" spans="1:22" x14ac:dyDescent="0.2">
      <c r="A240" s="574" t="s">
        <v>1160</v>
      </c>
      <c r="B240" s="575" t="s">
        <v>1007</v>
      </c>
      <c r="C240" s="438" t="s">
        <v>602</v>
      </c>
      <c r="D240" s="438" t="s">
        <v>602</v>
      </c>
      <c r="E240" s="656">
        <v>4992</v>
      </c>
      <c r="F240" s="656">
        <v>9332</v>
      </c>
      <c r="G240" s="656">
        <v>4233</v>
      </c>
      <c r="H240" s="656">
        <v>3396</v>
      </c>
      <c r="I240" s="656">
        <v>0</v>
      </c>
      <c r="J240" s="656">
        <v>13978</v>
      </c>
      <c r="K240" s="656">
        <v>275</v>
      </c>
      <c r="L240" s="656">
        <v>1799</v>
      </c>
      <c r="M240" s="656">
        <v>-369</v>
      </c>
      <c r="N240" s="656">
        <v>604</v>
      </c>
      <c r="O240" s="656">
        <v>38240</v>
      </c>
      <c r="P240" s="657">
        <v>2326</v>
      </c>
      <c r="Q240" s="578">
        <f t="shared" si="15"/>
        <v>237</v>
      </c>
      <c r="R240" s="635" t="str">
        <f t="shared" si="16"/>
        <v>Orsa</v>
      </c>
      <c r="S240" s="635">
        <f t="shared" si="17"/>
        <v>2326</v>
      </c>
      <c r="T240" s="634" t="str">
        <f t="shared" ca="1" si="18"/>
        <v>$Q$241</v>
      </c>
      <c r="U240" s="636">
        <v>6746</v>
      </c>
      <c r="V240" s="634">
        <f t="shared" si="19"/>
        <v>15691196</v>
      </c>
    </row>
    <row r="241" spans="1:22" x14ac:dyDescent="0.2">
      <c r="A241" s="574" t="s">
        <v>1160</v>
      </c>
      <c r="B241" s="575" t="s">
        <v>1020</v>
      </c>
      <c r="C241" s="438" t="s">
        <v>603</v>
      </c>
      <c r="D241" s="438" t="s">
        <v>603</v>
      </c>
      <c r="E241" s="656">
        <v>4401</v>
      </c>
      <c r="F241" s="656">
        <v>8879</v>
      </c>
      <c r="G241" s="656">
        <v>4169</v>
      </c>
      <c r="H241" s="656">
        <v>2633</v>
      </c>
      <c r="I241" s="656">
        <v>0</v>
      </c>
      <c r="J241" s="656">
        <v>16649</v>
      </c>
      <c r="K241" s="656">
        <v>126</v>
      </c>
      <c r="L241" s="656">
        <v>732</v>
      </c>
      <c r="M241" s="656">
        <v>-369</v>
      </c>
      <c r="N241" s="656">
        <v>1272</v>
      </c>
      <c r="O241" s="656">
        <v>38492</v>
      </c>
      <c r="P241" s="657">
        <v>2578</v>
      </c>
      <c r="Q241" s="578">
        <f t="shared" si="15"/>
        <v>243</v>
      </c>
      <c r="R241" s="635" t="str">
        <f t="shared" si="16"/>
        <v>Rättvik</v>
      </c>
      <c r="S241" s="635">
        <f t="shared" si="17"/>
        <v>2578</v>
      </c>
      <c r="T241" s="634" t="str">
        <f t="shared" ca="1" si="18"/>
        <v>$Q$242</v>
      </c>
      <c r="U241" s="636">
        <v>10777</v>
      </c>
      <c r="V241" s="634">
        <f t="shared" si="19"/>
        <v>27783106</v>
      </c>
    </row>
    <row r="242" spans="1:22" x14ac:dyDescent="0.2">
      <c r="A242" s="574" t="s">
        <v>1160</v>
      </c>
      <c r="B242" s="575" t="s">
        <v>1032</v>
      </c>
      <c r="C242" s="438" t="s">
        <v>604</v>
      </c>
      <c r="D242" s="438" t="s">
        <v>604</v>
      </c>
      <c r="E242" s="656">
        <v>5628</v>
      </c>
      <c r="F242" s="656">
        <v>9080</v>
      </c>
      <c r="G242" s="656">
        <v>4145</v>
      </c>
      <c r="H242" s="656">
        <v>2823</v>
      </c>
      <c r="I242" s="656">
        <v>0</v>
      </c>
      <c r="J242" s="656">
        <v>11925</v>
      </c>
      <c r="K242" s="656">
        <v>128</v>
      </c>
      <c r="L242" s="656">
        <v>308</v>
      </c>
      <c r="M242" s="656">
        <v>-369</v>
      </c>
      <c r="N242" s="656">
        <v>510</v>
      </c>
      <c r="O242" s="656">
        <v>34178</v>
      </c>
      <c r="P242" s="657">
        <v>-1736</v>
      </c>
      <c r="Q242" s="578">
        <f t="shared" si="15"/>
        <v>24</v>
      </c>
      <c r="R242" s="635" t="str">
        <f t="shared" si="16"/>
        <v>Smedjebacken</v>
      </c>
      <c r="S242" s="635">
        <f t="shared" si="17"/>
        <v>-1736</v>
      </c>
      <c r="T242" s="634" t="str">
        <f t="shared" ca="1" si="18"/>
        <v>$Q$243</v>
      </c>
      <c r="U242" s="636">
        <v>10763</v>
      </c>
      <c r="V242" s="634">
        <f t="shared" si="19"/>
        <v>-18684568</v>
      </c>
    </row>
    <row r="243" spans="1:22" x14ac:dyDescent="0.2">
      <c r="A243" s="574" t="s">
        <v>1160</v>
      </c>
      <c r="B243" s="575" t="s">
        <v>1054</v>
      </c>
      <c r="C243" s="438" t="s">
        <v>605</v>
      </c>
      <c r="D243" s="438" t="s">
        <v>605</v>
      </c>
      <c r="E243" s="656">
        <v>6362</v>
      </c>
      <c r="F243" s="656">
        <v>9869</v>
      </c>
      <c r="G243" s="656">
        <v>3756</v>
      </c>
      <c r="H243" s="656">
        <v>2328</v>
      </c>
      <c r="I243" s="656">
        <v>0</v>
      </c>
      <c r="J243" s="656">
        <v>11304</v>
      </c>
      <c r="K243" s="656">
        <v>99</v>
      </c>
      <c r="L243" s="656">
        <v>139</v>
      </c>
      <c r="M243" s="656">
        <v>-369</v>
      </c>
      <c r="N243" s="656">
        <v>619</v>
      </c>
      <c r="O243" s="656">
        <v>34107</v>
      </c>
      <c r="P243" s="657">
        <v>-1807</v>
      </c>
      <c r="Q243" s="578">
        <f t="shared" si="15"/>
        <v>22</v>
      </c>
      <c r="R243" s="635" t="str">
        <f t="shared" si="16"/>
        <v>Säter</v>
      </c>
      <c r="S243" s="635">
        <f t="shared" si="17"/>
        <v>-1807</v>
      </c>
      <c r="T243" s="634" t="str">
        <f t="shared" ca="1" si="18"/>
        <v>$Q$244</v>
      </c>
      <c r="U243" s="636">
        <v>11009</v>
      </c>
      <c r="V243" s="634">
        <f t="shared" si="19"/>
        <v>-19893263</v>
      </c>
    </row>
    <row r="244" spans="1:22" x14ac:dyDescent="0.2">
      <c r="A244" s="574" t="s">
        <v>1160</v>
      </c>
      <c r="B244" s="575" t="s">
        <v>1089</v>
      </c>
      <c r="C244" s="438" t="s">
        <v>606</v>
      </c>
      <c r="D244" s="438" t="s">
        <v>606</v>
      </c>
      <c r="E244" s="656">
        <v>5431</v>
      </c>
      <c r="F244" s="656">
        <v>9690</v>
      </c>
      <c r="G244" s="656">
        <v>4807</v>
      </c>
      <c r="H244" s="656">
        <v>2183</v>
      </c>
      <c r="I244" s="656">
        <v>0</v>
      </c>
      <c r="J244" s="656">
        <v>14296</v>
      </c>
      <c r="K244" s="656">
        <v>521</v>
      </c>
      <c r="L244" s="656">
        <v>1912</v>
      </c>
      <c r="M244" s="656">
        <v>-369</v>
      </c>
      <c r="N244" s="656">
        <v>1266</v>
      </c>
      <c r="O244" s="656">
        <v>39737</v>
      </c>
      <c r="P244" s="657">
        <v>3823</v>
      </c>
      <c r="Q244" s="578">
        <f t="shared" si="15"/>
        <v>264</v>
      </c>
      <c r="R244" s="635" t="str">
        <f t="shared" si="16"/>
        <v>Vansbro</v>
      </c>
      <c r="S244" s="635">
        <f t="shared" si="17"/>
        <v>3823</v>
      </c>
      <c r="T244" s="634" t="str">
        <f t="shared" ca="1" si="18"/>
        <v>$Q$245</v>
      </c>
      <c r="U244" s="636">
        <v>6704</v>
      </c>
      <c r="V244" s="634">
        <f t="shared" si="19"/>
        <v>25629392</v>
      </c>
    </row>
    <row r="245" spans="1:22" x14ac:dyDescent="0.2">
      <c r="A245" s="574" t="s">
        <v>1160</v>
      </c>
      <c r="B245" s="575" t="s">
        <v>1117</v>
      </c>
      <c r="C245" s="438" t="s">
        <v>607</v>
      </c>
      <c r="D245" s="438" t="s">
        <v>607</v>
      </c>
      <c r="E245" s="656">
        <v>5604</v>
      </c>
      <c r="F245" s="656">
        <v>10398</v>
      </c>
      <c r="G245" s="656">
        <v>3882</v>
      </c>
      <c r="H245" s="656">
        <v>2174</v>
      </c>
      <c r="I245" s="656">
        <v>0</v>
      </c>
      <c r="J245" s="656">
        <v>15236</v>
      </c>
      <c r="K245" s="656">
        <v>435</v>
      </c>
      <c r="L245" s="656">
        <v>1958</v>
      </c>
      <c r="M245" s="656">
        <v>-369</v>
      </c>
      <c r="N245" s="656">
        <v>677</v>
      </c>
      <c r="O245" s="656">
        <v>39995</v>
      </c>
      <c r="P245" s="657">
        <v>4081</v>
      </c>
      <c r="Q245" s="578">
        <f t="shared" si="15"/>
        <v>267</v>
      </c>
      <c r="R245" s="635" t="str">
        <f t="shared" si="16"/>
        <v>Älvdalen</v>
      </c>
      <c r="S245" s="635">
        <f t="shared" si="17"/>
        <v>4081</v>
      </c>
      <c r="T245" s="634" t="str">
        <f t="shared" ca="1" si="18"/>
        <v>$Q$246</v>
      </c>
      <c r="U245" s="636">
        <v>7048</v>
      </c>
      <c r="V245" s="634">
        <f t="shared" si="19"/>
        <v>28762888</v>
      </c>
    </row>
    <row r="246" spans="1:22" ht="25.5" x14ac:dyDescent="0.2">
      <c r="A246" s="574" t="s">
        <v>1161</v>
      </c>
      <c r="B246" s="575" t="s">
        <v>858</v>
      </c>
      <c r="C246" s="576" t="s">
        <v>609</v>
      </c>
      <c r="D246" s="577" t="s">
        <v>714</v>
      </c>
      <c r="E246" s="656">
        <v>6102</v>
      </c>
      <c r="F246" s="656">
        <v>9264</v>
      </c>
      <c r="G246" s="656">
        <v>4049</v>
      </c>
      <c r="H246" s="656">
        <v>3653</v>
      </c>
      <c r="I246" s="656">
        <v>0</v>
      </c>
      <c r="J246" s="656">
        <v>13314</v>
      </c>
      <c r="K246" s="656">
        <v>31</v>
      </c>
      <c r="L246" s="656">
        <v>217</v>
      </c>
      <c r="M246" s="656">
        <v>-369</v>
      </c>
      <c r="N246" s="656">
        <v>642</v>
      </c>
      <c r="O246" s="656">
        <v>36903</v>
      </c>
      <c r="P246" s="657">
        <v>989</v>
      </c>
      <c r="Q246" s="578">
        <f t="shared" si="15"/>
        <v>181</v>
      </c>
      <c r="R246" s="635" t="str">
        <f t="shared" si="16"/>
        <v>Bollnäs</v>
      </c>
      <c r="S246" s="635">
        <f t="shared" si="17"/>
        <v>989</v>
      </c>
      <c r="T246" s="634" t="str">
        <f t="shared" ca="1" si="18"/>
        <v>$Q$247</v>
      </c>
      <c r="U246" s="636">
        <v>26530</v>
      </c>
      <c r="V246" s="634">
        <f t="shared" si="19"/>
        <v>26238170</v>
      </c>
    </row>
    <row r="247" spans="1:22" x14ac:dyDescent="0.2">
      <c r="A247" s="574" t="s">
        <v>1161</v>
      </c>
      <c r="B247" s="575" t="s">
        <v>898</v>
      </c>
      <c r="C247" s="438" t="s">
        <v>610</v>
      </c>
      <c r="D247" s="438" t="s">
        <v>610</v>
      </c>
      <c r="E247" s="656">
        <v>7111</v>
      </c>
      <c r="F247" s="656">
        <v>9580</v>
      </c>
      <c r="G247" s="656">
        <v>3778</v>
      </c>
      <c r="H247" s="656">
        <v>4305</v>
      </c>
      <c r="I247" s="656">
        <v>47</v>
      </c>
      <c r="J247" s="656">
        <v>9722</v>
      </c>
      <c r="K247" s="656">
        <v>12</v>
      </c>
      <c r="L247" s="656">
        <v>255</v>
      </c>
      <c r="M247" s="656">
        <v>-369</v>
      </c>
      <c r="N247" s="656">
        <v>642</v>
      </c>
      <c r="O247" s="656">
        <v>35083</v>
      </c>
      <c r="P247" s="657">
        <v>-831</v>
      </c>
      <c r="Q247" s="578">
        <f t="shared" si="15"/>
        <v>50</v>
      </c>
      <c r="R247" s="635" t="str">
        <f t="shared" si="16"/>
        <v>Gävle</v>
      </c>
      <c r="S247" s="635">
        <f t="shared" si="17"/>
        <v>-831</v>
      </c>
      <c r="T247" s="634" t="str">
        <f t="shared" ca="1" si="18"/>
        <v>$Q$248</v>
      </c>
      <c r="U247" s="636">
        <v>99038</v>
      </c>
      <c r="V247" s="634">
        <f t="shared" si="19"/>
        <v>-82300578</v>
      </c>
    </row>
    <row r="248" spans="1:22" x14ac:dyDescent="0.2">
      <c r="A248" s="574" t="s">
        <v>1161</v>
      </c>
      <c r="B248" s="575" t="s">
        <v>914</v>
      </c>
      <c r="C248" s="438" t="s">
        <v>611</v>
      </c>
      <c r="D248" s="438" t="s">
        <v>611</v>
      </c>
      <c r="E248" s="656">
        <v>5332</v>
      </c>
      <c r="F248" s="656">
        <v>8844</v>
      </c>
      <c r="G248" s="656">
        <v>5349</v>
      </c>
      <c r="H248" s="656">
        <v>4223</v>
      </c>
      <c r="I248" s="656">
        <v>0</v>
      </c>
      <c r="J248" s="656">
        <v>14334</v>
      </c>
      <c r="K248" s="656">
        <v>763</v>
      </c>
      <c r="L248" s="656">
        <v>217</v>
      </c>
      <c r="M248" s="656">
        <v>-369</v>
      </c>
      <c r="N248" s="656">
        <v>642</v>
      </c>
      <c r="O248" s="656">
        <v>39335</v>
      </c>
      <c r="P248" s="657">
        <v>3421</v>
      </c>
      <c r="Q248" s="578">
        <f t="shared" si="15"/>
        <v>257</v>
      </c>
      <c r="R248" s="635" t="str">
        <f t="shared" si="16"/>
        <v>Hofors</v>
      </c>
      <c r="S248" s="635">
        <f t="shared" si="17"/>
        <v>3421</v>
      </c>
      <c r="T248" s="634" t="str">
        <f t="shared" ca="1" si="18"/>
        <v>$Q$249</v>
      </c>
      <c r="U248" s="636">
        <v>9426</v>
      </c>
      <c r="V248" s="634">
        <f t="shared" si="19"/>
        <v>32246346</v>
      </c>
    </row>
    <row r="249" spans="1:22" x14ac:dyDescent="0.2">
      <c r="A249" s="574" t="s">
        <v>1161</v>
      </c>
      <c r="B249" s="575" t="s">
        <v>916</v>
      </c>
      <c r="C249" s="438" t="s">
        <v>612</v>
      </c>
      <c r="D249" s="438" t="s">
        <v>612</v>
      </c>
      <c r="E249" s="656">
        <v>6166</v>
      </c>
      <c r="F249" s="656">
        <v>9916</v>
      </c>
      <c r="G249" s="656">
        <v>3853</v>
      </c>
      <c r="H249" s="656">
        <v>3554</v>
      </c>
      <c r="I249" s="656">
        <v>1</v>
      </c>
      <c r="J249" s="656">
        <v>12188</v>
      </c>
      <c r="K249" s="656">
        <v>30</v>
      </c>
      <c r="L249" s="656">
        <v>217</v>
      </c>
      <c r="M249" s="656">
        <v>-369</v>
      </c>
      <c r="N249" s="656">
        <v>642</v>
      </c>
      <c r="O249" s="656">
        <v>36198</v>
      </c>
      <c r="P249" s="657">
        <v>284</v>
      </c>
      <c r="Q249" s="578">
        <f t="shared" si="15"/>
        <v>139</v>
      </c>
      <c r="R249" s="635" t="str">
        <f t="shared" si="16"/>
        <v>Hudiksvall</v>
      </c>
      <c r="S249" s="635">
        <f t="shared" si="17"/>
        <v>284</v>
      </c>
      <c r="T249" s="634" t="str">
        <f t="shared" ca="1" si="18"/>
        <v>$Q$250</v>
      </c>
      <c r="U249" s="636">
        <v>36925</v>
      </c>
      <c r="V249" s="634">
        <f t="shared" si="19"/>
        <v>10486700</v>
      </c>
    </row>
    <row r="250" spans="1:22" x14ac:dyDescent="0.2">
      <c r="A250" s="574" t="s">
        <v>1161</v>
      </c>
      <c r="B250" s="575" t="s">
        <v>968</v>
      </c>
      <c r="C250" s="438" t="s">
        <v>613</v>
      </c>
      <c r="D250" s="438" t="s">
        <v>613</v>
      </c>
      <c r="E250" s="656">
        <v>5429</v>
      </c>
      <c r="F250" s="656">
        <v>10171</v>
      </c>
      <c r="G250" s="656">
        <v>4147</v>
      </c>
      <c r="H250" s="656">
        <v>3223</v>
      </c>
      <c r="I250" s="656">
        <v>0</v>
      </c>
      <c r="J250" s="656">
        <v>14575</v>
      </c>
      <c r="K250" s="656">
        <v>128</v>
      </c>
      <c r="L250" s="656">
        <v>832</v>
      </c>
      <c r="M250" s="656">
        <v>-369</v>
      </c>
      <c r="N250" s="656">
        <v>642</v>
      </c>
      <c r="O250" s="656">
        <v>38778</v>
      </c>
      <c r="P250" s="657">
        <v>2864</v>
      </c>
      <c r="Q250" s="578">
        <f t="shared" si="15"/>
        <v>249</v>
      </c>
      <c r="R250" s="635" t="str">
        <f t="shared" si="16"/>
        <v>Ljusdal</v>
      </c>
      <c r="S250" s="635">
        <f t="shared" si="17"/>
        <v>2864</v>
      </c>
      <c r="T250" s="634" t="str">
        <f t="shared" ca="1" si="18"/>
        <v>$Q$251</v>
      </c>
      <c r="U250" s="636">
        <v>18995</v>
      </c>
      <c r="V250" s="634">
        <f t="shared" si="19"/>
        <v>54401680</v>
      </c>
    </row>
    <row r="251" spans="1:22" x14ac:dyDescent="0.2">
      <c r="A251" s="574" t="s">
        <v>1161</v>
      </c>
      <c r="B251" s="575" t="s">
        <v>995</v>
      </c>
      <c r="C251" s="438" t="s">
        <v>614</v>
      </c>
      <c r="D251" s="438" t="s">
        <v>614</v>
      </c>
      <c r="E251" s="656">
        <v>6116</v>
      </c>
      <c r="F251" s="656">
        <v>10148</v>
      </c>
      <c r="G251" s="656">
        <v>4143</v>
      </c>
      <c r="H251" s="656">
        <v>2871</v>
      </c>
      <c r="I251" s="656">
        <v>0</v>
      </c>
      <c r="J251" s="656">
        <v>12912</v>
      </c>
      <c r="K251" s="656">
        <v>335</v>
      </c>
      <c r="L251" s="656">
        <v>810</v>
      </c>
      <c r="M251" s="656">
        <v>-369</v>
      </c>
      <c r="N251" s="656">
        <v>642</v>
      </c>
      <c r="O251" s="656">
        <v>37608</v>
      </c>
      <c r="P251" s="657">
        <v>1694</v>
      </c>
      <c r="Q251" s="578">
        <f t="shared" si="15"/>
        <v>213</v>
      </c>
      <c r="R251" s="635" t="str">
        <f t="shared" si="16"/>
        <v>Nordanstig</v>
      </c>
      <c r="S251" s="635">
        <f t="shared" si="17"/>
        <v>1694</v>
      </c>
      <c r="T251" s="634" t="str">
        <f t="shared" ca="1" si="18"/>
        <v>$Q$252</v>
      </c>
      <c r="U251" s="636">
        <v>9491</v>
      </c>
      <c r="V251" s="634">
        <f t="shared" si="19"/>
        <v>16077754</v>
      </c>
    </row>
    <row r="252" spans="1:22" x14ac:dyDescent="0.2">
      <c r="A252" s="574" t="s">
        <v>1161</v>
      </c>
      <c r="B252" s="575" t="s">
        <v>1005</v>
      </c>
      <c r="C252" s="438" t="s">
        <v>615</v>
      </c>
      <c r="D252" s="438" t="s">
        <v>615</v>
      </c>
      <c r="E252" s="656">
        <v>4996</v>
      </c>
      <c r="F252" s="656">
        <v>8498</v>
      </c>
      <c r="G252" s="656">
        <v>4093</v>
      </c>
      <c r="H252" s="656">
        <v>3540</v>
      </c>
      <c r="I252" s="656">
        <v>0</v>
      </c>
      <c r="J252" s="656">
        <v>14105</v>
      </c>
      <c r="K252" s="656">
        <v>546</v>
      </c>
      <c r="L252" s="656">
        <v>1854</v>
      </c>
      <c r="M252" s="656">
        <v>-369</v>
      </c>
      <c r="N252" s="656">
        <v>642</v>
      </c>
      <c r="O252" s="656">
        <v>37905</v>
      </c>
      <c r="P252" s="657">
        <v>1991</v>
      </c>
      <c r="Q252" s="578">
        <f t="shared" si="15"/>
        <v>228</v>
      </c>
      <c r="R252" s="635" t="str">
        <f t="shared" si="16"/>
        <v>Ockelbo</v>
      </c>
      <c r="S252" s="635">
        <f t="shared" si="17"/>
        <v>1991</v>
      </c>
      <c r="T252" s="634" t="str">
        <f t="shared" ca="1" si="18"/>
        <v>$Q$253</v>
      </c>
      <c r="U252" s="636">
        <v>5864</v>
      </c>
      <c r="V252" s="634">
        <f t="shared" si="19"/>
        <v>11675224</v>
      </c>
    </row>
    <row r="253" spans="1:22" x14ac:dyDescent="0.2">
      <c r="A253" s="574" t="s">
        <v>1161</v>
      </c>
      <c r="B253" s="575" t="s">
        <v>1011</v>
      </c>
      <c r="C253" s="438" t="s">
        <v>616</v>
      </c>
      <c r="D253" s="438" t="s">
        <v>616</v>
      </c>
      <c r="E253" s="656">
        <v>5520</v>
      </c>
      <c r="F253" s="656">
        <v>9067</v>
      </c>
      <c r="G253" s="656">
        <v>4315</v>
      </c>
      <c r="H253" s="656">
        <v>3062</v>
      </c>
      <c r="I253" s="656">
        <v>0</v>
      </c>
      <c r="J253" s="656">
        <v>13695</v>
      </c>
      <c r="K253" s="656">
        <v>370</v>
      </c>
      <c r="L253" s="656">
        <v>832</v>
      </c>
      <c r="M253" s="656">
        <v>-369</v>
      </c>
      <c r="N253" s="656">
        <v>642</v>
      </c>
      <c r="O253" s="656">
        <v>37134</v>
      </c>
      <c r="P253" s="657">
        <v>1220</v>
      </c>
      <c r="Q253" s="578">
        <f t="shared" si="15"/>
        <v>196</v>
      </c>
      <c r="R253" s="635" t="str">
        <f t="shared" si="16"/>
        <v>Ovanåker</v>
      </c>
      <c r="S253" s="635">
        <f t="shared" si="17"/>
        <v>1220</v>
      </c>
      <c r="T253" s="634" t="str">
        <f t="shared" ca="1" si="18"/>
        <v>$Q$254</v>
      </c>
      <c r="U253" s="636">
        <v>11477</v>
      </c>
      <c r="V253" s="634">
        <f t="shared" si="19"/>
        <v>14001940</v>
      </c>
    </row>
    <row r="254" spans="1:22" x14ac:dyDescent="0.2">
      <c r="A254" s="574" t="s">
        <v>1161</v>
      </c>
      <c r="B254" s="575" t="s">
        <v>1023</v>
      </c>
      <c r="C254" s="438" t="s">
        <v>617</v>
      </c>
      <c r="D254" s="438" t="s">
        <v>617</v>
      </c>
      <c r="E254" s="656">
        <v>5966</v>
      </c>
      <c r="F254" s="656">
        <v>9767</v>
      </c>
      <c r="G254" s="656">
        <v>4071</v>
      </c>
      <c r="H254" s="656">
        <v>4179</v>
      </c>
      <c r="I254" s="656">
        <v>4</v>
      </c>
      <c r="J254" s="656">
        <v>11486</v>
      </c>
      <c r="K254" s="656">
        <v>18</v>
      </c>
      <c r="L254" s="656">
        <v>193</v>
      </c>
      <c r="M254" s="656">
        <v>-369</v>
      </c>
      <c r="N254" s="656">
        <v>642</v>
      </c>
      <c r="O254" s="656">
        <v>35957</v>
      </c>
      <c r="P254" s="657">
        <v>43</v>
      </c>
      <c r="Q254" s="578">
        <f t="shared" si="15"/>
        <v>119</v>
      </c>
      <c r="R254" s="635" t="str">
        <f t="shared" si="16"/>
        <v>Sandviken</v>
      </c>
      <c r="S254" s="635">
        <f t="shared" si="17"/>
        <v>43</v>
      </c>
      <c r="T254" s="634" t="str">
        <f t="shared" ca="1" si="18"/>
        <v>$Q$255</v>
      </c>
      <c r="U254" s="636">
        <v>38202</v>
      </c>
      <c r="V254" s="634">
        <f t="shared" si="19"/>
        <v>1642686</v>
      </c>
    </row>
    <row r="255" spans="1:22" x14ac:dyDescent="0.2">
      <c r="A255" s="574" t="s">
        <v>1161</v>
      </c>
      <c r="B255" s="575" t="s">
        <v>1056</v>
      </c>
      <c r="C255" s="438" t="s">
        <v>618</v>
      </c>
      <c r="D255" s="438" t="s">
        <v>618</v>
      </c>
      <c r="E255" s="656">
        <v>5520</v>
      </c>
      <c r="F255" s="656">
        <v>8730</v>
      </c>
      <c r="G255" s="656">
        <v>3959</v>
      </c>
      <c r="H255" s="656">
        <v>3581</v>
      </c>
      <c r="I255" s="656">
        <v>0</v>
      </c>
      <c r="J255" s="656">
        <v>13621</v>
      </c>
      <c r="K255" s="656">
        <v>477</v>
      </c>
      <c r="L255" s="656">
        <v>217</v>
      </c>
      <c r="M255" s="656">
        <v>-369</v>
      </c>
      <c r="N255" s="656">
        <v>642</v>
      </c>
      <c r="O255" s="656">
        <v>36378</v>
      </c>
      <c r="P255" s="657">
        <v>464</v>
      </c>
      <c r="Q255" s="578">
        <f t="shared" si="15"/>
        <v>152</v>
      </c>
      <c r="R255" s="635" t="str">
        <f t="shared" si="16"/>
        <v>Söderhamn</v>
      </c>
      <c r="S255" s="635">
        <f t="shared" si="17"/>
        <v>464</v>
      </c>
      <c r="T255" s="634" t="str">
        <f t="shared" ca="1" si="18"/>
        <v>$Q$256</v>
      </c>
      <c r="U255" s="636">
        <v>25730</v>
      </c>
      <c r="V255" s="634">
        <f t="shared" si="19"/>
        <v>11938720</v>
      </c>
    </row>
    <row r="256" spans="1:22" ht="25.5" x14ac:dyDescent="0.2">
      <c r="A256" s="574" t="s">
        <v>1162</v>
      </c>
      <c r="B256" s="575" t="s">
        <v>922</v>
      </c>
      <c r="C256" s="576" t="s">
        <v>620</v>
      </c>
      <c r="D256" s="577" t="s">
        <v>715</v>
      </c>
      <c r="E256" s="656">
        <v>6027</v>
      </c>
      <c r="F256" s="656">
        <v>9476</v>
      </c>
      <c r="G256" s="656">
        <v>3864</v>
      </c>
      <c r="H256" s="656">
        <v>3370</v>
      </c>
      <c r="I256" s="656">
        <v>0</v>
      </c>
      <c r="J256" s="656">
        <v>12533</v>
      </c>
      <c r="K256" s="656">
        <v>52</v>
      </c>
      <c r="L256" s="656">
        <v>269</v>
      </c>
      <c r="M256" s="656">
        <v>-369</v>
      </c>
      <c r="N256" s="656">
        <v>405</v>
      </c>
      <c r="O256" s="656">
        <v>35627</v>
      </c>
      <c r="P256" s="657">
        <v>-287</v>
      </c>
      <c r="Q256" s="578">
        <f t="shared" si="15"/>
        <v>93</v>
      </c>
      <c r="R256" s="635" t="str">
        <f t="shared" si="16"/>
        <v>Härnösand</v>
      </c>
      <c r="S256" s="635">
        <f t="shared" si="17"/>
        <v>-287</v>
      </c>
      <c r="T256" s="634" t="str">
        <f t="shared" ca="1" si="18"/>
        <v>$Q$257</v>
      </c>
      <c r="U256" s="636">
        <v>25008</v>
      </c>
      <c r="V256" s="634">
        <f t="shared" si="19"/>
        <v>-7177296</v>
      </c>
    </row>
    <row r="257" spans="1:22" x14ac:dyDescent="0.2">
      <c r="A257" s="574" t="s">
        <v>1162</v>
      </c>
      <c r="B257" s="575" t="s">
        <v>945</v>
      </c>
      <c r="C257" s="438" t="s">
        <v>621</v>
      </c>
      <c r="D257" s="438" t="s">
        <v>621</v>
      </c>
      <c r="E257" s="656">
        <v>4719</v>
      </c>
      <c r="F257" s="656">
        <v>8965</v>
      </c>
      <c r="G257" s="656">
        <v>3856</v>
      </c>
      <c r="H257" s="656">
        <v>3452</v>
      </c>
      <c r="I257" s="656">
        <v>0</v>
      </c>
      <c r="J257" s="656">
        <v>15462</v>
      </c>
      <c r="K257" s="656">
        <v>908</v>
      </c>
      <c r="L257" s="656">
        <v>461</v>
      </c>
      <c r="M257" s="656">
        <v>-369</v>
      </c>
      <c r="N257" s="656">
        <v>309</v>
      </c>
      <c r="O257" s="656">
        <v>37763</v>
      </c>
      <c r="P257" s="657">
        <v>1849</v>
      </c>
      <c r="Q257" s="578">
        <f t="shared" si="15"/>
        <v>220</v>
      </c>
      <c r="R257" s="635" t="str">
        <f t="shared" si="16"/>
        <v>Kramfors</v>
      </c>
      <c r="S257" s="635">
        <f t="shared" si="17"/>
        <v>1849</v>
      </c>
      <c r="T257" s="634" t="str">
        <f t="shared" ca="1" si="18"/>
        <v>$Q$258</v>
      </c>
      <c r="U257" s="636">
        <v>18363</v>
      </c>
      <c r="V257" s="634">
        <f t="shared" si="19"/>
        <v>33953187</v>
      </c>
    </row>
    <row r="258" spans="1:22" x14ac:dyDescent="0.2">
      <c r="A258" s="574" t="s">
        <v>1162</v>
      </c>
      <c r="B258" s="575" t="s">
        <v>1033</v>
      </c>
      <c r="C258" s="438" t="s">
        <v>622</v>
      </c>
      <c r="D258" s="438" t="s">
        <v>622</v>
      </c>
      <c r="E258" s="656">
        <v>5365</v>
      </c>
      <c r="F258" s="656">
        <v>9417</v>
      </c>
      <c r="G258" s="656">
        <v>3994</v>
      </c>
      <c r="H258" s="656">
        <v>3264</v>
      </c>
      <c r="I258" s="656">
        <v>0</v>
      </c>
      <c r="J258" s="656">
        <v>15545</v>
      </c>
      <c r="K258" s="656">
        <v>584</v>
      </c>
      <c r="L258" s="656">
        <v>908</v>
      </c>
      <c r="M258" s="656">
        <v>-369</v>
      </c>
      <c r="N258" s="656">
        <v>455</v>
      </c>
      <c r="O258" s="656">
        <v>39163</v>
      </c>
      <c r="P258" s="657">
        <v>3249</v>
      </c>
      <c r="Q258" s="578">
        <f t="shared" si="15"/>
        <v>255</v>
      </c>
      <c r="R258" s="635" t="str">
        <f t="shared" si="16"/>
        <v>Sollefteå</v>
      </c>
      <c r="S258" s="635">
        <f t="shared" si="17"/>
        <v>3249</v>
      </c>
      <c r="T258" s="634" t="str">
        <f t="shared" ca="1" si="18"/>
        <v>$Q$259</v>
      </c>
      <c r="U258" s="636">
        <v>19786</v>
      </c>
      <c r="V258" s="634">
        <f t="shared" si="19"/>
        <v>64284714</v>
      </c>
    </row>
    <row r="259" spans="1:22" x14ac:dyDescent="0.2">
      <c r="A259" s="574" t="s">
        <v>1162</v>
      </c>
      <c r="B259" s="575" t="s">
        <v>1047</v>
      </c>
      <c r="C259" s="438" t="s">
        <v>623</v>
      </c>
      <c r="D259" s="438" t="s">
        <v>623</v>
      </c>
      <c r="E259" s="656">
        <v>6950</v>
      </c>
      <c r="F259" s="656">
        <v>9957</v>
      </c>
      <c r="G259" s="656">
        <v>3482</v>
      </c>
      <c r="H259" s="656">
        <v>4007</v>
      </c>
      <c r="I259" s="656">
        <v>0</v>
      </c>
      <c r="J259" s="656">
        <v>10268</v>
      </c>
      <c r="K259" s="656">
        <v>0</v>
      </c>
      <c r="L259" s="656">
        <v>331</v>
      </c>
      <c r="M259" s="656">
        <v>-369</v>
      </c>
      <c r="N259" s="656">
        <v>473</v>
      </c>
      <c r="O259" s="656">
        <v>35099</v>
      </c>
      <c r="P259" s="657">
        <v>-815</v>
      </c>
      <c r="Q259" s="578">
        <f t="shared" si="15"/>
        <v>53</v>
      </c>
      <c r="R259" s="635" t="str">
        <f t="shared" si="16"/>
        <v>Sundsvall</v>
      </c>
      <c r="S259" s="635">
        <f t="shared" si="17"/>
        <v>-815</v>
      </c>
      <c r="T259" s="634" t="str">
        <f t="shared" ca="1" si="18"/>
        <v>$Q$260</v>
      </c>
      <c r="U259" s="636">
        <v>97776</v>
      </c>
      <c r="V259" s="634">
        <f t="shared" si="19"/>
        <v>-79687440</v>
      </c>
    </row>
    <row r="260" spans="1:22" x14ac:dyDescent="0.2">
      <c r="A260" s="574" t="s">
        <v>1162</v>
      </c>
      <c r="B260" s="575" t="s">
        <v>1064</v>
      </c>
      <c r="C260" s="438" t="s">
        <v>624</v>
      </c>
      <c r="D260" s="438" t="s">
        <v>624</v>
      </c>
      <c r="E260" s="656">
        <v>6680</v>
      </c>
      <c r="F260" s="656">
        <v>10816</v>
      </c>
      <c r="G260" s="656">
        <v>4169</v>
      </c>
      <c r="H260" s="656">
        <v>3640</v>
      </c>
      <c r="I260" s="656">
        <v>0</v>
      </c>
      <c r="J260" s="656">
        <v>10408</v>
      </c>
      <c r="K260" s="656">
        <v>0</v>
      </c>
      <c r="L260" s="656">
        <v>269</v>
      </c>
      <c r="M260" s="656">
        <v>-369</v>
      </c>
      <c r="N260" s="656">
        <v>335</v>
      </c>
      <c r="O260" s="656">
        <v>35948</v>
      </c>
      <c r="P260" s="657">
        <v>34</v>
      </c>
      <c r="Q260" s="578">
        <f t="shared" si="15"/>
        <v>117</v>
      </c>
      <c r="R260" s="635" t="str">
        <f t="shared" si="16"/>
        <v>Timrå</v>
      </c>
      <c r="S260" s="635">
        <f t="shared" si="17"/>
        <v>34</v>
      </c>
      <c r="T260" s="634" t="str">
        <f t="shared" ca="1" si="18"/>
        <v>$Q$261</v>
      </c>
      <c r="U260" s="636">
        <v>18019</v>
      </c>
      <c r="V260" s="634">
        <f t="shared" si="19"/>
        <v>612646</v>
      </c>
    </row>
    <row r="261" spans="1:22" x14ac:dyDescent="0.2">
      <c r="A261" s="574" t="s">
        <v>1162</v>
      </c>
      <c r="B261" s="575" t="s">
        <v>1110</v>
      </c>
      <c r="C261" s="438" t="s">
        <v>625</v>
      </c>
      <c r="D261" s="438" t="s">
        <v>625</v>
      </c>
      <c r="E261" s="656">
        <v>4423</v>
      </c>
      <c r="F261" s="656">
        <v>9695</v>
      </c>
      <c r="G261" s="656">
        <v>4320</v>
      </c>
      <c r="H261" s="656">
        <v>3027</v>
      </c>
      <c r="I261" s="656">
        <v>0</v>
      </c>
      <c r="J261" s="656">
        <v>16043</v>
      </c>
      <c r="K261" s="656">
        <v>1269</v>
      </c>
      <c r="L261" s="656">
        <v>1021</v>
      </c>
      <c r="M261" s="656">
        <v>-369</v>
      </c>
      <c r="N261" s="656">
        <v>363</v>
      </c>
      <c r="O261" s="656">
        <v>39792</v>
      </c>
      <c r="P261" s="657">
        <v>3878</v>
      </c>
      <c r="Q261" s="578">
        <f t="shared" si="15"/>
        <v>266</v>
      </c>
      <c r="R261" s="635" t="str">
        <f t="shared" si="16"/>
        <v>Ånge</v>
      </c>
      <c r="S261" s="635">
        <f t="shared" si="17"/>
        <v>3878</v>
      </c>
      <c r="T261" s="634" t="str">
        <f t="shared" ca="1" si="18"/>
        <v>$Q$262</v>
      </c>
      <c r="U261" s="636">
        <v>9495</v>
      </c>
      <c r="V261" s="634">
        <f t="shared" si="19"/>
        <v>36821610</v>
      </c>
    </row>
    <row r="262" spans="1:22" x14ac:dyDescent="0.2">
      <c r="A262" s="574" t="s">
        <v>1162</v>
      </c>
      <c r="B262" s="575" t="s">
        <v>1125</v>
      </c>
      <c r="C262" s="438" t="s">
        <v>626</v>
      </c>
      <c r="D262" s="438" t="s">
        <v>626</v>
      </c>
      <c r="E262" s="656">
        <v>6765</v>
      </c>
      <c r="F262" s="656">
        <v>9776</v>
      </c>
      <c r="G262" s="656">
        <v>3952</v>
      </c>
      <c r="H262" s="656">
        <v>2822</v>
      </c>
      <c r="I262" s="656">
        <v>0</v>
      </c>
      <c r="J262" s="656">
        <v>12137</v>
      </c>
      <c r="K262" s="656">
        <v>61</v>
      </c>
      <c r="L262" s="656">
        <v>946</v>
      </c>
      <c r="M262" s="656">
        <v>-369</v>
      </c>
      <c r="N262" s="656">
        <v>498</v>
      </c>
      <c r="O262" s="656">
        <v>36588</v>
      </c>
      <c r="P262" s="657">
        <v>674</v>
      </c>
      <c r="Q262" s="578">
        <f t="shared" si="15"/>
        <v>169</v>
      </c>
      <c r="R262" s="635" t="str">
        <f t="shared" si="16"/>
        <v>Örnsköldsvik</v>
      </c>
      <c r="S262" s="635">
        <f t="shared" si="17"/>
        <v>674</v>
      </c>
      <c r="T262" s="634" t="str">
        <f t="shared" ca="1" si="18"/>
        <v>$Q$263</v>
      </c>
      <c r="U262" s="636">
        <v>55599</v>
      </c>
      <c r="V262" s="634">
        <f t="shared" si="19"/>
        <v>37473726</v>
      </c>
    </row>
    <row r="263" spans="1:22" ht="25.5" x14ac:dyDescent="0.2">
      <c r="A263" s="574" t="s">
        <v>1163</v>
      </c>
      <c r="B263" s="575" t="s">
        <v>853</v>
      </c>
      <c r="C263" s="576" t="s">
        <v>628</v>
      </c>
      <c r="D263" s="577" t="s">
        <v>716</v>
      </c>
      <c r="E263" s="656">
        <v>5199</v>
      </c>
      <c r="F263" s="656">
        <v>11056</v>
      </c>
      <c r="G263" s="656">
        <v>4296</v>
      </c>
      <c r="H263" s="656">
        <v>2259</v>
      </c>
      <c r="I263" s="656">
        <v>0</v>
      </c>
      <c r="J263" s="656">
        <v>16919</v>
      </c>
      <c r="K263" s="656">
        <v>845</v>
      </c>
      <c r="L263" s="656">
        <v>2071</v>
      </c>
      <c r="M263" s="656">
        <v>-369</v>
      </c>
      <c r="N263" s="656">
        <v>804</v>
      </c>
      <c r="O263" s="656">
        <v>43080</v>
      </c>
      <c r="P263" s="657">
        <v>7166</v>
      </c>
      <c r="Q263" s="578">
        <f t="shared" si="15"/>
        <v>282</v>
      </c>
      <c r="R263" s="635" t="str">
        <f t="shared" si="16"/>
        <v>Berg</v>
      </c>
      <c r="S263" s="635">
        <f t="shared" si="17"/>
        <v>7166</v>
      </c>
      <c r="T263" s="634" t="str">
        <f t="shared" ca="1" si="18"/>
        <v>$Q$264</v>
      </c>
      <c r="U263" s="636">
        <v>7041</v>
      </c>
      <c r="V263" s="634">
        <f t="shared" si="19"/>
        <v>50455806</v>
      </c>
    </row>
    <row r="264" spans="1:22" x14ac:dyDescent="0.2">
      <c r="A264" s="574" t="s">
        <v>1163</v>
      </c>
      <c r="B264" s="575" t="s">
        <v>865</v>
      </c>
      <c r="C264" s="438" t="s">
        <v>629</v>
      </c>
      <c r="D264" s="438" t="s">
        <v>629</v>
      </c>
      <c r="E264" s="656">
        <v>4341</v>
      </c>
      <c r="F264" s="656">
        <v>11101</v>
      </c>
      <c r="G264" s="656">
        <v>5384</v>
      </c>
      <c r="H264" s="656">
        <v>3115</v>
      </c>
      <c r="I264" s="656">
        <v>0</v>
      </c>
      <c r="J264" s="656">
        <v>15964</v>
      </c>
      <c r="K264" s="656">
        <v>1234</v>
      </c>
      <c r="L264" s="656">
        <v>2048</v>
      </c>
      <c r="M264" s="656">
        <v>-369</v>
      </c>
      <c r="N264" s="656">
        <v>804</v>
      </c>
      <c r="O264" s="656">
        <v>43622</v>
      </c>
      <c r="P264" s="657">
        <v>7708</v>
      </c>
      <c r="Q264" s="578">
        <f t="shared" si="15"/>
        <v>284</v>
      </c>
      <c r="R264" s="635" t="str">
        <f t="shared" si="16"/>
        <v>Bräcke</v>
      </c>
      <c r="S264" s="635">
        <f t="shared" si="17"/>
        <v>7708</v>
      </c>
      <c r="T264" s="634" t="str">
        <f t="shared" ca="1" si="18"/>
        <v>$Q$265</v>
      </c>
      <c r="U264" s="636">
        <v>6463</v>
      </c>
      <c r="V264" s="634">
        <f t="shared" si="19"/>
        <v>49816804</v>
      </c>
    </row>
    <row r="265" spans="1:22" x14ac:dyDescent="0.2">
      <c r="A265" s="574" t="s">
        <v>1163</v>
      </c>
      <c r="B265" s="575" t="s">
        <v>921</v>
      </c>
      <c r="C265" s="438" t="s">
        <v>630</v>
      </c>
      <c r="D265" s="438" t="s">
        <v>630</v>
      </c>
      <c r="E265" s="656">
        <v>4607</v>
      </c>
      <c r="F265" s="656">
        <v>9406</v>
      </c>
      <c r="G265" s="656">
        <v>4207</v>
      </c>
      <c r="H265" s="656">
        <v>2169</v>
      </c>
      <c r="I265" s="656">
        <v>0</v>
      </c>
      <c r="J265" s="656">
        <v>16942</v>
      </c>
      <c r="K265" s="656">
        <v>608</v>
      </c>
      <c r="L265" s="656">
        <v>1371</v>
      </c>
      <c r="M265" s="656">
        <v>-369</v>
      </c>
      <c r="N265" s="656">
        <v>804</v>
      </c>
      <c r="O265" s="656">
        <v>39745</v>
      </c>
      <c r="P265" s="657">
        <v>3831</v>
      </c>
      <c r="Q265" s="578">
        <f t="shared" si="15"/>
        <v>265</v>
      </c>
      <c r="R265" s="635" t="str">
        <f t="shared" si="16"/>
        <v>Härjedalen</v>
      </c>
      <c r="S265" s="635">
        <f t="shared" si="17"/>
        <v>3831</v>
      </c>
      <c r="T265" s="634" t="str">
        <f t="shared" ca="1" si="18"/>
        <v>$Q$266</v>
      </c>
      <c r="U265" s="636">
        <v>10237</v>
      </c>
      <c r="V265" s="634">
        <f t="shared" si="19"/>
        <v>39217947</v>
      </c>
    </row>
    <row r="266" spans="1:22" x14ac:dyDescent="0.2">
      <c r="A266" s="574" t="s">
        <v>1163</v>
      </c>
      <c r="B266" s="575" t="s">
        <v>948</v>
      </c>
      <c r="C266" s="438" t="s">
        <v>631</v>
      </c>
      <c r="D266" s="438" t="s">
        <v>631</v>
      </c>
      <c r="E266" s="656">
        <v>8173</v>
      </c>
      <c r="F266" s="656">
        <v>12908</v>
      </c>
      <c r="G266" s="656">
        <v>4082</v>
      </c>
      <c r="H266" s="656">
        <v>2349</v>
      </c>
      <c r="I266" s="656">
        <v>0</v>
      </c>
      <c r="J266" s="656">
        <v>10605</v>
      </c>
      <c r="K266" s="656">
        <v>0</v>
      </c>
      <c r="L266" s="656">
        <v>914</v>
      </c>
      <c r="M266" s="656">
        <v>-369</v>
      </c>
      <c r="N266" s="656">
        <v>804</v>
      </c>
      <c r="O266" s="656">
        <v>39466</v>
      </c>
      <c r="P266" s="657">
        <v>3552</v>
      </c>
      <c r="Q266" s="578">
        <f t="shared" si="15"/>
        <v>260</v>
      </c>
      <c r="R266" s="635" t="str">
        <f t="shared" si="16"/>
        <v>Krokom</v>
      </c>
      <c r="S266" s="635">
        <f t="shared" si="17"/>
        <v>3552</v>
      </c>
      <c r="T266" s="634" t="str">
        <f t="shared" ca="1" si="18"/>
        <v>$Q$267</v>
      </c>
      <c r="U266" s="636">
        <v>14776</v>
      </c>
      <c r="V266" s="634">
        <f t="shared" si="19"/>
        <v>52484352</v>
      </c>
    </row>
    <row r="267" spans="1:22" x14ac:dyDescent="0.2">
      <c r="A267" s="574" t="s">
        <v>1163</v>
      </c>
      <c r="B267" s="575" t="s">
        <v>1017</v>
      </c>
      <c r="C267" s="438" t="s">
        <v>632</v>
      </c>
      <c r="D267" s="438" t="s">
        <v>632</v>
      </c>
      <c r="E267" s="656">
        <v>5221</v>
      </c>
      <c r="F267" s="656">
        <v>9704</v>
      </c>
      <c r="G267" s="656">
        <v>4287</v>
      </c>
      <c r="H267" s="656">
        <v>2731</v>
      </c>
      <c r="I267" s="656">
        <v>0</v>
      </c>
      <c r="J267" s="656">
        <v>18578</v>
      </c>
      <c r="K267" s="656">
        <v>777</v>
      </c>
      <c r="L267" s="656">
        <v>2331</v>
      </c>
      <c r="M267" s="656">
        <v>-369</v>
      </c>
      <c r="N267" s="656">
        <v>804</v>
      </c>
      <c r="O267" s="656">
        <v>44064</v>
      </c>
      <c r="P267" s="657">
        <v>8150</v>
      </c>
      <c r="Q267" s="578">
        <f t="shared" ref="Q267:Q299" si="20">RANK(P267,$P$10:$P$299,1)</f>
        <v>285</v>
      </c>
      <c r="R267" s="635" t="str">
        <f t="shared" ref="R267:R299" si="21">C267</f>
        <v>Ragunda</v>
      </c>
      <c r="S267" s="635">
        <f t="shared" ref="S267:S299" si="22">P267</f>
        <v>8150</v>
      </c>
      <c r="T267" s="634" t="str">
        <f t="shared" ref="T267:T299" ca="1" si="23">CELL("adress",Q268)</f>
        <v>$Q$268</v>
      </c>
      <c r="U267" s="636">
        <v>5405</v>
      </c>
      <c r="V267" s="634">
        <f t="shared" ref="V267:V299" si="24">U267*P267</f>
        <v>44050750</v>
      </c>
    </row>
    <row r="268" spans="1:22" x14ac:dyDescent="0.2">
      <c r="A268" s="574" t="s">
        <v>1163</v>
      </c>
      <c r="B268" s="575" t="s">
        <v>1045</v>
      </c>
      <c r="C268" s="438" t="s">
        <v>633</v>
      </c>
      <c r="D268" s="438" t="s">
        <v>633</v>
      </c>
      <c r="E268" s="656">
        <v>5185</v>
      </c>
      <c r="F268" s="656">
        <v>9971</v>
      </c>
      <c r="G268" s="656">
        <v>4632</v>
      </c>
      <c r="H268" s="656">
        <v>3106</v>
      </c>
      <c r="I268" s="656">
        <v>0</v>
      </c>
      <c r="J268" s="656">
        <v>17119</v>
      </c>
      <c r="K268" s="656">
        <v>934</v>
      </c>
      <c r="L268" s="656">
        <v>1027</v>
      </c>
      <c r="M268" s="656">
        <v>-369</v>
      </c>
      <c r="N268" s="656">
        <v>804</v>
      </c>
      <c r="O268" s="656">
        <v>42409</v>
      </c>
      <c r="P268" s="657">
        <v>6495</v>
      </c>
      <c r="Q268" s="578">
        <f t="shared" si="20"/>
        <v>279</v>
      </c>
      <c r="R268" s="635" t="str">
        <f t="shared" si="21"/>
        <v>Strömsund</v>
      </c>
      <c r="S268" s="635">
        <f t="shared" si="22"/>
        <v>6495</v>
      </c>
      <c r="T268" s="634" t="str">
        <f t="shared" ca="1" si="23"/>
        <v>$Q$269</v>
      </c>
      <c r="U268" s="636">
        <v>11708</v>
      </c>
      <c r="V268" s="634">
        <f t="shared" si="24"/>
        <v>76043460</v>
      </c>
    </row>
    <row r="269" spans="1:22" x14ac:dyDescent="0.2">
      <c r="A269" s="574" t="s">
        <v>1163</v>
      </c>
      <c r="B269" s="575" t="s">
        <v>1111</v>
      </c>
      <c r="C269" s="438" t="s">
        <v>634</v>
      </c>
      <c r="D269" s="438" t="s">
        <v>634</v>
      </c>
      <c r="E269" s="656">
        <v>6287</v>
      </c>
      <c r="F269" s="656">
        <v>11177</v>
      </c>
      <c r="G269" s="656">
        <v>4135</v>
      </c>
      <c r="H269" s="656">
        <v>2075</v>
      </c>
      <c r="I269" s="656">
        <v>0</v>
      </c>
      <c r="J269" s="656">
        <v>10358</v>
      </c>
      <c r="K269" s="656">
        <v>37</v>
      </c>
      <c r="L269" s="656">
        <v>1027</v>
      </c>
      <c r="M269" s="656">
        <v>-369</v>
      </c>
      <c r="N269" s="656">
        <v>804</v>
      </c>
      <c r="O269" s="656">
        <v>35531</v>
      </c>
      <c r="P269" s="657">
        <v>-383</v>
      </c>
      <c r="Q269" s="578">
        <f t="shared" si="20"/>
        <v>84</v>
      </c>
      <c r="R269" s="635" t="str">
        <f t="shared" si="21"/>
        <v>Åre</v>
      </c>
      <c r="S269" s="635">
        <f t="shared" si="22"/>
        <v>-383</v>
      </c>
      <c r="T269" s="634" t="str">
        <f t="shared" ca="1" si="23"/>
        <v>$Q$270</v>
      </c>
      <c r="U269" s="636">
        <v>10578</v>
      </c>
      <c r="V269" s="634">
        <f t="shared" si="24"/>
        <v>-4051374</v>
      </c>
    </row>
    <row r="270" spans="1:22" x14ac:dyDescent="0.2">
      <c r="A270" s="574" t="s">
        <v>1163</v>
      </c>
      <c r="B270" s="575" t="s">
        <v>1126</v>
      </c>
      <c r="C270" s="438" t="s">
        <v>635</v>
      </c>
      <c r="D270" s="438" t="s">
        <v>635</v>
      </c>
      <c r="E270" s="656">
        <v>7003</v>
      </c>
      <c r="F270" s="656">
        <v>9176</v>
      </c>
      <c r="G270" s="656">
        <v>3345</v>
      </c>
      <c r="H270" s="656">
        <v>3354</v>
      </c>
      <c r="I270" s="656">
        <v>0</v>
      </c>
      <c r="J270" s="656">
        <v>10825</v>
      </c>
      <c r="K270" s="656">
        <v>0</v>
      </c>
      <c r="L270" s="656">
        <v>337</v>
      </c>
      <c r="M270" s="656">
        <v>-369</v>
      </c>
      <c r="N270" s="656">
        <v>804</v>
      </c>
      <c r="O270" s="656">
        <v>34475</v>
      </c>
      <c r="P270" s="657">
        <v>-1439</v>
      </c>
      <c r="Q270" s="578">
        <f t="shared" si="20"/>
        <v>29</v>
      </c>
      <c r="R270" s="635" t="str">
        <f t="shared" si="21"/>
        <v>Östersund</v>
      </c>
      <c r="S270" s="635">
        <f t="shared" si="22"/>
        <v>-1439</v>
      </c>
      <c r="T270" s="634" t="str">
        <f t="shared" ca="1" si="23"/>
        <v>$Q$271</v>
      </c>
      <c r="U270" s="636">
        <v>60961</v>
      </c>
      <c r="V270" s="634">
        <f t="shared" si="24"/>
        <v>-87722879</v>
      </c>
    </row>
    <row r="271" spans="1:22" ht="25.5" x14ac:dyDescent="0.2">
      <c r="A271" s="574" t="s">
        <v>1164</v>
      </c>
      <c r="B271" s="575" t="s">
        <v>854</v>
      </c>
      <c r="C271" s="576" t="s">
        <v>637</v>
      </c>
      <c r="D271" s="577" t="s">
        <v>717</v>
      </c>
      <c r="E271" s="656">
        <v>5685</v>
      </c>
      <c r="F271" s="656">
        <v>10755</v>
      </c>
      <c r="G271" s="656">
        <v>4333</v>
      </c>
      <c r="H271" s="656">
        <v>2834</v>
      </c>
      <c r="I271" s="656">
        <v>0</v>
      </c>
      <c r="J271" s="656">
        <v>20112</v>
      </c>
      <c r="K271" s="656">
        <v>584</v>
      </c>
      <c r="L271" s="656">
        <v>2144</v>
      </c>
      <c r="M271" s="656">
        <v>-369</v>
      </c>
      <c r="N271" s="656">
        <v>623</v>
      </c>
      <c r="O271" s="656">
        <v>46701</v>
      </c>
      <c r="P271" s="657">
        <v>10787</v>
      </c>
      <c r="Q271" s="578">
        <f t="shared" si="20"/>
        <v>290</v>
      </c>
      <c r="R271" s="635" t="str">
        <f t="shared" si="21"/>
        <v>Bjurholm</v>
      </c>
      <c r="S271" s="635">
        <f t="shared" si="22"/>
        <v>10787</v>
      </c>
      <c r="T271" s="634" t="str">
        <f t="shared" ca="1" si="23"/>
        <v>$Q$272</v>
      </c>
      <c r="U271" s="636">
        <v>2455</v>
      </c>
      <c r="V271" s="634">
        <f t="shared" si="24"/>
        <v>26482085</v>
      </c>
    </row>
    <row r="272" spans="1:22" x14ac:dyDescent="0.2">
      <c r="A272" s="574" t="s">
        <v>1164</v>
      </c>
      <c r="B272" s="575" t="s">
        <v>871</v>
      </c>
      <c r="C272" s="438" t="s">
        <v>638</v>
      </c>
      <c r="D272" s="438" t="s">
        <v>638</v>
      </c>
      <c r="E272" s="656">
        <v>5469</v>
      </c>
      <c r="F272" s="656">
        <v>9240</v>
      </c>
      <c r="G272" s="656">
        <v>4526</v>
      </c>
      <c r="H272" s="656">
        <v>2417</v>
      </c>
      <c r="I272" s="656">
        <v>0</v>
      </c>
      <c r="J272" s="656">
        <v>20106</v>
      </c>
      <c r="K272" s="656">
        <v>1320</v>
      </c>
      <c r="L272" s="656">
        <v>2451</v>
      </c>
      <c r="M272" s="656">
        <v>-369</v>
      </c>
      <c r="N272" s="656">
        <v>846</v>
      </c>
      <c r="O272" s="656">
        <v>46006</v>
      </c>
      <c r="P272" s="657">
        <v>10092</v>
      </c>
      <c r="Q272" s="578">
        <f t="shared" si="20"/>
        <v>287</v>
      </c>
      <c r="R272" s="635" t="str">
        <f t="shared" si="21"/>
        <v>Dorotea</v>
      </c>
      <c r="S272" s="635">
        <f t="shared" si="22"/>
        <v>10092</v>
      </c>
      <c r="T272" s="634" t="str">
        <f t="shared" ca="1" si="23"/>
        <v>$Q$273</v>
      </c>
      <c r="U272" s="636">
        <v>2745</v>
      </c>
      <c r="V272" s="634">
        <f t="shared" si="24"/>
        <v>27702540</v>
      </c>
    </row>
    <row r="273" spans="1:22" x14ac:dyDescent="0.2">
      <c r="A273" s="574" t="s">
        <v>1164</v>
      </c>
      <c r="B273" s="575" t="s">
        <v>974</v>
      </c>
      <c r="C273" s="438" t="s">
        <v>639</v>
      </c>
      <c r="D273" s="438" t="s">
        <v>639</v>
      </c>
      <c r="E273" s="656">
        <v>6278</v>
      </c>
      <c r="F273" s="656">
        <v>10095</v>
      </c>
      <c r="G273" s="656">
        <v>4362</v>
      </c>
      <c r="H273" s="656">
        <v>3220</v>
      </c>
      <c r="I273" s="656">
        <v>0</v>
      </c>
      <c r="J273" s="656">
        <v>13353</v>
      </c>
      <c r="K273" s="656">
        <v>424</v>
      </c>
      <c r="L273" s="656">
        <v>1124</v>
      </c>
      <c r="M273" s="656">
        <v>-369</v>
      </c>
      <c r="N273" s="656">
        <v>439</v>
      </c>
      <c r="O273" s="656">
        <v>38926</v>
      </c>
      <c r="P273" s="657">
        <v>3012</v>
      </c>
      <c r="Q273" s="578">
        <f t="shared" si="20"/>
        <v>253</v>
      </c>
      <c r="R273" s="635" t="str">
        <f t="shared" si="21"/>
        <v>Lycksele</v>
      </c>
      <c r="S273" s="635">
        <f t="shared" si="22"/>
        <v>3012</v>
      </c>
      <c r="T273" s="634" t="str">
        <f t="shared" ca="1" si="23"/>
        <v>$Q$274</v>
      </c>
      <c r="U273" s="636">
        <v>12177</v>
      </c>
      <c r="V273" s="634">
        <f t="shared" si="24"/>
        <v>36677124</v>
      </c>
    </row>
    <row r="274" spans="1:22" x14ac:dyDescent="0.2">
      <c r="A274" s="574" t="s">
        <v>1164</v>
      </c>
      <c r="B274" s="575" t="s">
        <v>978</v>
      </c>
      <c r="C274" s="438" t="s">
        <v>640</v>
      </c>
      <c r="D274" s="438" t="s">
        <v>640</v>
      </c>
      <c r="E274" s="656">
        <v>5808</v>
      </c>
      <c r="F274" s="656">
        <v>9484</v>
      </c>
      <c r="G274" s="656">
        <v>4460</v>
      </c>
      <c r="H274" s="656">
        <v>2558</v>
      </c>
      <c r="I274" s="656">
        <v>0</v>
      </c>
      <c r="J274" s="656">
        <v>15261</v>
      </c>
      <c r="K274" s="656">
        <v>1112</v>
      </c>
      <c r="L274" s="656">
        <v>2451</v>
      </c>
      <c r="M274" s="656">
        <v>-369</v>
      </c>
      <c r="N274" s="656">
        <v>937</v>
      </c>
      <c r="O274" s="656">
        <v>41702</v>
      </c>
      <c r="P274" s="657">
        <v>5788</v>
      </c>
      <c r="Q274" s="578">
        <f t="shared" si="20"/>
        <v>273</v>
      </c>
      <c r="R274" s="635" t="str">
        <f t="shared" si="21"/>
        <v>Malå</v>
      </c>
      <c r="S274" s="635">
        <f t="shared" si="22"/>
        <v>5788</v>
      </c>
      <c r="T274" s="634" t="str">
        <f t="shared" ca="1" si="23"/>
        <v>$Q$275</v>
      </c>
      <c r="U274" s="636">
        <v>3118</v>
      </c>
      <c r="V274" s="634">
        <f t="shared" si="24"/>
        <v>18046984</v>
      </c>
    </row>
    <row r="275" spans="1:22" x14ac:dyDescent="0.2">
      <c r="A275" s="574" t="s">
        <v>1164</v>
      </c>
      <c r="B275" s="575" t="s">
        <v>996</v>
      </c>
      <c r="C275" s="438" t="s">
        <v>641</v>
      </c>
      <c r="D275" s="438" t="s">
        <v>641</v>
      </c>
      <c r="E275" s="656">
        <v>5522</v>
      </c>
      <c r="F275" s="656">
        <v>10159</v>
      </c>
      <c r="G275" s="656">
        <v>4450</v>
      </c>
      <c r="H275" s="656">
        <v>3068</v>
      </c>
      <c r="I275" s="656">
        <v>0</v>
      </c>
      <c r="J275" s="656">
        <v>14054</v>
      </c>
      <c r="K275" s="656">
        <v>408</v>
      </c>
      <c r="L275" s="656">
        <v>2098</v>
      </c>
      <c r="M275" s="656">
        <v>-369</v>
      </c>
      <c r="N275" s="656">
        <v>880</v>
      </c>
      <c r="O275" s="656">
        <v>40270</v>
      </c>
      <c r="P275" s="657">
        <v>4356</v>
      </c>
      <c r="Q275" s="578">
        <f t="shared" si="20"/>
        <v>268</v>
      </c>
      <c r="R275" s="635" t="str">
        <f t="shared" si="21"/>
        <v>Nordmaling</v>
      </c>
      <c r="S275" s="635">
        <f t="shared" si="22"/>
        <v>4356</v>
      </c>
      <c r="T275" s="634" t="str">
        <f t="shared" ca="1" si="23"/>
        <v>$Q$276</v>
      </c>
      <c r="U275" s="636">
        <v>7071</v>
      </c>
      <c r="V275" s="634">
        <f t="shared" si="24"/>
        <v>30801276</v>
      </c>
    </row>
    <row r="276" spans="1:22" x14ac:dyDescent="0.2">
      <c r="A276" s="574" t="s">
        <v>1164</v>
      </c>
      <c r="B276" s="575" t="s">
        <v>999</v>
      </c>
      <c r="C276" s="438" t="s">
        <v>642</v>
      </c>
      <c r="D276" s="438" t="s">
        <v>642</v>
      </c>
      <c r="E276" s="656">
        <v>6135</v>
      </c>
      <c r="F276" s="656">
        <v>10394</v>
      </c>
      <c r="G276" s="656">
        <v>5493</v>
      </c>
      <c r="H276" s="656">
        <v>2228</v>
      </c>
      <c r="I276" s="656">
        <v>0</v>
      </c>
      <c r="J276" s="656">
        <v>15115</v>
      </c>
      <c r="K276" s="656">
        <v>624</v>
      </c>
      <c r="L276" s="656">
        <v>2451</v>
      </c>
      <c r="M276" s="656">
        <v>-369</v>
      </c>
      <c r="N276" s="656">
        <v>541</v>
      </c>
      <c r="O276" s="656">
        <v>42612</v>
      </c>
      <c r="P276" s="657">
        <v>6698</v>
      </c>
      <c r="Q276" s="578">
        <f t="shared" si="20"/>
        <v>281</v>
      </c>
      <c r="R276" s="635" t="str">
        <f t="shared" si="21"/>
        <v>Norsjö</v>
      </c>
      <c r="S276" s="635">
        <f t="shared" si="22"/>
        <v>6698</v>
      </c>
      <c r="T276" s="634" t="str">
        <f t="shared" ca="1" si="23"/>
        <v>$Q$277</v>
      </c>
      <c r="U276" s="636">
        <v>4174</v>
      </c>
      <c r="V276" s="634">
        <f t="shared" si="24"/>
        <v>27957452</v>
      </c>
    </row>
    <row r="277" spans="1:22" x14ac:dyDescent="0.2">
      <c r="A277" s="574" t="s">
        <v>1164</v>
      </c>
      <c r="B277" s="575" t="s">
        <v>1018</v>
      </c>
      <c r="C277" s="438" t="s">
        <v>643</v>
      </c>
      <c r="D277" s="438" t="s">
        <v>643</v>
      </c>
      <c r="E277" s="656">
        <v>5711</v>
      </c>
      <c r="F277" s="656">
        <v>10542</v>
      </c>
      <c r="G277" s="656">
        <v>4355</v>
      </c>
      <c r="H277" s="656">
        <v>2404</v>
      </c>
      <c r="I277" s="656">
        <v>0</v>
      </c>
      <c r="J277" s="656">
        <v>13324</v>
      </c>
      <c r="K277" s="656">
        <v>474</v>
      </c>
      <c r="L277" s="656">
        <v>2122</v>
      </c>
      <c r="M277" s="656">
        <v>-369</v>
      </c>
      <c r="N277" s="656">
        <v>558</v>
      </c>
      <c r="O277" s="656">
        <v>39121</v>
      </c>
      <c r="P277" s="657">
        <v>3207</v>
      </c>
      <c r="Q277" s="578">
        <f t="shared" si="20"/>
        <v>254</v>
      </c>
      <c r="R277" s="635" t="str">
        <f t="shared" si="21"/>
        <v>Robertsfors</v>
      </c>
      <c r="S277" s="635">
        <f t="shared" si="22"/>
        <v>3207</v>
      </c>
      <c r="T277" s="634" t="str">
        <f t="shared" ca="1" si="23"/>
        <v>$Q$278</v>
      </c>
      <c r="U277" s="636">
        <v>6779</v>
      </c>
      <c r="V277" s="634">
        <f t="shared" si="24"/>
        <v>21740253</v>
      </c>
    </row>
    <row r="278" spans="1:22" x14ac:dyDescent="0.2">
      <c r="A278" s="574" t="s">
        <v>1164</v>
      </c>
      <c r="B278" s="575" t="s">
        <v>1028</v>
      </c>
      <c r="C278" s="438" t="s">
        <v>644</v>
      </c>
      <c r="D278" s="438" t="s">
        <v>644</v>
      </c>
      <c r="E278" s="656">
        <v>6587</v>
      </c>
      <c r="F278" s="656">
        <v>9591</v>
      </c>
      <c r="G278" s="656">
        <v>4167</v>
      </c>
      <c r="H278" s="656">
        <v>3357</v>
      </c>
      <c r="I278" s="656">
        <v>0</v>
      </c>
      <c r="J278" s="656">
        <v>11371</v>
      </c>
      <c r="K278" s="656">
        <v>108</v>
      </c>
      <c r="L278" s="656">
        <v>603</v>
      </c>
      <c r="M278" s="656">
        <v>-369</v>
      </c>
      <c r="N278" s="656">
        <v>352</v>
      </c>
      <c r="O278" s="656">
        <v>35767</v>
      </c>
      <c r="P278" s="657">
        <v>-147</v>
      </c>
      <c r="Q278" s="578">
        <f t="shared" si="20"/>
        <v>104</v>
      </c>
      <c r="R278" s="635" t="str">
        <f t="shared" si="21"/>
        <v>Skellefteå</v>
      </c>
      <c r="S278" s="635">
        <f t="shared" si="22"/>
        <v>-147</v>
      </c>
      <c r="T278" s="634" t="str">
        <f t="shared" ca="1" si="23"/>
        <v>$Q$279</v>
      </c>
      <c r="U278" s="636">
        <v>72042</v>
      </c>
      <c r="V278" s="634">
        <f t="shared" si="24"/>
        <v>-10590174</v>
      </c>
    </row>
    <row r="279" spans="1:22" x14ac:dyDescent="0.2">
      <c r="A279" s="574" t="s">
        <v>1164</v>
      </c>
      <c r="B279" s="575" t="s">
        <v>1036</v>
      </c>
      <c r="C279" s="438" t="s">
        <v>645</v>
      </c>
      <c r="D279" s="438" t="s">
        <v>645</v>
      </c>
      <c r="E279" s="656">
        <v>5475</v>
      </c>
      <c r="F279" s="656">
        <v>10766</v>
      </c>
      <c r="G279" s="656">
        <v>5841</v>
      </c>
      <c r="H279" s="656">
        <v>2604</v>
      </c>
      <c r="I279" s="656">
        <v>0</v>
      </c>
      <c r="J279" s="656">
        <v>17166</v>
      </c>
      <c r="K279" s="656">
        <v>1363</v>
      </c>
      <c r="L279" s="656">
        <v>2473</v>
      </c>
      <c r="M279" s="656">
        <v>-369</v>
      </c>
      <c r="N279" s="656">
        <v>1334</v>
      </c>
      <c r="O279" s="656">
        <v>46653</v>
      </c>
      <c r="P279" s="657">
        <v>10739</v>
      </c>
      <c r="Q279" s="578">
        <f t="shared" si="20"/>
        <v>289</v>
      </c>
      <c r="R279" s="635" t="str">
        <f t="shared" si="21"/>
        <v>Sorsele</v>
      </c>
      <c r="S279" s="635">
        <f t="shared" si="22"/>
        <v>10739</v>
      </c>
      <c r="T279" s="634" t="str">
        <f t="shared" ca="1" si="23"/>
        <v>$Q$280</v>
      </c>
      <c r="U279" s="636">
        <v>2503</v>
      </c>
      <c r="V279" s="634">
        <f t="shared" si="24"/>
        <v>26879717</v>
      </c>
    </row>
    <row r="280" spans="1:22" x14ac:dyDescent="0.2">
      <c r="A280" s="574" t="s">
        <v>1164</v>
      </c>
      <c r="B280" s="575" t="s">
        <v>1042</v>
      </c>
      <c r="C280" s="438" t="s">
        <v>646</v>
      </c>
      <c r="D280" s="438" t="s">
        <v>646</v>
      </c>
      <c r="E280" s="656">
        <v>4894</v>
      </c>
      <c r="F280" s="656">
        <v>9387</v>
      </c>
      <c r="G280" s="656">
        <v>5055</v>
      </c>
      <c r="H280" s="656">
        <v>2105</v>
      </c>
      <c r="I280" s="656">
        <v>0</v>
      </c>
      <c r="J280" s="656">
        <v>16134</v>
      </c>
      <c r="K280" s="656">
        <v>923</v>
      </c>
      <c r="L280" s="656">
        <v>2451</v>
      </c>
      <c r="M280" s="656">
        <v>-369</v>
      </c>
      <c r="N280" s="656">
        <v>1141</v>
      </c>
      <c r="O280" s="656">
        <v>41721</v>
      </c>
      <c r="P280" s="657">
        <v>5807</v>
      </c>
      <c r="Q280" s="578">
        <f t="shared" si="20"/>
        <v>274</v>
      </c>
      <c r="R280" s="635" t="str">
        <f t="shared" si="21"/>
        <v>Storuman</v>
      </c>
      <c r="S280" s="635">
        <f t="shared" si="22"/>
        <v>5807</v>
      </c>
      <c r="T280" s="634" t="str">
        <f t="shared" ca="1" si="23"/>
        <v>$Q$281</v>
      </c>
      <c r="U280" s="636">
        <v>5933</v>
      </c>
      <c r="V280" s="634">
        <f t="shared" si="24"/>
        <v>34452931</v>
      </c>
    </row>
    <row r="281" spans="1:22" x14ac:dyDescent="0.2">
      <c r="A281" s="574" t="s">
        <v>1164</v>
      </c>
      <c r="B281" s="575" t="s">
        <v>1080</v>
      </c>
      <c r="C281" s="438" t="s">
        <v>647</v>
      </c>
      <c r="D281" s="438" t="s">
        <v>647</v>
      </c>
      <c r="E281" s="656">
        <v>7336</v>
      </c>
      <c r="F281" s="656">
        <v>8885</v>
      </c>
      <c r="G281" s="656">
        <v>3306</v>
      </c>
      <c r="H281" s="656">
        <v>3369</v>
      </c>
      <c r="I281" s="656">
        <v>0</v>
      </c>
      <c r="J281" s="656">
        <v>7355</v>
      </c>
      <c r="K281" s="656">
        <v>17</v>
      </c>
      <c r="L281" s="656">
        <v>410</v>
      </c>
      <c r="M281" s="656">
        <v>-369</v>
      </c>
      <c r="N281" s="656">
        <v>550</v>
      </c>
      <c r="O281" s="656">
        <v>30859</v>
      </c>
      <c r="P281" s="657">
        <v>-5055</v>
      </c>
      <c r="Q281" s="578">
        <f t="shared" si="20"/>
        <v>1</v>
      </c>
      <c r="R281" s="635" t="str">
        <f t="shared" si="21"/>
        <v>Umeå</v>
      </c>
      <c r="S281" s="635">
        <f t="shared" si="22"/>
        <v>-5055</v>
      </c>
      <c r="T281" s="634" t="str">
        <f t="shared" ca="1" si="23"/>
        <v>$Q$282</v>
      </c>
      <c r="U281" s="636">
        <v>120943</v>
      </c>
      <c r="V281" s="634">
        <f t="shared" si="24"/>
        <v>-611366865</v>
      </c>
    </row>
    <row r="282" spans="1:22" x14ac:dyDescent="0.2">
      <c r="A282" s="574" t="s">
        <v>1164</v>
      </c>
      <c r="B282" s="575" t="s">
        <v>1095</v>
      </c>
      <c r="C282" s="438" t="s">
        <v>648</v>
      </c>
      <c r="D282" s="438" t="s">
        <v>648</v>
      </c>
      <c r="E282" s="656">
        <v>5387</v>
      </c>
      <c r="F282" s="656">
        <v>11812</v>
      </c>
      <c r="G282" s="656">
        <v>5475</v>
      </c>
      <c r="H282" s="656">
        <v>2648</v>
      </c>
      <c r="I282" s="656">
        <v>0</v>
      </c>
      <c r="J282" s="656">
        <v>16004</v>
      </c>
      <c r="K282" s="656">
        <v>657</v>
      </c>
      <c r="L282" s="656">
        <v>2451</v>
      </c>
      <c r="M282" s="656">
        <v>-369</v>
      </c>
      <c r="N282" s="656">
        <v>1252</v>
      </c>
      <c r="O282" s="656">
        <v>45317</v>
      </c>
      <c r="P282" s="657">
        <v>9403</v>
      </c>
      <c r="Q282" s="578">
        <f t="shared" si="20"/>
        <v>286</v>
      </c>
      <c r="R282" s="635" t="str">
        <f t="shared" si="21"/>
        <v>Vilhelmina</v>
      </c>
      <c r="S282" s="635">
        <f t="shared" si="22"/>
        <v>9403</v>
      </c>
      <c r="T282" s="634" t="str">
        <f t="shared" ca="1" si="23"/>
        <v>$Q$283</v>
      </c>
      <c r="U282" s="636">
        <v>6848</v>
      </c>
      <c r="V282" s="634">
        <f t="shared" si="24"/>
        <v>64391744</v>
      </c>
    </row>
    <row r="283" spans="1:22" x14ac:dyDescent="0.2">
      <c r="A283" s="574" t="s">
        <v>1164</v>
      </c>
      <c r="B283" s="575" t="s">
        <v>1097</v>
      </c>
      <c r="C283" s="438" t="s">
        <v>649</v>
      </c>
      <c r="D283" s="438" t="s">
        <v>649</v>
      </c>
      <c r="E283" s="656">
        <v>6049</v>
      </c>
      <c r="F283" s="656">
        <v>9850</v>
      </c>
      <c r="G283" s="656">
        <v>4552</v>
      </c>
      <c r="H283" s="656">
        <v>2159</v>
      </c>
      <c r="I283" s="656">
        <v>0</v>
      </c>
      <c r="J283" s="656">
        <v>15781</v>
      </c>
      <c r="K283" s="656">
        <v>564</v>
      </c>
      <c r="L283" s="656">
        <v>2144</v>
      </c>
      <c r="M283" s="656">
        <v>-369</v>
      </c>
      <c r="N283" s="656">
        <v>1217</v>
      </c>
      <c r="O283" s="656">
        <v>41947</v>
      </c>
      <c r="P283" s="657">
        <v>6033</v>
      </c>
      <c r="Q283" s="578">
        <f t="shared" si="20"/>
        <v>276</v>
      </c>
      <c r="R283" s="635" t="str">
        <f t="shared" si="21"/>
        <v>Vindeln</v>
      </c>
      <c r="S283" s="635">
        <f t="shared" si="22"/>
        <v>6033</v>
      </c>
      <c r="T283" s="634" t="str">
        <f t="shared" ca="1" si="23"/>
        <v>$Q$284</v>
      </c>
      <c r="U283" s="636">
        <v>5385</v>
      </c>
      <c r="V283" s="634">
        <f t="shared" si="24"/>
        <v>32487705</v>
      </c>
    </row>
    <row r="284" spans="1:22" x14ac:dyDescent="0.2">
      <c r="A284" s="574" t="s">
        <v>1164</v>
      </c>
      <c r="B284" s="575" t="s">
        <v>1101</v>
      </c>
      <c r="C284" s="438" t="s">
        <v>650</v>
      </c>
      <c r="D284" s="438" t="s">
        <v>650</v>
      </c>
      <c r="E284" s="656">
        <v>7515</v>
      </c>
      <c r="F284" s="656">
        <v>11223</v>
      </c>
      <c r="G284" s="656">
        <v>4997</v>
      </c>
      <c r="H284" s="656">
        <v>2628</v>
      </c>
      <c r="I284" s="656">
        <v>0</v>
      </c>
      <c r="J284" s="656">
        <v>10525</v>
      </c>
      <c r="K284" s="656">
        <v>62</v>
      </c>
      <c r="L284" s="656">
        <v>394</v>
      </c>
      <c r="M284" s="656">
        <v>-369</v>
      </c>
      <c r="N284" s="656">
        <v>394</v>
      </c>
      <c r="O284" s="656">
        <v>37369</v>
      </c>
      <c r="P284" s="657">
        <v>1455</v>
      </c>
      <c r="Q284" s="578">
        <f t="shared" si="20"/>
        <v>202</v>
      </c>
      <c r="R284" s="635" t="str">
        <f t="shared" si="21"/>
        <v>Vännäs</v>
      </c>
      <c r="S284" s="635">
        <f t="shared" si="22"/>
        <v>1455</v>
      </c>
      <c r="T284" s="634" t="str">
        <f t="shared" ca="1" si="23"/>
        <v>$Q$285</v>
      </c>
      <c r="U284" s="636">
        <v>8580</v>
      </c>
      <c r="V284" s="634">
        <f t="shared" si="24"/>
        <v>12483900</v>
      </c>
    </row>
    <row r="285" spans="1:22" x14ac:dyDescent="0.2">
      <c r="A285" s="574" t="s">
        <v>1164</v>
      </c>
      <c r="B285" s="575" t="s">
        <v>1113</v>
      </c>
      <c r="C285" s="438" t="s">
        <v>651</v>
      </c>
      <c r="D285" s="438" t="s">
        <v>651</v>
      </c>
      <c r="E285" s="656">
        <v>3784</v>
      </c>
      <c r="F285" s="656">
        <v>10480</v>
      </c>
      <c r="G285" s="656">
        <v>5327</v>
      </c>
      <c r="H285" s="656">
        <v>2401</v>
      </c>
      <c r="I285" s="656">
        <v>0</v>
      </c>
      <c r="J285" s="656">
        <v>20011</v>
      </c>
      <c r="K285" s="656">
        <v>1589</v>
      </c>
      <c r="L285" s="656">
        <v>2513</v>
      </c>
      <c r="M285" s="656">
        <v>-369</v>
      </c>
      <c r="N285" s="656">
        <v>822</v>
      </c>
      <c r="O285" s="656">
        <v>46558</v>
      </c>
      <c r="P285" s="657">
        <v>10644</v>
      </c>
      <c r="Q285" s="578">
        <f t="shared" si="20"/>
        <v>288</v>
      </c>
      <c r="R285" s="635" t="str">
        <f t="shared" si="21"/>
        <v>Åsele</v>
      </c>
      <c r="S285" s="635">
        <f t="shared" si="22"/>
        <v>10644</v>
      </c>
      <c r="T285" s="634" t="str">
        <f t="shared" ca="1" si="23"/>
        <v>$Q$286</v>
      </c>
      <c r="U285" s="636">
        <v>2831</v>
      </c>
      <c r="V285" s="634">
        <f t="shared" si="24"/>
        <v>30133164</v>
      </c>
    </row>
    <row r="286" spans="1:22" ht="25.5" x14ac:dyDescent="0.2">
      <c r="A286" s="574" t="s">
        <v>1165</v>
      </c>
      <c r="B286" s="575" t="s">
        <v>847</v>
      </c>
      <c r="C286" s="576" t="s">
        <v>653</v>
      </c>
      <c r="D286" s="577" t="s">
        <v>718</v>
      </c>
      <c r="E286" s="656">
        <v>5126</v>
      </c>
      <c r="F286" s="656">
        <v>8592</v>
      </c>
      <c r="G286" s="656">
        <v>5043</v>
      </c>
      <c r="H286" s="656">
        <v>3135</v>
      </c>
      <c r="I286" s="656">
        <v>0</v>
      </c>
      <c r="J286" s="656">
        <v>17497</v>
      </c>
      <c r="K286" s="656">
        <v>1036</v>
      </c>
      <c r="L286" s="656">
        <v>2409</v>
      </c>
      <c r="M286" s="656">
        <v>-369</v>
      </c>
      <c r="N286" s="656">
        <v>732</v>
      </c>
      <c r="O286" s="656">
        <v>43201</v>
      </c>
      <c r="P286" s="657">
        <v>7287</v>
      </c>
      <c r="Q286" s="578">
        <f t="shared" si="20"/>
        <v>283</v>
      </c>
      <c r="R286" s="635" t="str">
        <f t="shared" si="21"/>
        <v>Arjeplog</v>
      </c>
      <c r="S286" s="635">
        <f t="shared" si="22"/>
        <v>7287</v>
      </c>
      <c r="T286" s="634" t="str">
        <f t="shared" ca="1" si="23"/>
        <v>$Q$287</v>
      </c>
      <c r="U286" s="636">
        <v>2887</v>
      </c>
      <c r="V286" s="634">
        <f t="shared" si="24"/>
        <v>21037569</v>
      </c>
    </row>
    <row r="287" spans="1:22" x14ac:dyDescent="0.2">
      <c r="A287" s="574" t="s">
        <v>1165</v>
      </c>
      <c r="B287" s="575" t="s">
        <v>848</v>
      </c>
      <c r="C287" s="438" t="s">
        <v>654</v>
      </c>
      <c r="D287" s="438" t="s">
        <v>654</v>
      </c>
      <c r="E287" s="656">
        <v>5432</v>
      </c>
      <c r="F287" s="656">
        <v>9521</v>
      </c>
      <c r="G287" s="656">
        <v>4547</v>
      </c>
      <c r="H287" s="656">
        <v>2911</v>
      </c>
      <c r="I287" s="656">
        <v>0</v>
      </c>
      <c r="J287" s="656">
        <v>15392</v>
      </c>
      <c r="K287" s="656">
        <v>402</v>
      </c>
      <c r="L287" s="656">
        <v>2409</v>
      </c>
      <c r="M287" s="656">
        <v>-369</v>
      </c>
      <c r="N287" s="656">
        <v>520</v>
      </c>
      <c r="O287" s="656">
        <v>40765</v>
      </c>
      <c r="P287" s="657">
        <v>4851</v>
      </c>
      <c r="Q287" s="578">
        <f t="shared" si="20"/>
        <v>270</v>
      </c>
      <c r="R287" s="635" t="str">
        <f t="shared" si="21"/>
        <v>Arvidsjaur</v>
      </c>
      <c r="S287" s="635">
        <f t="shared" si="22"/>
        <v>4851</v>
      </c>
      <c r="T287" s="634" t="str">
        <f t="shared" ca="1" si="23"/>
        <v>$Q$288</v>
      </c>
      <c r="U287" s="636">
        <v>6447</v>
      </c>
      <c r="V287" s="634">
        <f t="shared" si="24"/>
        <v>31274397</v>
      </c>
    </row>
    <row r="288" spans="1:22" x14ac:dyDescent="0.2">
      <c r="A288" s="574" t="s">
        <v>1165</v>
      </c>
      <c r="B288" s="575" t="s">
        <v>856</v>
      </c>
      <c r="C288" s="438" t="s">
        <v>655</v>
      </c>
      <c r="D288" s="438" t="s">
        <v>655</v>
      </c>
      <c r="E288" s="656">
        <v>5511</v>
      </c>
      <c r="F288" s="656">
        <v>9290</v>
      </c>
      <c r="G288" s="656">
        <v>4046</v>
      </c>
      <c r="H288" s="656">
        <v>3021</v>
      </c>
      <c r="I288" s="656">
        <v>0</v>
      </c>
      <c r="J288" s="656">
        <v>11735</v>
      </c>
      <c r="K288" s="656">
        <v>109</v>
      </c>
      <c r="L288" s="656">
        <v>946</v>
      </c>
      <c r="M288" s="656">
        <v>-369</v>
      </c>
      <c r="N288" s="656">
        <v>911</v>
      </c>
      <c r="O288" s="656">
        <v>35200</v>
      </c>
      <c r="P288" s="657">
        <v>-714</v>
      </c>
      <c r="Q288" s="578">
        <f t="shared" si="20"/>
        <v>58</v>
      </c>
      <c r="R288" s="635" t="str">
        <f t="shared" si="21"/>
        <v>Boden</v>
      </c>
      <c r="S288" s="635">
        <f t="shared" si="22"/>
        <v>-714</v>
      </c>
      <c r="T288" s="634" t="str">
        <f t="shared" ca="1" si="23"/>
        <v>$Q$289</v>
      </c>
      <c r="U288" s="636">
        <v>27926</v>
      </c>
      <c r="V288" s="634">
        <f t="shared" si="24"/>
        <v>-19939164</v>
      </c>
    </row>
    <row r="289" spans="1:22" x14ac:dyDescent="0.2">
      <c r="A289" s="574" t="s">
        <v>1165</v>
      </c>
      <c r="B289" s="575" t="s">
        <v>897</v>
      </c>
      <c r="C289" s="438" t="s">
        <v>656</v>
      </c>
      <c r="D289" s="438" t="s">
        <v>656</v>
      </c>
      <c r="E289" s="656">
        <v>5290</v>
      </c>
      <c r="F289" s="656">
        <v>8395</v>
      </c>
      <c r="G289" s="656">
        <v>3452</v>
      </c>
      <c r="H289" s="656">
        <v>2563</v>
      </c>
      <c r="I289" s="656">
        <v>0</v>
      </c>
      <c r="J289" s="656">
        <v>12652</v>
      </c>
      <c r="K289" s="656">
        <v>540</v>
      </c>
      <c r="L289" s="656">
        <v>1104</v>
      </c>
      <c r="M289" s="656">
        <v>-369</v>
      </c>
      <c r="N289" s="656">
        <v>766</v>
      </c>
      <c r="O289" s="656">
        <v>34393</v>
      </c>
      <c r="P289" s="657">
        <v>-1521</v>
      </c>
      <c r="Q289" s="578">
        <f t="shared" si="20"/>
        <v>26</v>
      </c>
      <c r="R289" s="635" t="str">
        <f t="shared" si="21"/>
        <v>Gällivare</v>
      </c>
      <c r="S289" s="635">
        <f t="shared" si="22"/>
        <v>-1521</v>
      </c>
      <c r="T289" s="634" t="str">
        <f t="shared" ca="1" si="23"/>
        <v>$Q$290</v>
      </c>
      <c r="U289" s="636">
        <v>18127</v>
      </c>
      <c r="V289" s="634">
        <f t="shared" si="24"/>
        <v>-27571167</v>
      </c>
    </row>
    <row r="290" spans="1:22" x14ac:dyDescent="0.2">
      <c r="A290" s="574" t="s">
        <v>1165</v>
      </c>
      <c r="B290" s="575" t="s">
        <v>908</v>
      </c>
      <c r="C290" s="438" t="s">
        <v>657</v>
      </c>
      <c r="D290" s="438" t="s">
        <v>657</v>
      </c>
      <c r="E290" s="656">
        <v>5654</v>
      </c>
      <c r="F290" s="656">
        <v>9386</v>
      </c>
      <c r="G290" s="656">
        <v>3888</v>
      </c>
      <c r="H290" s="656">
        <v>3171</v>
      </c>
      <c r="I290" s="656">
        <v>0</v>
      </c>
      <c r="J290" s="656">
        <v>12345</v>
      </c>
      <c r="K290" s="656">
        <v>363</v>
      </c>
      <c r="L290" s="656">
        <v>612</v>
      </c>
      <c r="M290" s="656">
        <v>-369</v>
      </c>
      <c r="N290" s="656">
        <v>407</v>
      </c>
      <c r="O290" s="656">
        <v>35457</v>
      </c>
      <c r="P290" s="657">
        <v>-457</v>
      </c>
      <c r="Q290" s="578">
        <f t="shared" si="20"/>
        <v>77</v>
      </c>
      <c r="R290" s="635" t="str">
        <f t="shared" si="21"/>
        <v>Haparanda</v>
      </c>
      <c r="S290" s="635">
        <f t="shared" si="22"/>
        <v>-457</v>
      </c>
      <c r="T290" s="634" t="str">
        <f t="shared" ca="1" si="23"/>
        <v>$Q$291</v>
      </c>
      <c r="U290" s="636">
        <v>9793</v>
      </c>
      <c r="V290" s="634">
        <f t="shared" si="24"/>
        <v>-4475401</v>
      </c>
    </row>
    <row r="291" spans="1:22" x14ac:dyDescent="0.2">
      <c r="A291" s="574" t="s">
        <v>1165</v>
      </c>
      <c r="B291" s="575" t="s">
        <v>929</v>
      </c>
      <c r="C291" s="438" t="s">
        <v>658</v>
      </c>
      <c r="D291" s="438" t="s">
        <v>658</v>
      </c>
      <c r="E291" s="656">
        <v>4539</v>
      </c>
      <c r="F291" s="656">
        <v>8568</v>
      </c>
      <c r="G291" s="656">
        <v>4534</v>
      </c>
      <c r="H291" s="656">
        <v>2228</v>
      </c>
      <c r="I291" s="656">
        <v>0</v>
      </c>
      <c r="J291" s="656">
        <v>15118</v>
      </c>
      <c r="K291" s="656">
        <v>933</v>
      </c>
      <c r="L291" s="656">
        <v>2409</v>
      </c>
      <c r="M291" s="656">
        <v>-369</v>
      </c>
      <c r="N291" s="656">
        <v>528</v>
      </c>
      <c r="O291" s="656">
        <v>38488</v>
      </c>
      <c r="P291" s="657">
        <v>2574</v>
      </c>
      <c r="Q291" s="578">
        <f t="shared" si="20"/>
        <v>242</v>
      </c>
      <c r="R291" s="635" t="str">
        <f t="shared" si="21"/>
        <v>Jokkmokk</v>
      </c>
      <c r="S291" s="635">
        <f t="shared" si="22"/>
        <v>2574</v>
      </c>
      <c r="T291" s="634" t="str">
        <f t="shared" ca="1" si="23"/>
        <v>$Q$292</v>
      </c>
      <c r="U291" s="636">
        <v>5070</v>
      </c>
      <c r="V291" s="634">
        <f t="shared" si="24"/>
        <v>13050180</v>
      </c>
    </row>
    <row r="292" spans="1:22" x14ac:dyDescent="0.2">
      <c r="A292" s="574" t="s">
        <v>1165</v>
      </c>
      <c r="B292" s="575" t="s">
        <v>932</v>
      </c>
      <c r="C292" s="438" t="s">
        <v>659</v>
      </c>
      <c r="D292" s="438" t="s">
        <v>659</v>
      </c>
      <c r="E292" s="656">
        <v>5014</v>
      </c>
      <c r="F292" s="656">
        <v>9425</v>
      </c>
      <c r="G292" s="656">
        <v>4411</v>
      </c>
      <c r="H292" s="656">
        <v>3010</v>
      </c>
      <c r="I292" s="656">
        <v>0</v>
      </c>
      <c r="J292" s="656">
        <v>13086</v>
      </c>
      <c r="K292" s="656">
        <v>682</v>
      </c>
      <c r="L292" s="656">
        <v>612</v>
      </c>
      <c r="M292" s="656">
        <v>-369</v>
      </c>
      <c r="N292" s="656">
        <v>494</v>
      </c>
      <c r="O292" s="656">
        <v>36365</v>
      </c>
      <c r="P292" s="657">
        <v>451</v>
      </c>
      <c r="Q292" s="578">
        <f t="shared" si="20"/>
        <v>149</v>
      </c>
      <c r="R292" s="635" t="str">
        <f t="shared" si="21"/>
        <v>Kalix</v>
      </c>
      <c r="S292" s="635">
        <f t="shared" si="22"/>
        <v>451</v>
      </c>
      <c r="T292" s="634" t="str">
        <f t="shared" ca="1" si="23"/>
        <v>$Q$293</v>
      </c>
      <c r="U292" s="636">
        <v>16260</v>
      </c>
      <c r="V292" s="634">
        <f t="shared" si="24"/>
        <v>7333260</v>
      </c>
    </row>
    <row r="293" spans="1:22" x14ac:dyDescent="0.2">
      <c r="A293" s="574" t="s">
        <v>1165</v>
      </c>
      <c r="B293" s="575" t="s">
        <v>942</v>
      </c>
      <c r="C293" s="438" t="s">
        <v>660</v>
      </c>
      <c r="D293" s="438" t="s">
        <v>660</v>
      </c>
      <c r="E293" s="656">
        <v>6557</v>
      </c>
      <c r="F293" s="656">
        <v>9654</v>
      </c>
      <c r="G293" s="656">
        <v>4007</v>
      </c>
      <c r="H293" s="656">
        <v>2462</v>
      </c>
      <c r="I293" s="656">
        <v>0</v>
      </c>
      <c r="J293" s="656">
        <v>9947</v>
      </c>
      <c r="K293" s="656">
        <v>160</v>
      </c>
      <c r="L293" s="656">
        <v>1015</v>
      </c>
      <c r="M293" s="656">
        <v>-369</v>
      </c>
      <c r="N293" s="656">
        <v>598</v>
      </c>
      <c r="O293" s="656">
        <v>34031</v>
      </c>
      <c r="P293" s="657">
        <v>-1883</v>
      </c>
      <c r="Q293" s="578">
        <f t="shared" si="20"/>
        <v>19</v>
      </c>
      <c r="R293" s="635" t="str">
        <f t="shared" si="21"/>
        <v>Kiruna</v>
      </c>
      <c r="S293" s="635">
        <f t="shared" si="22"/>
        <v>-1883</v>
      </c>
      <c r="T293" s="634" t="str">
        <f t="shared" ca="1" si="23"/>
        <v>$Q$294</v>
      </c>
      <c r="U293" s="636">
        <v>23198</v>
      </c>
      <c r="V293" s="634">
        <f t="shared" si="24"/>
        <v>-43681834</v>
      </c>
    </row>
    <row r="294" spans="1:22" x14ac:dyDescent="0.2">
      <c r="A294" s="574" t="s">
        <v>1165</v>
      </c>
      <c r="B294" s="575" t="s">
        <v>972</v>
      </c>
      <c r="C294" s="438" t="s">
        <v>661</v>
      </c>
      <c r="D294" s="438" t="s">
        <v>661</v>
      </c>
      <c r="E294" s="656">
        <v>6435</v>
      </c>
      <c r="F294" s="656">
        <v>8887</v>
      </c>
      <c r="G294" s="656">
        <v>3504</v>
      </c>
      <c r="H294" s="656">
        <v>3483</v>
      </c>
      <c r="I294" s="656">
        <v>0</v>
      </c>
      <c r="J294" s="656">
        <v>9061</v>
      </c>
      <c r="K294" s="656">
        <v>41</v>
      </c>
      <c r="L294" s="656">
        <v>392</v>
      </c>
      <c r="M294" s="656">
        <v>-369</v>
      </c>
      <c r="N294" s="656">
        <v>1080</v>
      </c>
      <c r="O294" s="656">
        <v>32514</v>
      </c>
      <c r="P294" s="657">
        <v>-3400</v>
      </c>
      <c r="Q294" s="578">
        <f t="shared" si="20"/>
        <v>4</v>
      </c>
      <c r="R294" s="635" t="str">
        <f t="shared" si="21"/>
        <v>Luleå</v>
      </c>
      <c r="S294" s="635">
        <f t="shared" si="22"/>
        <v>-3400</v>
      </c>
      <c r="T294" s="634" t="str">
        <f t="shared" ca="1" si="23"/>
        <v>$Q$295</v>
      </c>
      <c r="U294" s="636">
        <v>76199</v>
      </c>
      <c r="V294" s="634">
        <f t="shared" si="24"/>
        <v>-259076600</v>
      </c>
    </row>
    <row r="295" spans="1:22" x14ac:dyDescent="0.2">
      <c r="A295" s="574" t="s">
        <v>1165</v>
      </c>
      <c r="B295" s="575" t="s">
        <v>1013</v>
      </c>
      <c r="C295" s="438" t="s">
        <v>662</v>
      </c>
      <c r="D295" s="438" t="s">
        <v>662</v>
      </c>
      <c r="E295" s="656">
        <v>4776</v>
      </c>
      <c r="F295" s="656">
        <v>10017</v>
      </c>
      <c r="G295" s="656">
        <v>4440</v>
      </c>
      <c r="H295" s="656">
        <v>1943</v>
      </c>
      <c r="I295" s="656">
        <v>0</v>
      </c>
      <c r="J295" s="656">
        <v>18059</v>
      </c>
      <c r="K295" s="656">
        <v>784</v>
      </c>
      <c r="L295" s="656">
        <v>2409</v>
      </c>
      <c r="M295" s="656">
        <v>-369</v>
      </c>
      <c r="N295" s="656">
        <v>465</v>
      </c>
      <c r="O295" s="656">
        <v>42524</v>
      </c>
      <c r="P295" s="657">
        <v>6610</v>
      </c>
      <c r="Q295" s="578">
        <f t="shared" si="20"/>
        <v>280</v>
      </c>
      <c r="R295" s="635" t="str">
        <f t="shared" si="21"/>
        <v>Pajala</v>
      </c>
      <c r="S295" s="635">
        <f t="shared" si="22"/>
        <v>6610</v>
      </c>
      <c r="T295" s="634" t="str">
        <f t="shared" ca="1" si="23"/>
        <v>$Q$296</v>
      </c>
      <c r="U295" s="636">
        <v>6208</v>
      </c>
      <c r="V295" s="634">
        <f t="shared" si="24"/>
        <v>41034880</v>
      </c>
    </row>
    <row r="296" spans="1:22" x14ac:dyDescent="0.2">
      <c r="A296" s="574" t="s">
        <v>1165</v>
      </c>
      <c r="B296" s="575" t="s">
        <v>1016</v>
      </c>
      <c r="C296" s="438" t="s">
        <v>663</v>
      </c>
      <c r="D296" s="438" t="s">
        <v>663</v>
      </c>
      <c r="E296" s="656">
        <v>6041</v>
      </c>
      <c r="F296" s="656">
        <v>9609</v>
      </c>
      <c r="G296" s="656">
        <v>3858</v>
      </c>
      <c r="H296" s="656">
        <v>2638</v>
      </c>
      <c r="I296" s="656">
        <v>0</v>
      </c>
      <c r="J296" s="656">
        <v>10216</v>
      </c>
      <c r="K296" s="656">
        <v>50</v>
      </c>
      <c r="L296" s="656">
        <v>330</v>
      </c>
      <c r="M296" s="656">
        <v>-369</v>
      </c>
      <c r="N296" s="656">
        <v>536</v>
      </c>
      <c r="O296" s="656">
        <v>32909</v>
      </c>
      <c r="P296" s="657">
        <v>-3005</v>
      </c>
      <c r="Q296" s="578">
        <f t="shared" si="20"/>
        <v>7</v>
      </c>
      <c r="R296" s="635" t="str">
        <f t="shared" si="21"/>
        <v>Piteå</v>
      </c>
      <c r="S296" s="635">
        <f t="shared" si="22"/>
        <v>-3005</v>
      </c>
      <c r="T296" s="634" t="str">
        <f t="shared" ca="1" si="23"/>
        <v>$Q$297</v>
      </c>
      <c r="U296" s="636">
        <v>41585</v>
      </c>
      <c r="V296" s="634">
        <f t="shared" si="24"/>
        <v>-124962925</v>
      </c>
    </row>
    <row r="297" spans="1:22" x14ac:dyDescent="0.2">
      <c r="A297" s="574" t="s">
        <v>1165</v>
      </c>
      <c r="B297" s="575" t="s">
        <v>1119</v>
      </c>
      <c r="C297" s="438" t="s">
        <v>664</v>
      </c>
      <c r="D297" s="438" t="s">
        <v>664</v>
      </c>
      <c r="E297" s="656">
        <v>5514</v>
      </c>
      <c r="F297" s="656">
        <v>10094</v>
      </c>
      <c r="G297" s="656">
        <v>4458</v>
      </c>
      <c r="H297" s="656">
        <v>2847</v>
      </c>
      <c r="I297" s="656">
        <v>0</v>
      </c>
      <c r="J297" s="656">
        <v>13227</v>
      </c>
      <c r="K297" s="656">
        <v>638</v>
      </c>
      <c r="L297" s="656">
        <v>1059</v>
      </c>
      <c r="M297" s="656">
        <v>-369</v>
      </c>
      <c r="N297" s="656">
        <v>317</v>
      </c>
      <c r="O297" s="656">
        <v>37785</v>
      </c>
      <c r="P297" s="657">
        <v>1871</v>
      </c>
      <c r="Q297" s="578">
        <f t="shared" si="20"/>
        <v>221</v>
      </c>
      <c r="R297" s="635" t="str">
        <f t="shared" si="21"/>
        <v>Älvsbyn</v>
      </c>
      <c r="S297" s="635">
        <f t="shared" si="22"/>
        <v>1871</v>
      </c>
      <c r="T297" s="634" t="str">
        <f t="shared" ca="1" si="23"/>
        <v>$Q$298</v>
      </c>
      <c r="U297" s="636">
        <v>8189</v>
      </c>
      <c r="V297" s="634">
        <f t="shared" si="24"/>
        <v>15321619</v>
      </c>
    </row>
    <row r="298" spans="1:22" x14ac:dyDescent="0.2">
      <c r="A298" s="574" t="s">
        <v>1165</v>
      </c>
      <c r="B298" s="575" t="s">
        <v>1130</v>
      </c>
      <c r="C298" s="438" t="s">
        <v>665</v>
      </c>
      <c r="D298" s="438" t="s">
        <v>665</v>
      </c>
      <c r="E298" s="656">
        <v>3876</v>
      </c>
      <c r="F298" s="656">
        <v>8146</v>
      </c>
      <c r="G298" s="656">
        <v>4206</v>
      </c>
      <c r="H298" s="656">
        <v>2782</v>
      </c>
      <c r="I298" s="656">
        <v>0</v>
      </c>
      <c r="J298" s="656">
        <v>19307</v>
      </c>
      <c r="K298" s="656">
        <v>1336</v>
      </c>
      <c r="L298" s="656">
        <v>2386</v>
      </c>
      <c r="M298" s="656">
        <v>-369</v>
      </c>
      <c r="N298" s="656">
        <v>532</v>
      </c>
      <c r="O298" s="656">
        <v>42202</v>
      </c>
      <c r="P298" s="657">
        <v>6288</v>
      </c>
      <c r="Q298" s="578">
        <f t="shared" si="20"/>
        <v>277</v>
      </c>
      <c r="R298" s="635" t="str">
        <f t="shared" si="21"/>
        <v>Överkalix</v>
      </c>
      <c r="S298" s="635">
        <f t="shared" si="22"/>
        <v>6288</v>
      </c>
      <c r="T298" s="634" t="str">
        <f t="shared" ca="1" si="23"/>
        <v>$Q$299</v>
      </c>
      <c r="U298" s="636">
        <v>3405</v>
      </c>
      <c r="V298" s="634">
        <f t="shared" si="24"/>
        <v>21410640</v>
      </c>
    </row>
    <row r="299" spans="1:22" x14ac:dyDescent="0.2">
      <c r="A299" s="580" t="s">
        <v>1165</v>
      </c>
      <c r="B299" s="581" t="s">
        <v>1131</v>
      </c>
      <c r="C299" s="565" t="s">
        <v>666</v>
      </c>
      <c r="D299" s="565" t="s">
        <v>666</v>
      </c>
      <c r="E299" s="656">
        <v>3885</v>
      </c>
      <c r="F299" s="656">
        <v>9625</v>
      </c>
      <c r="G299" s="656">
        <v>5750</v>
      </c>
      <c r="H299" s="656">
        <v>2475</v>
      </c>
      <c r="I299" s="656">
        <v>0</v>
      </c>
      <c r="J299" s="656">
        <v>16582</v>
      </c>
      <c r="K299" s="656">
        <v>1021</v>
      </c>
      <c r="L299" s="656">
        <v>2386</v>
      </c>
      <c r="M299" s="656">
        <v>-369</v>
      </c>
      <c r="N299" s="656">
        <v>442</v>
      </c>
      <c r="O299" s="656">
        <v>41797</v>
      </c>
      <c r="P299" s="657">
        <v>5883</v>
      </c>
      <c r="Q299" s="578">
        <f t="shared" si="20"/>
        <v>275</v>
      </c>
      <c r="R299" s="635" t="str">
        <f t="shared" si="21"/>
        <v>Övertorneå</v>
      </c>
      <c r="S299" s="635">
        <f t="shared" si="22"/>
        <v>5883</v>
      </c>
      <c r="T299" s="634" t="str">
        <f t="shared" ca="1" si="23"/>
        <v>$Q$300</v>
      </c>
      <c r="U299" s="636">
        <v>4591</v>
      </c>
      <c r="V299" s="634">
        <f t="shared" si="24"/>
        <v>27008853</v>
      </c>
    </row>
    <row r="300" spans="1:22" x14ac:dyDescent="0.2">
      <c r="A300" s="638"/>
      <c r="B300" s="638"/>
      <c r="C300" s="638"/>
      <c r="D300" s="639"/>
      <c r="E300" s="639"/>
      <c r="F300" s="639"/>
      <c r="G300" s="639"/>
      <c r="H300" s="639"/>
      <c r="I300" s="639"/>
      <c r="J300" s="639"/>
      <c r="K300" s="639"/>
      <c r="L300" s="639"/>
      <c r="M300" s="639"/>
      <c r="N300" s="639"/>
      <c r="O300" s="639"/>
      <c r="P300" s="640"/>
      <c r="Q300" s="629"/>
    </row>
    <row r="301" spans="1:22" s="565" customFormat="1" x14ac:dyDescent="0.2">
      <c r="A301" s="638"/>
      <c r="B301" s="638"/>
      <c r="C301" s="638"/>
      <c r="D301" s="547" t="s">
        <v>1173</v>
      </c>
      <c r="E301" s="438"/>
      <c r="F301" s="438"/>
      <c r="G301" s="438"/>
      <c r="H301" s="438"/>
      <c r="I301" s="438"/>
      <c r="J301" s="438"/>
      <c r="K301" s="438"/>
      <c r="L301" s="438"/>
      <c r="M301" s="438"/>
      <c r="N301" s="438"/>
      <c r="O301" s="438"/>
    </row>
  </sheetData>
  <conditionalFormatting sqref="T7:U7 S1:S2 R7 R10:T299 V9:V299">
    <cfRule type="cellIs" dxfId="1" priority="2" stopIfTrue="1" operator="lessThan">
      <formula>0</formula>
    </cfRule>
  </conditionalFormatting>
  <conditionalFormatting sqref="P10:P299 E10:N299">
    <cfRule type="cellIs" dxfId="0" priority="1" stopIfTrue="1" operator="lessThan">
      <formula>0</formula>
    </cfRule>
  </conditionalFormatting>
  <pageMargins left="0.7" right="0.39370078740157483" top="1.04" bottom="0.59055118110236227" header="0.51181102362204722" footer="0.51181102362204722"/>
  <pageSetup paperSize="9" orientation="landscape" r:id="rId1"/>
  <headerFooter alignWithMargins="0">
    <oddHeader>&amp;LStatistiska centralbyrån
Offentlig ekonomi&amp;CSeptember 2010&amp;RPreliminärt utfall
&amp;P(&amp;N)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41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9.140625" style="21" customWidth="1"/>
    <col min="2" max="2" width="9.5703125" style="21" customWidth="1"/>
    <col min="3" max="3" width="17" style="21" customWidth="1"/>
    <col min="4" max="4" width="16.7109375" style="21" customWidth="1"/>
    <col min="5" max="5" width="8.7109375" style="21" customWidth="1"/>
    <col min="6" max="6" width="8.140625" style="21" customWidth="1"/>
    <col min="7" max="7" width="16.28515625" style="21" customWidth="1"/>
    <col min="8" max="8" width="14.5703125" style="21" customWidth="1"/>
    <col min="9" max="9" width="6.7109375" style="21" customWidth="1"/>
    <col min="10" max="10" width="6.5703125" style="21" customWidth="1"/>
    <col min="11" max="11" width="9.42578125" style="21" customWidth="1"/>
    <col min="12" max="251" width="0" style="21" hidden="1"/>
    <col min="252" max="253" width="0" style="21" hidden="1" customWidth="1"/>
    <col min="254" max="254" width="19.140625" style="21" hidden="1" customWidth="1"/>
    <col min="255" max="255" width="9.5703125" style="21" hidden="1" customWidth="1"/>
    <col min="256" max="256" width="16" style="21" hidden="1" customWidth="1"/>
    <col min="257" max="257" width="16.7109375" style="21" hidden="1" customWidth="1"/>
    <col min="258" max="258" width="8.7109375" style="21" hidden="1" customWidth="1"/>
    <col min="259" max="259" width="9.28515625" style="21" hidden="1" customWidth="1"/>
    <col min="260" max="260" width="16.28515625" style="21" hidden="1" customWidth="1"/>
    <col min="261" max="261" width="14.5703125" style="21" hidden="1" customWidth="1"/>
    <col min="262" max="262" width="14.42578125" style="21" hidden="1" customWidth="1"/>
    <col min="263" max="263" width="13.28515625" style="21" hidden="1" customWidth="1"/>
    <col min="264" max="264" width="6.7109375" style="21" hidden="1" customWidth="1"/>
    <col min="265" max="265" width="6.5703125" style="21" hidden="1" customWidth="1"/>
    <col min="266" max="266" width="6.28515625" style="21" hidden="1" customWidth="1"/>
    <col min="267" max="267" width="9.42578125" style="21" hidden="1" customWidth="1"/>
    <col min="268" max="507" width="0" style="21" hidden="1"/>
    <col min="508" max="509" width="0" style="21" hidden="1" customWidth="1"/>
    <col min="510" max="510" width="19.140625" style="21" hidden="1" customWidth="1"/>
    <col min="511" max="511" width="9.5703125" style="21" hidden="1" customWidth="1"/>
    <col min="512" max="512" width="16" style="21" hidden="1" customWidth="1"/>
    <col min="513" max="513" width="16.7109375" style="21" hidden="1" customWidth="1"/>
    <col min="514" max="514" width="8.7109375" style="21" hidden="1" customWidth="1"/>
    <col min="515" max="515" width="9.28515625" style="21" hidden="1" customWidth="1"/>
    <col min="516" max="516" width="16.28515625" style="21" hidden="1" customWidth="1"/>
    <col min="517" max="517" width="14.5703125" style="21" hidden="1" customWidth="1"/>
    <col min="518" max="518" width="14.42578125" style="21" hidden="1" customWidth="1"/>
    <col min="519" max="519" width="13.28515625" style="21" hidden="1" customWidth="1"/>
    <col min="520" max="520" width="6.7109375" style="21" hidden="1" customWidth="1"/>
    <col min="521" max="521" width="6.5703125" style="21" hidden="1" customWidth="1"/>
    <col min="522" max="522" width="6.28515625" style="21" hidden="1" customWidth="1"/>
    <col min="523" max="523" width="9.42578125" style="21" hidden="1" customWidth="1"/>
    <col min="524" max="763" width="0" style="21" hidden="1"/>
    <col min="764" max="765" width="0" style="21" hidden="1" customWidth="1"/>
    <col min="766" max="766" width="19.140625" style="21" hidden="1" customWidth="1"/>
    <col min="767" max="767" width="9.5703125" style="21" hidden="1" customWidth="1"/>
    <col min="768" max="768" width="16" style="21" hidden="1" customWidth="1"/>
    <col min="769" max="769" width="16.7109375" style="21" hidden="1" customWidth="1"/>
    <col min="770" max="770" width="8.7109375" style="21" hidden="1" customWidth="1"/>
    <col min="771" max="771" width="9.28515625" style="21" hidden="1" customWidth="1"/>
    <col min="772" max="772" width="16.28515625" style="21" hidden="1" customWidth="1"/>
    <col min="773" max="773" width="14.5703125" style="21" hidden="1" customWidth="1"/>
    <col min="774" max="774" width="14.42578125" style="21" hidden="1" customWidth="1"/>
    <col min="775" max="775" width="13.28515625" style="21" hidden="1" customWidth="1"/>
    <col min="776" max="776" width="6.7109375" style="21" hidden="1" customWidth="1"/>
    <col min="777" max="777" width="6.5703125" style="21" hidden="1" customWidth="1"/>
    <col min="778" max="778" width="6.28515625" style="21" hidden="1" customWidth="1"/>
    <col min="779" max="779" width="9.42578125" style="21" hidden="1" customWidth="1"/>
    <col min="780" max="1019" width="0" style="21" hidden="1"/>
    <col min="1020" max="1021" width="0" style="21" hidden="1" customWidth="1"/>
    <col min="1022" max="1022" width="19.140625" style="21" hidden="1" customWidth="1"/>
    <col min="1023" max="1023" width="9.5703125" style="21" hidden="1" customWidth="1"/>
    <col min="1024" max="1024" width="16" style="21" hidden="1" customWidth="1"/>
    <col min="1025" max="1025" width="16.7109375" style="21" hidden="1" customWidth="1"/>
    <col min="1026" max="1026" width="8.7109375" style="21" hidden="1" customWidth="1"/>
    <col min="1027" max="1027" width="9.28515625" style="21" hidden="1" customWidth="1"/>
    <col min="1028" max="1028" width="16.28515625" style="21" hidden="1" customWidth="1"/>
    <col min="1029" max="1029" width="14.5703125" style="21" hidden="1" customWidth="1"/>
    <col min="1030" max="1030" width="14.42578125" style="21" hidden="1" customWidth="1"/>
    <col min="1031" max="1031" width="13.28515625" style="21" hidden="1" customWidth="1"/>
    <col min="1032" max="1032" width="6.7109375" style="21" hidden="1" customWidth="1"/>
    <col min="1033" max="1033" width="6.5703125" style="21" hidden="1" customWidth="1"/>
    <col min="1034" max="1034" width="6.28515625" style="21" hidden="1" customWidth="1"/>
    <col min="1035" max="1035" width="9.42578125" style="21" hidden="1" customWidth="1"/>
    <col min="1036" max="1275" width="0" style="21" hidden="1"/>
    <col min="1276" max="1277" width="0" style="21" hidden="1" customWidth="1"/>
    <col min="1278" max="1278" width="19.140625" style="21" hidden="1" customWidth="1"/>
    <col min="1279" max="1279" width="9.5703125" style="21" hidden="1" customWidth="1"/>
    <col min="1280" max="1280" width="16" style="21" hidden="1" customWidth="1"/>
    <col min="1281" max="1281" width="16.7109375" style="21" hidden="1" customWidth="1"/>
    <col min="1282" max="1282" width="8.7109375" style="21" hidden="1" customWidth="1"/>
    <col min="1283" max="1283" width="9.28515625" style="21" hidden="1" customWidth="1"/>
    <col min="1284" max="1284" width="16.28515625" style="21" hidden="1" customWidth="1"/>
    <col min="1285" max="1285" width="14.5703125" style="21" hidden="1" customWidth="1"/>
    <col min="1286" max="1286" width="14.42578125" style="21" hidden="1" customWidth="1"/>
    <col min="1287" max="1287" width="13.28515625" style="21" hidden="1" customWidth="1"/>
    <col min="1288" max="1288" width="6.7109375" style="21" hidden="1" customWidth="1"/>
    <col min="1289" max="1289" width="6.5703125" style="21" hidden="1" customWidth="1"/>
    <col min="1290" max="1290" width="6.28515625" style="21" hidden="1" customWidth="1"/>
    <col min="1291" max="1291" width="9.42578125" style="21" hidden="1" customWidth="1"/>
    <col min="1292" max="1531" width="0" style="21" hidden="1"/>
    <col min="1532" max="1533" width="0" style="21" hidden="1" customWidth="1"/>
    <col min="1534" max="1534" width="19.140625" style="21" hidden="1" customWidth="1"/>
    <col min="1535" max="1535" width="9.5703125" style="21" hidden="1" customWidth="1"/>
    <col min="1536" max="1536" width="16" style="21" hidden="1" customWidth="1"/>
    <col min="1537" max="1537" width="16.7109375" style="21" hidden="1" customWidth="1"/>
    <col min="1538" max="1538" width="8.7109375" style="21" hidden="1" customWidth="1"/>
    <col min="1539" max="1539" width="9.28515625" style="21" hidden="1" customWidth="1"/>
    <col min="1540" max="1540" width="16.28515625" style="21" hidden="1" customWidth="1"/>
    <col min="1541" max="1541" width="14.5703125" style="21" hidden="1" customWidth="1"/>
    <col min="1542" max="1542" width="14.42578125" style="21" hidden="1" customWidth="1"/>
    <col min="1543" max="1543" width="13.28515625" style="21" hidden="1" customWidth="1"/>
    <col min="1544" max="1544" width="6.7109375" style="21" hidden="1" customWidth="1"/>
    <col min="1545" max="1545" width="6.5703125" style="21" hidden="1" customWidth="1"/>
    <col min="1546" max="1546" width="6.28515625" style="21" hidden="1" customWidth="1"/>
    <col min="1547" max="1547" width="9.42578125" style="21" hidden="1" customWidth="1"/>
    <col min="1548" max="1787" width="0" style="21" hidden="1"/>
    <col min="1788" max="1789" width="0" style="21" hidden="1" customWidth="1"/>
    <col min="1790" max="1790" width="19.140625" style="21" hidden="1" customWidth="1"/>
    <col min="1791" max="1791" width="9.5703125" style="21" hidden="1" customWidth="1"/>
    <col min="1792" max="1792" width="16" style="21" hidden="1" customWidth="1"/>
    <col min="1793" max="1793" width="16.7109375" style="21" hidden="1" customWidth="1"/>
    <col min="1794" max="1794" width="8.7109375" style="21" hidden="1" customWidth="1"/>
    <col min="1795" max="1795" width="9.28515625" style="21" hidden="1" customWidth="1"/>
    <col min="1796" max="1796" width="16.28515625" style="21" hidden="1" customWidth="1"/>
    <col min="1797" max="1797" width="14.5703125" style="21" hidden="1" customWidth="1"/>
    <col min="1798" max="1798" width="14.42578125" style="21" hidden="1" customWidth="1"/>
    <col min="1799" max="1799" width="13.28515625" style="21" hidden="1" customWidth="1"/>
    <col min="1800" max="1800" width="6.7109375" style="21" hidden="1" customWidth="1"/>
    <col min="1801" max="1801" width="6.5703125" style="21" hidden="1" customWidth="1"/>
    <col min="1802" max="1802" width="6.28515625" style="21" hidden="1" customWidth="1"/>
    <col min="1803" max="1803" width="9.42578125" style="21" hidden="1" customWidth="1"/>
    <col min="1804" max="2043" width="0" style="21" hidden="1"/>
    <col min="2044" max="2045" width="0" style="21" hidden="1" customWidth="1"/>
    <col min="2046" max="2046" width="19.140625" style="21" hidden="1" customWidth="1"/>
    <col min="2047" max="2047" width="9.5703125" style="21" hidden="1" customWidth="1"/>
    <col min="2048" max="2048" width="16" style="21" hidden="1" customWidth="1"/>
    <col min="2049" max="2049" width="16.7109375" style="21" hidden="1" customWidth="1"/>
    <col min="2050" max="2050" width="8.7109375" style="21" hidden="1" customWidth="1"/>
    <col min="2051" max="2051" width="9.28515625" style="21" hidden="1" customWidth="1"/>
    <col min="2052" max="2052" width="16.28515625" style="21" hidden="1" customWidth="1"/>
    <col min="2053" max="2053" width="14.5703125" style="21" hidden="1" customWidth="1"/>
    <col min="2054" max="2054" width="14.42578125" style="21" hidden="1" customWidth="1"/>
    <col min="2055" max="2055" width="13.28515625" style="21" hidden="1" customWidth="1"/>
    <col min="2056" max="2056" width="6.7109375" style="21" hidden="1" customWidth="1"/>
    <col min="2057" max="2057" width="6.5703125" style="21" hidden="1" customWidth="1"/>
    <col min="2058" max="2058" width="6.28515625" style="21" hidden="1" customWidth="1"/>
    <col min="2059" max="2059" width="9.42578125" style="21" hidden="1" customWidth="1"/>
    <col min="2060" max="2299" width="0" style="21" hidden="1"/>
    <col min="2300" max="2301" width="0" style="21" hidden="1" customWidth="1"/>
    <col min="2302" max="2302" width="19.140625" style="21" hidden="1" customWidth="1"/>
    <col min="2303" max="2303" width="9.5703125" style="21" hidden="1" customWidth="1"/>
    <col min="2304" max="2304" width="16" style="21" hidden="1" customWidth="1"/>
    <col min="2305" max="2305" width="16.7109375" style="21" hidden="1" customWidth="1"/>
    <col min="2306" max="2306" width="8.7109375" style="21" hidden="1" customWidth="1"/>
    <col min="2307" max="2307" width="9.28515625" style="21" hidden="1" customWidth="1"/>
    <col min="2308" max="2308" width="16.28515625" style="21" hidden="1" customWidth="1"/>
    <col min="2309" max="2309" width="14.5703125" style="21" hidden="1" customWidth="1"/>
    <col min="2310" max="2310" width="14.42578125" style="21" hidden="1" customWidth="1"/>
    <col min="2311" max="2311" width="13.28515625" style="21" hidden="1" customWidth="1"/>
    <col min="2312" max="2312" width="6.7109375" style="21" hidden="1" customWidth="1"/>
    <col min="2313" max="2313" width="6.5703125" style="21" hidden="1" customWidth="1"/>
    <col min="2314" max="2314" width="6.28515625" style="21" hidden="1" customWidth="1"/>
    <col min="2315" max="2315" width="9.42578125" style="21" hidden="1" customWidth="1"/>
    <col min="2316" max="2555" width="0" style="21" hidden="1"/>
    <col min="2556" max="2557" width="0" style="21" hidden="1" customWidth="1"/>
    <col min="2558" max="2558" width="19.140625" style="21" hidden="1" customWidth="1"/>
    <col min="2559" max="2559" width="9.5703125" style="21" hidden="1" customWidth="1"/>
    <col min="2560" max="2560" width="16" style="21" hidden="1" customWidth="1"/>
    <col min="2561" max="2561" width="16.7109375" style="21" hidden="1" customWidth="1"/>
    <col min="2562" max="2562" width="8.7109375" style="21" hidden="1" customWidth="1"/>
    <col min="2563" max="2563" width="9.28515625" style="21" hidden="1" customWidth="1"/>
    <col min="2564" max="2564" width="16.28515625" style="21" hidden="1" customWidth="1"/>
    <col min="2565" max="2565" width="14.5703125" style="21" hidden="1" customWidth="1"/>
    <col min="2566" max="2566" width="14.42578125" style="21" hidden="1" customWidth="1"/>
    <col min="2567" max="2567" width="13.28515625" style="21" hidden="1" customWidth="1"/>
    <col min="2568" max="2568" width="6.7109375" style="21" hidden="1" customWidth="1"/>
    <col min="2569" max="2569" width="6.5703125" style="21" hidden="1" customWidth="1"/>
    <col min="2570" max="2570" width="6.28515625" style="21" hidden="1" customWidth="1"/>
    <col min="2571" max="2571" width="9.42578125" style="21" hidden="1" customWidth="1"/>
    <col min="2572" max="2811" width="0" style="21" hidden="1"/>
    <col min="2812" max="2813" width="0" style="21" hidden="1" customWidth="1"/>
    <col min="2814" max="2814" width="19.140625" style="21" hidden="1" customWidth="1"/>
    <col min="2815" max="2815" width="9.5703125" style="21" hidden="1" customWidth="1"/>
    <col min="2816" max="2816" width="16" style="21" hidden="1" customWidth="1"/>
    <col min="2817" max="2817" width="16.7109375" style="21" hidden="1" customWidth="1"/>
    <col min="2818" max="2818" width="8.7109375" style="21" hidden="1" customWidth="1"/>
    <col min="2819" max="2819" width="9.28515625" style="21" hidden="1" customWidth="1"/>
    <col min="2820" max="2820" width="16.28515625" style="21" hidden="1" customWidth="1"/>
    <col min="2821" max="2821" width="14.5703125" style="21" hidden="1" customWidth="1"/>
    <col min="2822" max="2822" width="14.42578125" style="21" hidden="1" customWidth="1"/>
    <col min="2823" max="2823" width="13.28515625" style="21" hidden="1" customWidth="1"/>
    <col min="2824" max="2824" width="6.7109375" style="21" hidden="1" customWidth="1"/>
    <col min="2825" max="2825" width="6.5703125" style="21" hidden="1" customWidth="1"/>
    <col min="2826" max="2826" width="6.28515625" style="21" hidden="1" customWidth="1"/>
    <col min="2827" max="2827" width="9.42578125" style="21" hidden="1" customWidth="1"/>
    <col min="2828" max="3067" width="0" style="21" hidden="1"/>
    <col min="3068" max="3069" width="0" style="21" hidden="1" customWidth="1"/>
    <col min="3070" max="3070" width="19.140625" style="21" hidden="1" customWidth="1"/>
    <col min="3071" max="3071" width="9.5703125" style="21" hidden="1" customWidth="1"/>
    <col min="3072" max="3072" width="16" style="21" hidden="1" customWidth="1"/>
    <col min="3073" max="3073" width="16.7109375" style="21" hidden="1" customWidth="1"/>
    <col min="3074" max="3074" width="8.7109375" style="21" hidden="1" customWidth="1"/>
    <col min="3075" max="3075" width="9.28515625" style="21" hidden="1" customWidth="1"/>
    <col min="3076" max="3076" width="16.28515625" style="21" hidden="1" customWidth="1"/>
    <col min="3077" max="3077" width="14.5703125" style="21" hidden="1" customWidth="1"/>
    <col min="3078" max="3078" width="14.42578125" style="21" hidden="1" customWidth="1"/>
    <col min="3079" max="3079" width="13.28515625" style="21" hidden="1" customWidth="1"/>
    <col min="3080" max="3080" width="6.7109375" style="21" hidden="1" customWidth="1"/>
    <col min="3081" max="3081" width="6.5703125" style="21" hidden="1" customWidth="1"/>
    <col min="3082" max="3082" width="6.28515625" style="21" hidden="1" customWidth="1"/>
    <col min="3083" max="3083" width="9.42578125" style="21" hidden="1" customWidth="1"/>
    <col min="3084" max="3323" width="0" style="21" hidden="1"/>
    <col min="3324" max="3325" width="0" style="21" hidden="1" customWidth="1"/>
    <col min="3326" max="3326" width="19.140625" style="21" hidden="1" customWidth="1"/>
    <col min="3327" max="3327" width="9.5703125" style="21" hidden="1" customWidth="1"/>
    <col min="3328" max="3328" width="16" style="21" hidden="1" customWidth="1"/>
    <col min="3329" max="3329" width="16.7109375" style="21" hidden="1" customWidth="1"/>
    <col min="3330" max="3330" width="8.7109375" style="21" hidden="1" customWidth="1"/>
    <col min="3331" max="3331" width="9.28515625" style="21" hidden="1" customWidth="1"/>
    <col min="3332" max="3332" width="16.28515625" style="21" hidden="1" customWidth="1"/>
    <col min="3333" max="3333" width="14.5703125" style="21" hidden="1" customWidth="1"/>
    <col min="3334" max="3334" width="14.42578125" style="21" hidden="1" customWidth="1"/>
    <col min="3335" max="3335" width="13.28515625" style="21" hidden="1" customWidth="1"/>
    <col min="3336" max="3336" width="6.7109375" style="21" hidden="1" customWidth="1"/>
    <col min="3337" max="3337" width="6.5703125" style="21" hidden="1" customWidth="1"/>
    <col min="3338" max="3338" width="6.28515625" style="21" hidden="1" customWidth="1"/>
    <col min="3339" max="3339" width="9.42578125" style="21" hidden="1" customWidth="1"/>
    <col min="3340" max="3579" width="0" style="21" hidden="1"/>
    <col min="3580" max="3581" width="0" style="21" hidden="1" customWidth="1"/>
    <col min="3582" max="3582" width="19.140625" style="21" hidden="1" customWidth="1"/>
    <col min="3583" max="3583" width="9.5703125" style="21" hidden="1" customWidth="1"/>
    <col min="3584" max="3584" width="16" style="21" hidden="1" customWidth="1"/>
    <col min="3585" max="3585" width="16.7109375" style="21" hidden="1" customWidth="1"/>
    <col min="3586" max="3586" width="8.7109375" style="21" hidden="1" customWidth="1"/>
    <col min="3587" max="3587" width="9.28515625" style="21" hidden="1" customWidth="1"/>
    <col min="3588" max="3588" width="16.28515625" style="21" hidden="1" customWidth="1"/>
    <col min="3589" max="3589" width="14.5703125" style="21" hidden="1" customWidth="1"/>
    <col min="3590" max="3590" width="14.42578125" style="21" hidden="1" customWidth="1"/>
    <col min="3591" max="3591" width="13.28515625" style="21" hidden="1" customWidth="1"/>
    <col min="3592" max="3592" width="6.7109375" style="21" hidden="1" customWidth="1"/>
    <col min="3593" max="3593" width="6.5703125" style="21" hidden="1" customWidth="1"/>
    <col min="3594" max="3594" width="6.28515625" style="21" hidden="1" customWidth="1"/>
    <col min="3595" max="3595" width="9.42578125" style="21" hidden="1" customWidth="1"/>
    <col min="3596" max="3835" width="0" style="21" hidden="1"/>
    <col min="3836" max="3837" width="0" style="21" hidden="1" customWidth="1"/>
    <col min="3838" max="3838" width="19.140625" style="21" hidden="1" customWidth="1"/>
    <col min="3839" max="3839" width="9.5703125" style="21" hidden="1" customWidth="1"/>
    <col min="3840" max="3840" width="16" style="21" hidden="1" customWidth="1"/>
    <col min="3841" max="3841" width="16.7109375" style="21" hidden="1" customWidth="1"/>
    <col min="3842" max="3842" width="8.7109375" style="21" hidden="1" customWidth="1"/>
    <col min="3843" max="3843" width="9.28515625" style="21" hidden="1" customWidth="1"/>
    <col min="3844" max="3844" width="16.28515625" style="21" hidden="1" customWidth="1"/>
    <col min="3845" max="3845" width="14.5703125" style="21" hidden="1" customWidth="1"/>
    <col min="3846" max="3846" width="14.42578125" style="21" hidden="1" customWidth="1"/>
    <col min="3847" max="3847" width="13.28515625" style="21" hidden="1" customWidth="1"/>
    <col min="3848" max="3848" width="6.7109375" style="21" hidden="1" customWidth="1"/>
    <col min="3849" max="3849" width="6.5703125" style="21" hidden="1" customWidth="1"/>
    <col min="3850" max="3850" width="6.28515625" style="21" hidden="1" customWidth="1"/>
    <col min="3851" max="3851" width="9.42578125" style="21" hidden="1" customWidth="1"/>
    <col min="3852" max="4091" width="0" style="21" hidden="1"/>
    <col min="4092" max="4093" width="0" style="21" hidden="1" customWidth="1"/>
    <col min="4094" max="4094" width="19.140625" style="21" hidden="1" customWidth="1"/>
    <col min="4095" max="4095" width="9.5703125" style="21" hidden="1" customWidth="1"/>
    <col min="4096" max="4096" width="16" style="21" hidden="1" customWidth="1"/>
    <col min="4097" max="4097" width="16.7109375" style="21" hidden="1" customWidth="1"/>
    <col min="4098" max="4098" width="8.7109375" style="21" hidden="1" customWidth="1"/>
    <col min="4099" max="4099" width="9.28515625" style="21" hidden="1" customWidth="1"/>
    <col min="4100" max="4100" width="16.28515625" style="21" hidden="1" customWidth="1"/>
    <col min="4101" max="4101" width="14.5703125" style="21" hidden="1" customWidth="1"/>
    <col min="4102" max="4102" width="14.42578125" style="21" hidden="1" customWidth="1"/>
    <col min="4103" max="4103" width="13.28515625" style="21" hidden="1" customWidth="1"/>
    <col min="4104" max="4104" width="6.7109375" style="21" hidden="1" customWidth="1"/>
    <col min="4105" max="4105" width="6.5703125" style="21" hidden="1" customWidth="1"/>
    <col min="4106" max="4106" width="6.28515625" style="21" hidden="1" customWidth="1"/>
    <col min="4107" max="4107" width="9.42578125" style="21" hidden="1" customWidth="1"/>
    <col min="4108" max="4347" width="0" style="21" hidden="1"/>
    <col min="4348" max="4349" width="0" style="21" hidden="1" customWidth="1"/>
    <col min="4350" max="4350" width="19.140625" style="21" hidden="1" customWidth="1"/>
    <col min="4351" max="4351" width="9.5703125" style="21" hidden="1" customWidth="1"/>
    <col min="4352" max="4352" width="16" style="21" hidden="1" customWidth="1"/>
    <col min="4353" max="4353" width="16.7109375" style="21" hidden="1" customWidth="1"/>
    <col min="4354" max="4354" width="8.7109375" style="21" hidden="1" customWidth="1"/>
    <col min="4355" max="4355" width="9.28515625" style="21" hidden="1" customWidth="1"/>
    <col min="4356" max="4356" width="16.28515625" style="21" hidden="1" customWidth="1"/>
    <col min="4357" max="4357" width="14.5703125" style="21" hidden="1" customWidth="1"/>
    <col min="4358" max="4358" width="14.42578125" style="21" hidden="1" customWidth="1"/>
    <col min="4359" max="4359" width="13.28515625" style="21" hidden="1" customWidth="1"/>
    <col min="4360" max="4360" width="6.7109375" style="21" hidden="1" customWidth="1"/>
    <col min="4361" max="4361" width="6.5703125" style="21" hidden="1" customWidth="1"/>
    <col min="4362" max="4362" width="6.28515625" style="21" hidden="1" customWidth="1"/>
    <col min="4363" max="4363" width="9.42578125" style="21" hidden="1" customWidth="1"/>
    <col min="4364" max="4603" width="0" style="21" hidden="1"/>
    <col min="4604" max="4605" width="0" style="21" hidden="1" customWidth="1"/>
    <col min="4606" max="4606" width="19.140625" style="21" hidden="1" customWidth="1"/>
    <col min="4607" max="4607" width="9.5703125" style="21" hidden="1" customWidth="1"/>
    <col min="4608" max="4608" width="16" style="21" hidden="1" customWidth="1"/>
    <col min="4609" max="4609" width="16.7109375" style="21" hidden="1" customWidth="1"/>
    <col min="4610" max="4610" width="8.7109375" style="21" hidden="1" customWidth="1"/>
    <col min="4611" max="4611" width="9.28515625" style="21" hidden="1" customWidth="1"/>
    <col min="4612" max="4612" width="16.28515625" style="21" hidden="1" customWidth="1"/>
    <col min="4613" max="4613" width="14.5703125" style="21" hidden="1" customWidth="1"/>
    <col min="4614" max="4614" width="14.42578125" style="21" hidden="1" customWidth="1"/>
    <col min="4615" max="4615" width="13.28515625" style="21" hidden="1" customWidth="1"/>
    <col min="4616" max="4616" width="6.7109375" style="21" hidden="1" customWidth="1"/>
    <col min="4617" max="4617" width="6.5703125" style="21" hidden="1" customWidth="1"/>
    <col min="4618" max="4618" width="6.28515625" style="21" hidden="1" customWidth="1"/>
    <col min="4619" max="4619" width="9.42578125" style="21" hidden="1" customWidth="1"/>
    <col min="4620" max="4859" width="0" style="21" hidden="1"/>
    <col min="4860" max="4861" width="0" style="21" hidden="1" customWidth="1"/>
    <col min="4862" max="4862" width="19.140625" style="21" hidden="1" customWidth="1"/>
    <col min="4863" max="4863" width="9.5703125" style="21" hidden="1" customWidth="1"/>
    <col min="4864" max="4864" width="16" style="21" hidden="1" customWidth="1"/>
    <col min="4865" max="4865" width="16.7109375" style="21" hidden="1" customWidth="1"/>
    <col min="4866" max="4866" width="8.7109375" style="21" hidden="1" customWidth="1"/>
    <col min="4867" max="4867" width="9.28515625" style="21" hidden="1" customWidth="1"/>
    <col min="4868" max="4868" width="16.28515625" style="21" hidden="1" customWidth="1"/>
    <col min="4869" max="4869" width="14.5703125" style="21" hidden="1" customWidth="1"/>
    <col min="4870" max="4870" width="14.42578125" style="21" hidden="1" customWidth="1"/>
    <col min="4871" max="4871" width="13.28515625" style="21" hidden="1" customWidth="1"/>
    <col min="4872" max="4872" width="6.7109375" style="21" hidden="1" customWidth="1"/>
    <col min="4873" max="4873" width="6.5703125" style="21" hidden="1" customWidth="1"/>
    <col min="4874" max="4874" width="6.28515625" style="21" hidden="1" customWidth="1"/>
    <col min="4875" max="4875" width="9.42578125" style="21" hidden="1" customWidth="1"/>
    <col min="4876" max="5115" width="0" style="21" hidden="1"/>
    <col min="5116" max="5117" width="0" style="21" hidden="1" customWidth="1"/>
    <col min="5118" max="5118" width="19.140625" style="21" hidden="1" customWidth="1"/>
    <col min="5119" max="5119" width="9.5703125" style="21" hidden="1" customWidth="1"/>
    <col min="5120" max="5120" width="16" style="21" hidden="1" customWidth="1"/>
    <col min="5121" max="5121" width="16.7109375" style="21" hidden="1" customWidth="1"/>
    <col min="5122" max="5122" width="8.7109375" style="21" hidden="1" customWidth="1"/>
    <col min="5123" max="5123" width="9.28515625" style="21" hidden="1" customWidth="1"/>
    <col min="5124" max="5124" width="16.28515625" style="21" hidden="1" customWidth="1"/>
    <col min="5125" max="5125" width="14.5703125" style="21" hidden="1" customWidth="1"/>
    <col min="5126" max="5126" width="14.42578125" style="21" hidden="1" customWidth="1"/>
    <col min="5127" max="5127" width="13.28515625" style="21" hidden="1" customWidth="1"/>
    <col min="5128" max="5128" width="6.7109375" style="21" hidden="1" customWidth="1"/>
    <col min="5129" max="5129" width="6.5703125" style="21" hidden="1" customWidth="1"/>
    <col min="5130" max="5130" width="6.28515625" style="21" hidden="1" customWidth="1"/>
    <col min="5131" max="5131" width="9.42578125" style="21" hidden="1" customWidth="1"/>
    <col min="5132" max="5371" width="0" style="21" hidden="1"/>
    <col min="5372" max="5373" width="0" style="21" hidden="1" customWidth="1"/>
    <col min="5374" max="5374" width="19.140625" style="21" hidden="1" customWidth="1"/>
    <col min="5375" max="5375" width="9.5703125" style="21" hidden="1" customWidth="1"/>
    <col min="5376" max="5376" width="16" style="21" hidden="1" customWidth="1"/>
    <col min="5377" max="5377" width="16.7109375" style="21" hidden="1" customWidth="1"/>
    <col min="5378" max="5378" width="8.7109375" style="21" hidden="1" customWidth="1"/>
    <col min="5379" max="5379" width="9.28515625" style="21" hidden="1" customWidth="1"/>
    <col min="5380" max="5380" width="16.28515625" style="21" hidden="1" customWidth="1"/>
    <col min="5381" max="5381" width="14.5703125" style="21" hidden="1" customWidth="1"/>
    <col min="5382" max="5382" width="14.42578125" style="21" hidden="1" customWidth="1"/>
    <col min="5383" max="5383" width="13.28515625" style="21" hidden="1" customWidth="1"/>
    <col min="5384" max="5384" width="6.7109375" style="21" hidden="1" customWidth="1"/>
    <col min="5385" max="5385" width="6.5703125" style="21" hidden="1" customWidth="1"/>
    <col min="5386" max="5386" width="6.28515625" style="21" hidden="1" customWidth="1"/>
    <col min="5387" max="5387" width="9.42578125" style="21" hidden="1" customWidth="1"/>
    <col min="5388" max="5627" width="0" style="21" hidden="1"/>
    <col min="5628" max="5629" width="0" style="21" hidden="1" customWidth="1"/>
    <col min="5630" max="5630" width="19.140625" style="21" hidden="1" customWidth="1"/>
    <col min="5631" max="5631" width="9.5703125" style="21" hidden="1" customWidth="1"/>
    <col min="5632" max="5632" width="16" style="21" hidden="1" customWidth="1"/>
    <col min="5633" max="5633" width="16.7109375" style="21" hidden="1" customWidth="1"/>
    <col min="5634" max="5634" width="8.7109375" style="21" hidden="1" customWidth="1"/>
    <col min="5635" max="5635" width="9.28515625" style="21" hidden="1" customWidth="1"/>
    <col min="5636" max="5636" width="16.28515625" style="21" hidden="1" customWidth="1"/>
    <col min="5637" max="5637" width="14.5703125" style="21" hidden="1" customWidth="1"/>
    <col min="5638" max="5638" width="14.42578125" style="21" hidden="1" customWidth="1"/>
    <col min="5639" max="5639" width="13.28515625" style="21" hidden="1" customWidth="1"/>
    <col min="5640" max="5640" width="6.7109375" style="21" hidden="1" customWidth="1"/>
    <col min="5641" max="5641" width="6.5703125" style="21" hidden="1" customWidth="1"/>
    <col min="5642" max="5642" width="6.28515625" style="21" hidden="1" customWidth="1"/>
    <col min="5643" max="5643" width="9.42578125" style="21" hidden="1" customWidth="1"/>
    <col min="5644" max="5883" width="0" style="21" hidden="1"/>
    <col min="5884" max="5885" width="0" style="21" hidden="1" customWidth="1"/>
    <col min="5886" max="5886" width="19.140625" style="21" hidden="1" customWidth="1"/>
    <col min="5887" max="5887" width="9.5703125" style="21" hidden="1" customWidth="1"/>
    <col min="5888" max="5888" width="16" style="21" hidden="1" customWidth="1"/>
    <col min="5889" max="5889" width="16.7109375" style="21" hidden="1" customWidth="1"/>
    <col min="5890" max="5890" width="8.7109375" style="21" hidden="1" customWidth="1"/>
    <col min="5891" max="5891" width="9.28515625" style="21" hidden="1" customWidth="1"/>
    <col min="5892" max="5892" width="16.28515625" style="21" hidden="1" customWidth="1"/>
    <col min="5893" max="5893" width="14.5703125" style="21" hidden="1" customWidth="1"/>
    <col min="5894" max="5894" width="14.42578125" style="21" hidden="1" customWidth="1"/>
    <col min="5895" max="5895" width="13.28515625" style="21" hidden="1" customWidth="1"/>
    <col min="5896" max="5896" width="6.7109375" style="21" hidden="1" customWidth="1"/>
    <col min="5897" max="5897" width="6.5703125" style="21" hidden="1" customWidth="1"/>
    <col min="5898" max="5898" width="6.28515625" style="21" hidden="1" customWidth="1"/>
    <col min="5899" max="5899" width="9.42578125" style="21" hidden="1" customWidth="1"/>
    <col min="5900" max="6139" width="0" style="21" hidden="1"/>
    <col min="6140" max="6141" width="0" style="21" hidden="1" customWidth="1"/>
    <col min="6142" max="6142" width="19.140625" style="21" hidden="1" customWidth="1"/>
    <col min="6143" max="6143" width="9.5703125" style="21" hidden="1" customWidth="1"/>
    <col min="6144" max="6144" width="16" style="21" hidden="1" customWidth="1"/>
    <col min="6145" max="6145" width="16.7109375" style="21" hidden="1" customWidth="1"/>
    <col min="6146" max="6146" width="8.7109375" style="21" hidden="1" customWidth="1"/>
    <col min="6147" max="6147" width="9.28515625" style="21" hidden="1" customWidth="1"/>
    <col min="6148" max="6148" width="16.28515625" style="21" hidden="1" customWidth="1"/>
    <col min="6149" max="6149" width="14.5703125" style="21" hidden="1" customWidth="1"/>
    <col min="6150" max="6150" width="14.42578125" style="21" hidden="1" customWidth="1"/>
    <col min="6151" max="6151" width="13.28515625" style="21" hidden="1" customWidth="1"/>
    <col min="6152" max="6152" width="6.7109375" style="21" hidden="1" customWidth="1"/>
    <col min="6153" max="6153" width="6.5703125" style="21" hidden="1" customWidth="1"/>
    <col min="6154" max="6154" width="6.28515625" style="21" hidden="1" customWidth="1"/>
    <col min="6155" max="6155" width="9.42578125" style="21" hidden="1" customWidth="1"/>
    <col min="6156" max="6395" width="0" style="21" hidden="1"/>
    <col min="6396" max="6397" width="0" style="21" hidden="1" customWidth="1"/>
    <col min="6398" max="6398" width="19.140625" style="21" hidden="1" customWidth="1"/>
    <col min="6399" max="6399" width="9.5703125" style="21" hidden="1" customWidth="1"/>
    <col min="6400" max="6400" width="16" style="21" hidden="1" customWidth="1"/>
    <col min="6401" max="6401" width="16.7109375" style="21" hidden="1" customWidth="1"/>
    <col min="6402" max="6402" width="8.7109375" style="21" hidden="1" customWidth="1"/>
    <col min="6403" max="6403" width="9.28515625" style="21" hidden="1" customWidth="1"/>
    <col min="6404" max="6404" width="16.28515625" style="21" hidden="1" customWidth="1"/>
    <col min="6405" max="6405" width="14.5703125" style="21" hidden="1" customWidth="1"/>
    <col min="6406" max="6406" width="14.42578125" style="21" hidden="1" customWidth="1"/>
    <col min="6407" max="6407" width="13.28515625" style="21" hidden="1" customWidth="1"/>
    <col min="6408" max="6408" width="6.7109375" style="21" hidden="1" customWidth="1"/>
    <col min="6409" max="6409" width="6.5703125" style="21" hidden="1" customWidth="1"/>
    <col min="6410" max="6410" width="6.28515625" style="21" hidden="1" customWidth="1"/>
    <col min="6411" max="6411" width="9.42578125" style="21" hidden="1" customWidth="1"/>
    <col min="6412" max="6651" width="0" style="21" hidden="1"/>
    <col min="6652" max="6653" width="0" style="21" hidden="1" customWidth="1"/>
    <col min="6654" max="6654" width="19.140625" style="21" hidden="1" customWidth="1"/>
    <col min="6655" max="6655" width="9.5703125" style="21" hidden="1" customWidth="1"/>
    <col min="6656" max="6656" width="16" style="21" hidden="1" customWidth="1"/>
    <col min="6657" max="6657" width="16.7109375" style="21" hidden="1" customWidth="1"/>
    <col min="6658" max="6658" width="8.7109375" style="21" hidden="1" customWidth="1"/>
    <col min="6659" max="6659" width="9.28515625" style="21" hidden="1" customWidth="1"/>
    <col min="6660" max="6660" width="16.28515625" style="21" hidden="1" customWidth="1"/>
    <col min="6661" max="6661" width="14.5703125" style="21" hidden="1" customWidth="1"/>
    <col min="6662" max="6662" width="14.42578125" style="21" hidden="1" customWidth="1"/>
    <col min="6663" max="6663" width="13.28515625" style="21" hidden="1" customWidth="1"/>
    <col min="6664" max="6664" width="6.7109375" style="21" hidden="1" customWidth="1"/>
    <col min="6665" max="6665" width="6.5703125" style="21" hidden="1" customWidth="1"/>
    <col min="6666" max="6666" width="6.28515625" style="21" hidden="1" customWidth="1"/>
    <col min="6667" max="6667" width="9.42578125" style="21" hidden="1" customWidth="1"/>
    <col min="6668" max="6907" width="0" style="21" hidden="1"/>
    <col min="6908" max="6909" width="0" style="21" hidden="1" customWidth="1"/>
    <col min="6910" max="6910" width="19.140625" style="21" hidden="1" customWidth="1"/>
    <col min="6911" max="6911" width="9.5703125" style="21" hidden="1" customWidth="1"/>
    <col min="6912" max="6912" width="16" style="21" hidden="1" customWidth="1"/>
    <col min="6913" max="6913" width="16.7109375" style="21" hidden="1" customWidth="1"/>
    <col min="6914" max="6914" width="8.7109375" style="21" hidden="1" customWidth="1"/>
    <col min="6915" max="6915" width="9.28515625" style="21" hidden="1" customWidth="1"/>
    <col min="6916" max="6916" width="16.28515625" style="21" hidden="1" customWidth="1"/>
    <col min="6917" max="6917" width="14.5703125" style="21" hidden="1" customWidth="1"/>
    <col min="6918" max="6918" width="14.42578125" style="21" hidden="1" customWidth="1"/>
    <col min="6919" max="6919" width="13.28515625" style="21" hidden="1" customWidth="1"/>
    <col min="6920" max="6920" width="6.7109375" style="21" hidden="1" customWidth="1"/>
    <col min="6921" max="6921" width="6.5703125" style="21" hidden="1" customWidth="1"/>
    <col min="6922" max="6922" width="6.28515625" style="21" hidden="1" customWidth="1"/>
    <col min="6923" max="6923" width="9.42578125" style="21" hidden="1" customWidth="1"/>
    <col min="6924" max="7163" width="0" style="21" hidden="1"/>
    <col min="7164" max="7165" width="0" style="21" hidden="1" customWidth="1"/>
    <col min="7166" max="7166" width="19.140625" style="21" hidden="1" customWidth="1"/>
    <col min="7167" max="7167" width="9.5703125" style="21" hidden="1" customWidth="1"/>
    <col min="7168" max="7168" width="16" style="21" hidden="1" customWidth="1"/>
    <col min="7169" max="7169" width="16.7109375" style="21" hidden="1" customWidth="1"/>
    <col min="7170" max="7170" width="8.7109375" style="21" hidden="1" customWidth="1"/>
    <col min="7171" max="7171" width="9.28515625" style="21" hidden="1" customWidth="1"/>
    <col min="7172" max="7172" width="16.28515625" style="21" hidden="1" customWidth="1"/>
    <col min="7173" max="7173" width="14.5703125" style="21" hidden="1" customWidth="1"/>
    <col min="7174" max="7174" width="14.42578125" style="21" hidden="1" customWidth="1"/>
    <col min="7175" max="7175" width="13.28515625" style="21" hidden="1" customWidth="1"/>
    <col min="7176" max="7176" width="6.7109375" style="21" hidden="1" customWidth="1"/>
    <col min="7177" max="7177" width="6.5703125" style="21" hidden="1" customWidth="1"/>
    <col min="7178" max="7178" width="6.28515625" style="21" hidden="1" customWidth="1"/>
    <col min="7179" max="7179" width="9.42578125" style="21" hidden="1" customWidth="1"/>
    <col min="7180" max="7419" width="0" style="21" hidden="1"/>
    <col min="7420" max="7421" width="0" style="21" hidden="1" customWidth="1"/>
    <col min="7422" max="7422" width="19.140625" style="21" hidden="1" customWidth="1"/>
    <col min="7423" max="7423" width="9.5703125" style="21" hidden="1" customWidth="1"/>
    <col min="7424" max="7424" width="16" style="21" hidden="1" customWidth="1"/>
    <col min="7425" max="7425" width="16.7109375" style="21" hidden="1" customWidth="1"/>
    <col min="7426" max="7426" width="8.7109375" style="21" hidden="1" customWidth="1"/>
    <col min="7427" max="7427" width="9.28515625" style="21" hidden="1" customWidth="1"/>
    <col min="7428" max="7428" width="16.28515625" style="21" hidden="1" customWidth="1"/>
    <col min="7429" max="7429" width="14.5703125" style="21" hidden="1" customWidth="1"/>
    <col min="7430" max="7430" width="14.42578125" style="21" hidden="1" customWidth="1"/>
    <col min="7431" max="7431" width="13.28515625" style="21" hidden="1" customWidth="1"/>
    <col min="7432" max="7432" width="6.7109375" style="21" hidden="1" customWidth="1"/>
    <col min="7433" max="7433" width="6.5703125" style="21" hidden="1" customWidth="1"/>
    <col min="7434" max="7434" width="6.28515625" style="21" hidden="1" customWidth="1"/>
    <col min="7435" max="7435" width="9.42578125" style="21" hidden="1" customWidth="1"/>
    <col min="7436" max="7675" width="0" style="21" hidden="1"/>
    <col min="7676" max="7677" width="0" style="21" hidden="1" customWidth="1"/>
    <col min="7678" max="7678" width="19.140625" style="21" hidden="1" customWidth="1"/>
    <col min="7679" max="7679" width="9.5703125" style="21" hidden="1" customWidth="1"/>
    <col min="7680" max="7680" width="16" style="21" hidden="1" customWidth="1"/>
    <col min="7681" max="7681" width="16.7109375" style="21" hidden="1" customWidth="1"/>
    <col min="7682" max="7682" width="8.7109375" style="21" hidden="1" customWidth="1"/>
    <col min="7683" max="7683" width="9.28515625" style="21" hidden="1" customWidth="1"/>
    <col min="7684" max="7684" width="16.28515625" style="21" hidden="1" customWidth="1"/>
    <col min="7685" max="7685" width="14.5703125" style="21" hidden="1" customWidth="1"/>
    <col min="7686" max="7686" width="14.42578125" style="21" hidden="1" customWidth="1"/>
    <col min="7687" max="7687" width="13.28515625" style="21" hidden="1" customWidth="1"/>
    <col min="7688" max="7688" width="6.7109375" style="21" hidden="1" customWidth="1"/>
    <col min="7689" max="7689" width="6.5703125" style="21" hidden="1" customWidth="1"/>
    <col min="7690" max="7690" width="6.28515625" style="21" hidden="1" customWidth="1"/>
    <col min="7691" max="7691" width="9.42578125" style="21" hidden="1" customWidth="1"/>
    <col min="7692" max="7931" width="0" style="21" hidden="1"/>
    <col min="7932" max="7933" width="0" style="21" hidden="1" customWidth="1"/>
    <col min="7934" max="7934" width="19.140625" style="21" hidden="1" customWidth="1"/>
    <col min="7935" max="7935" width="9.5703125" style="21" hidden="1" customWidth="1"/>
    <col min="7936" max="7936" width="16" style="21" hidden="1" customWidth="1"/>
    <col min="7937" max="7937" width="16.7109375" style="21" hidden="1" customWidth="1"/>
    <col min="7938" max="7938" width="8.7109375" style="21" hidden="1" customWidth="1"/>
    <col min="7939" max="7939" width="9.28515625" style="21" hidden="1" customWidth="1"/>
    <col min="7940" max="7940" width="16.28515625" style="21" hidden="1" customWidth="1"/>
    <col min="7941" max="7941" width="14.5703125" style="21" hidden="1" customWidth="1"/>
    <col min="7942" max="7942" width="14.42578125" style="21" hidden="1" customWidth="1"/>
    <col min="7943" max="7943" width="13.28515625" style="21" hidden="1" customWidth="1"/>
    <col min="7944" max="7944" width="6.7109375" style="21" hidden="1" customWidth="1"/>
    <col min="7945" max="7945" width="6.5703125" style="21" hidden="1" customWidth="1"/>
    <col min="7946" max="7946" width="6.28515625" style="21" hidden="1" customWidth="1"/>
    <col min="7947" max="7947" width="9.42578125" style="21" hidden="1" customWidth="1"/>
    <col min="7948" max="8187" width="0" style="21" hidden="1"/>
    <col min="8188" max="8189" width="0" style="21" hidden="1" customWidth="1"/>
    <col min="8190" max="8190" width="19.140625" style="21" hidden="1" customWidth="1"/>
    <col min="8191" max="8191" width="9.5703125" style="21" hidden="1" customWidth="1"/>
    <col min="8192" max="8192" width="16" style="21" hidden="1" customWidth="1"/>
    <col min="8193" max="8193" width="16.7109375" style="21" hidden="1" customWidth="1"/>
    <col min="8194" max="8194" width="8.7109375" style="21" hidden="1" customWidth="1"/>
    <col min="8195" max="8195" width="9.28515625" style="21" hidden="1" customWidth="1"/>
    <col min="8196" max="8196" width="16.28515625" style="21" hidden="1" customWidth="1"/>
    <col min="8197" max="8197" width="14.5703125" style="21" hidden="1" customWidth="1"/>
    <col min="8198" max="8198" width="14.42578125" style="21" hidden="1" customWidth="1"/>
    <col min="8199" max="8199" width="13.28515625" style="21" hidden="1" customWidth="1"/>
    <col min="8200" max="8200" width="6.7109375" style="21" hidden="1" customWidth="1"/>
    <col min="8201" max="8201" width="6.5703125" style="21" hidden="1" customWidth="1"/>
    <col min="8202" max="8202" width="6.28515625" style="21" hidden="1" customWidth="1"/>
    <col min="8203" max="8203" width="9.42578125" style="21" hidden="1" customWidth="1"/>
    <col min="8204" max="8443" width="0" style="21" hidden="1"/>
    <col min="8444" max="8445" width="0" style="21" hidden="1" customWidth="1"/>
    <col min="8446" max="8446" width="19.140625" style="21" hidden="1" customWidth="1"/>
    <col min="8447" max="8447" width="9.5703125" style="21" hidden="1" customWidth="1"/>
    <col min="8448" max="8448" width="16" style="21" hidden="1" customWidth="1"/>
    <col min="8449" max="8449" width="16.7109375" style="21" hidden="1" customWidth="1"/>
    <col min="8450" max="8450" width="8.7109375" style="21" hidden="1" customWidth="1"/>
    <col min="8451" max="8451" width="9.28515625" style="21" hidden="1" customWidth="1"/>
    <col min="8452" max="8452" width="16.28515625" style="21" hidden="1" customWidth="1"/>
    <col min="8453" max="8453" width="14.5703125" style="21" hidden="1" customWidth="1"/>
    <col min="8454" max="8454" width="14.42578125" style="21" hidden="1" customWidth="1"/>
    <col min="8455" max="8455" width="13.28515625" style="21" hidden="1" customWidth="1"/>
    <col min="8456" max="8456" width="6.7109375" style="21" hidden="1" customWidth="1"/>
    <col min="8457" max="8457" width="6.5703125" style="21" hidden="1" customWidth="1"/>
    <col min="8458" max="8458" width="6.28515625" style="21" hidden="1" customWidth="1"/>
    <col min="8459" max="8459" width="9.42578125" style="21" hidden="1" customWidth="1"/>
    <col min="8460" max="8699" width="0" style="21" hidden="1"/>
    <col min="8700" max="8701" width="0" style="21" hidden="1" customWidth="1"/>
    <col min="8702" max="8702" width="19.140625" style="21" hidden="1" customWidth="1"/>
    <col min="8703" max="8703" width="9.5703125" style="21" hidden="1" customWidth="1"/>
    <col min="8704" max="8704" width="16" style="21" hidden="1" customWidth="1"/>
    <col min="8705" max="8705" width="16.7109375" style="21" hidden="1" customWidth="1"/>
    <col min="8706" max="8706" width="8.7109375" style="21" hidden="1" customWidth="1"/>
    <col min="8707" max="8707" width="9.28515625" style="21" hidden="1" customWidth="1"/>
    <col min="8708" max="8708" width="16.28515625" style="21" hidden="1" customWidth="1"/>
    <col min="8709" max="8709" width="14.5703125" style="21" hidden="1" customWidth="1"/>
    <col min="8710" max="8710" width="14.42578125" style="21" hidden="1" customWidth="1"/>
    <col min="8711" max="8711" width="13.28515625" style="21" hidden="1" customWidth="1"/>
    <col min="8712" max="8712" width="6.7109375" style="21" hidden="1" customWidth="1"/>
    <col min="8713" max="8713" width="6.5703125" style="21" hidden="1" customWidth="1"/>
    <col min="8714" max="8714" width="6.28515625" style="21" hidden="1" customWidth="1"/>
    <col min="8715" max="8715" width="9.42578125" style="21" hidden="1" customWidth="1"/>
    <col min="8716" max="8955" width="0" style="21" hidden="1"/>
    <col min="8956" max="8957" width="0" style="21" hidden="1" customWidth="1"/>
    <col min="8958" max="8958" width="19.140625" style="21" hidden="1" customWidth="1"/>
    <col min="8959" max="8959" width="9.5703125" style="21" hidden="1" customWidth="1"/>
    <col min="8960" max="8960" width="16" style="21" hidden="1" customWidth="1"/>
    <col min="8961" max="8961" width="16.7109375" style="21" hidden="1" customWidth="1"/>
    <col min="8962" max="8962" width="8.7109375" style="21" hidden="1" customWidth="1"/>
    <col min="8963" max="8963" width="9.28515625" style="21" hidden="1" customWidth="1"/>
    <col min="8964" max="8964" width="16.28515625" style="21" hidden="1" customWidth="1"/>
    <col min="8965" max="8965" width="14.5703125" style="21" hidden="1" customWidth="1"/>
    <col min="8966" max="8966" width="14.42578125" style="21" hidden="1" customWidth="1"/>
    <col min="8967" max="8967" width="13.28515625" style="21" hidden="1" customWidth="1"/>
    <col min="8968" max="8968" width="6.7109375" style="21" hidden="1" customWidth="1"/>
    <col min="8969" max="8969" width="6.5703125" style="21" hidden="1" customWidth="1"/>
    <col min="8970" max="8970" width="6.28515625" style="21" hidden="1" customWidth="1"/>
    <col min="8971" max="8971" width="9.42578125" style="21" hidden="1" customWidth="1"/>
    <col min="8972" max="9211" width="0" style="21" hidden="1"/>
    <col min="9212" max="9213" width="0" style="21" hidden="1" customWidth="1"/>
    <col min="9214" max="9214" width="19.140625" style="21" hidden="1" customWidth="1"/>
    <col min="9215" max="9215" width="9.5703125" style="21" hidden="1" customWidth="1"/>
    <col min="9216" max="9216" width="16" style="21" hidden="1" customWidth="1"/>
    <col min="9217" max="9217" width="16.7109375" style="21" hidden="1" customWidth="1"/>
    <col min="9218" max="9218" width="8.7109375" style="21" hidden="1" customWidth="1"/>
    <col min="9219" max="9219" width="9.28515625" style="21" hidden="1" customWidth="1"/>
    <col min="9220" max="9220" width="16.28515625" style="21" hidden="1" customWidth="1"/>
    <col min="9221" max="9221" width="14.5703125" style="21" hidden="1" customWidth="1"/>
    <col min="9222" max="9222" width="14.42578125" style="21" hidden="1" customWidth="1"/>
    <col min="9223" max="9223" width="13.28515625" style="21" hidden="1" customWidth="1"/>
    <col min="9224" max="9224" width="6.7109375" style="21" hidden="1" customWidth="1"/>
    <col min="9225" max="9225" width="6.5703125" style="21" hidden="1" customWidth="1"/>
    <col min="9226" max="9226" width="6.28515625" style="21" hidden="1" customWidth="1"/>
    <col min="9227" max="9227" width="9.42578125" style="21" hidden="1" customWidth="1"/>
    <col min="9228" max="9467" width="0" style="21" hidden="1"/>
    <col min="9468" max="9469" width="0" style="21" hidden="1" customWidth="1"/>
    <col min="9470" max="9470" width="19.140625" style="21" hidden="1" customWidth="1"/>
    <col min="9471" max="9471" width="9.5703125" style="21" hidden="1" customWidth="1"/>
    <col min="9472" max="9472" width="16" style="21" hidden="1" customWidth="1"/>
    <col min="9473" max="9473" width="16.7109375" style="21" hidden="1" customWidth="1"/>
    <col min="9474" max="9474" width="8.7109375" style="21" hidden="1" customWidth="1"/>
    <col min="9475" max="9475" width="9.28515625" style="21" hidden="1" customWidth="1"/>
    <col min="9476" max="9476" width="16.28515625" style="21" hidden="1" customWidth="1"/>
    <col min="9477" max="9477" width="14.5703125" style="21" hidden="1" customWidth="1"/>
    <col min="9478" max="9478" width="14.42578125" style="21" hidden="1" customWidth="1"/>
    <col min="9479" max="9479" width="13.28515625" style="21" hidden="1" customWidth="1"/>
    <col min="9480" max="9480" width="6.7109375" style="21" hidden="1" customWidth="1"/>
    <col min="9481" max="9481" width="6.5703125" style="21" hidden="1" customWidth="1"/>
    <col min="9482" max="9482" width="6.28515625" style="21" hidden="1" customWidth="1"/>
    <col min="9483" max="9483" width="9.42578125" style="21" hidden="1" customWidth="1"/>
    <col min="9484" max="9723" width="0" style="21" hidden="1"/>
    <col min="9724" max="9725" width="0" style="21" hidden="1" customWidth="1"/>
    <col min="9726" max="9726" width="19.140625" style="21" hidden="1" customWidth="1"/>
    <col min="9727" max="9727" width="9.5703125" style="21" hidden="1" customWidth="1"/>
    <col min="9728" max="9728" width="16" style="21" hidden="1" customWidth="1"/>
    <col min="9729" max="9729" width="16.7109375" style="21" hidden="1" customWidth="1"/>
    <col min="9730" max="9730" width="8.7109375" style="21" hidden="1" customWidth="1"/>
    <col min="9731" max="9731" width="9.28515625" style="21" hidden="1" customWidth="1"/>
    <col min="9732" max="9732" width="16.28515625" style="21" hidden="1" customWidth="1"/>
    <col min="9733" max="9733" width="14.5703125" style="21" hidden="1" customWidth="1"/>
    <col min="9734" max="9734" width="14.42578125" style="21" hidden="1" customWidth="1"/>
    <col min="9735" max="9735" width="13.28515625" style="21" hidden="1" customWidth="1"/>
    <col min="9736" max="9736" width="6.7109375" style="21" hidden="1" customWidth="1"/>
    <col min="9737" max="9737" width="6.5703125" style="21" hidden="1" customWidth="1"/>
    <col min="9738" max="9738" width="6.28515625" style="21" hidden="1" customWidth="1"/>
    <col min="9739" max="9739" width="9.42578125" style="21" hidden="1" customWidth="1"/>
    <col min="9740" max="9979" width="0" style="21" hidden="1"/>
    <col min="9980" max="9981" width="0" style="21" hidden="1" customWidth="1"/>
    <col min="9982" max="9982" width="19.140625" style="21" hidden="1" customWidth="1"/>
    <col min="9983" max="9983" width="9.5703125" style="21" hidden="1" customWidth="1"/>
    <col min="9984" max="9984" width="16" style="21" hidden="1" customWidth="1"/>
    <col min="9985" max="9985" width="16.7109375" style="21" hidden="1" customWidth="1"/>
    <col min="9986" max="9986" width="8.7109375" style="21" hidden="1" customWidth="1"/>
    <col min="9987" max="9987" width="9.28515625" style="21" hidden="1" customWidth="1"/>
    <col min="9988" max="9988" width="16.28515625" style="21" hidden="1" customWidth="1"/>
    <col min="9989" max="9989" width="14.5703125" style="21" hidden="1" customWidth="1"/>
    <col min="9990" max="9990" width="14.42578125" style="21" hidden="1" customWidth="1"/>
    <col min="9991" max="9991" width="13.28515625" style="21" hidden="1" customWidth="1"/>
    <col min="9992" max="9992" width="6.7109375" style="21" hidden="1" customWidth="1"/>
    <col min="9993" max="9993" width="6.5703125" style="21" hidden="1" customWidth="1"/>
    <col min="9994" max="9994" width="6.28515625" style="21" hidden="1" customWidth="1"/>
    <col min="9995" max="9995" width="9.42578125" style="21" hidden="1" customWidth="1"/>
    <col min="9996" max="10235" width="0" style="21" hidden="1"/>
    <col min="10236" max="10237" width="0" style="21" hidden="1" customWidth="1"/>
    <col min="10238" max="10238" width="19.140625" style="21" hidden="1" customWidth="1"/>
    <col min="10239" max="10239" width="9.5703125" style="21" hidden="1" customWidth="1"/>
    <col min="10240" max="10240" width="16" style="21" hidden="1" customWidth="1"/>
    <col min="10241" max="10241" width="16.7109375" style="21" hidden="1" customWidth="1"/>
    <col min="10242" max="10242" width="8.7109375" style="21" hidden="1" customWidth="1"/>
    <col min="10243" max="10243" width="9.28515625" style="21" hidden="1" customWidth="1"/>
    <col min="10244" max="10244" width="16.28515625" style="21" hidden="1" customWidth="1"/>
    <col min="10245" max="10245" width="14.5703125" style="21" hidden="1" customWidth="1"/>
    <col min="10246" max="10246" width="14.42578125" style="21" hidden="1" customWidth="1"/>
    <col min="10247" max="10247" width="13.28515625" style="21" hidden="1" customWidth="1"/>
    <col min="10248" max="10248" width="6.7109375" style="21" hidden="1" customWidth="1"/>
    <col min="10249" max="10249" width="6.5703125" style="21" hidden="1" customWidth="1"/>
    <col min="10250" max="10250" width="6.28515625" style="21" hidden="1" customWidth="1"/>
    <col min="10251" max="10251" width="9.42578125" style="21" hidden="1" customWidth="1"/>
    <col min="10252" max="10491" width="0" style="21" hidden="1"/>
    <col min="10492" max="10493" width="0" style="21" hidden="1" customWidth="1"/>
    <col min="10494" max="10494" width="19.140625" style="21" hidden="1" customWidth="1"/>
    <col min="10495" max="10495" width="9.5703125" style="21" hidden="1" customWidth="1"/>
    <col min="10496" max="10496" width="16" style="21" hidden="1" customWidth="1"/>
    <col min="10497" max="10497" width="16.7109375" style="21" hidden="1" customWidth="1"/>
    <col min="10498" max="10498" width="8.7109375" style="21" hidden="1" customWidth="1"/>
    <col min="10499" max="10499" width="9.28515625" style="21" hidden="1" customWidth="1"/>
    <col min="10500" max="10500" width="16.28515625" style="21" hidden="1" customWidth="1"/>
    <col min="10501" max="10501" width="14.5703125" style="21" hidden="1" customWidth="1"/>
    <col min="10502" max="10502" width="14.42578125" style="21" hidden="1" customWidth="1"/>
    <col min="10503" max="10503" width="13.28515625" style="21" hidden="1" customWidth="1"/>
    <col min="10504" max="10504" width="6.7109375" style="21" hidden="1" customWidth="1"/>
    <col min="10505" max="10505" width="6.5703125" style="21" hidden="1" customWidth="1"/>
    <col min="10506" max="10506" width="6.28515625" style="21" hidden="1" customWidth="1"/>
    <col min="10507" max="10507" width="9.42578125" style="21" hidden="1" customWidth="1"/>
    <col min="10508" max="10747" width="0" style="21" hidden="1"/>
    <col min="10748" max="10749" width="0" style="21" hidden="1" customWidth="1"/>
    <col min="10750" max="10750" width="19.140625" style="21" hidden="1" customWidth="1"/>
    <col min="10751" max="10751" width="9.5703125" style="21" hidden="1" customWidth="1"/>
    <col min="10752" max="10752" width="16" style="21" hidden="1" customWidth="1"/>
    <col min="10753" max="10753" width="16.7109375" style="21" hidden="1" customWidth="1"/>
    <col min="10754" max="10754" width="8.7109375" style="21" hidden="1" customWidth="1"/>
    <col min="10755" max="10755" width="9.28515625" style="21" hidden="1" customWidth="1"/>
    <col min="10756" max="10756" width="16.28515625" style="21" hidden="1" customWidth="1"/>
    <col min="10757" max="10757" width="14.5703125" style="21" hidden="1" customWidth="1"/>
    <col min="10758" max="10758" width="14.42578125" style="21" hidden="1" customWidth="1"/>
    <col min="10759" max="10759" width="13.28515625" style="21" hidden="1" customWidth="1"/>
    <col min="10760" max="10760" width="6.7109375" style="21" hidden="1" customWidth="1"/>
    <col min="10761" max="10761" width="6.5703125" style="21" hidden="1" customWidth="1"/>
    <col min="10762" max="10762" width="6.28515625" style="21" hidden="1" customWidth="1"/>
    <col min="10763" max="10763" width="9.42578125" style="21" hidden="1" customWidth="1"/>
    <col min="10764" max="11003" width="0" style="21" hidden="1"/>
    <col min="11004" max="11005" width="0" style="21" hidden="1" customWidth="1"/>
    <col min="11006" max="11006" width="19.140625" style="21" hidden="1" customWidth="1"/>
    <col min="11007" max="11007" width="9.5703125" style="21" hidden="1" customWidth="1"/>
    <col min="11008" max="11008" width="16" style="21" hidden="1" customWidth="1"/>
    <col min="11009" max="11009" width="16.7109375" style="21" hidden="1" customWidth="1"/>
    <col min="11010" max="11010" width="8.7109375" style="21" hidden="1" customWidth="1"/>
    <col min="11011" max="11011" width="9.28515625" style="21" hidden="1" customWidth="1"/>
    <col min="11012" max="11012" width="16.28515625" style="21" hidden="1" customWidth="1"/>
    <col min="11013" max="11013" width="14.5703125" style="21" hidden="1" customWidth="1"/>
    <col min="11014" max="11014" width="14.42578125" style="21" hidden="1" customWidth="1"/>
    <col min="11015" max="11015" width="13.28515625" style="21" hidden="1" customWidth="1"/>
    <col min="11016" max="11016" width="6.7109375" style="21" hidden="1" customWidth="1"/>
    <col min="11017" max="11017" width="6.5703125" style="21" hidden="1" customWidth="1"/>
    <col min="11018" max="11018" width="6.28515625" style="21" hidden="1" customWidth="1"/>
    <col min="11019" max="11019" width="9.42578125" style="21" hidden="1" customWidth="1"/>
    <col min="11020" max="11259" width="0" style="21" hidden="1"/>
    <col min="11260" max="11261" width="0" style="21" hidden="1" customWidth="1"/>
    <col min="11262" max="11262" width="19.140625" style="21" hidden="1" customWidth="1"/>
    <col min="11263" max="11263" width="9.5703125" style="21" hidden="1" customWidth="1"/>
    <col min="11264" max="11264" width="16" style="21" hidden="1" customWidth="1"/>
    <col min="11265" max="11265" width="16.7109375" style="21" hidden="1" customWidth="1"/>
    <col min="11266" max="11266" width="8.7109375" style="21" hidden="1" customWidth="1"/>
    <col min="11267" max="11267" width="9.28515625" style="21" hidden="1" customWidth="1"/>
    <col min="11268" max="11268" width="16.28515625" style="21" hidden="1" customWidth="1"/>
    <col min="11269" max="11269" width="14.5703125" style="21" hidden="1" customWidth="1"/>
    <col min="11270" max="11270" width="14.42578125" style="21" hidden="1" customWidth="1"/>
    <col min="11271" max="11271" width="13.28515625" style="21" hidden="1" customWidth="1"/>
    <col min="11272" max="11272" width="6.7109375" style="21" hidden="1" customWidth="1"/>
    <col min="11273" max="11273" width="6.5703125" style="21" hidden="1" customWidth="1"/>
    <col min="11274" max="11274" width="6.28515625" style="21" hidden="1" customWidth="1"/>
    <col min="11275" max="11275" width="9.42578125" style="21" hidden="1" customWidth="1"/>
    <col min="11276" max="11515" width="0" style="21" hidden="1"/>
    <col min="11516" max="11517" width="0" style="21" hidden="1" customWidth="1"/>
    <col min="11518" max="11518" width="19.140625" style="21" hidden="1" customWidth="1"/>
    <col min="11519" max="11519" width="9.5703125" style="21" hidden="1" customWidth="1"/>
    <col min="11520" max="11520" width="16" style="21" hidden="1" customWidth="1"/>
    <col min="11521" max="11521" width="16.7109375" style="21" hidden="1" customWidth="1"/>
    <col min="11522" max="11522" width="8.7109375" style="21" hidden="1" customWidth="1"/>
    <col min="11523" max="11523" width="9.28515625" style="21" hidden="1" customWidth="1"/>
    <col min="11524" max="11524" width="16.28515625" style="21" hidden="1" customWidth="1"/>
    <col min="11525" max="11525" width="14.5703125" style="21" hidden="1" customWidth="1"/>
    <col min="11526" max="11526" width="14.42578125" style="21" hidden="1" customWidth="1"/>
    <col min="11527" max="11527" width="13.28515625" style="21" hidden="1" customWidth="1"/>
    <col min="11528" max="11528" width="6.7109375" style="21" hidden="1" customWidth="1"/>
    <col min="11529" max="11529" width="6.5703125" style="21" hidden="1" customWidth="1"/>
    <col min="11530" max="11530" width="6.28515625" style="21" hidden="1" customWidth="1"/>
    <col min="11531" max="11531" width="9.42578125" style="21" hidden="1" customWidth="1"/>
    <col min="11532" max="11771" width="0" style="21" hidden="1"/>
    <col min="11772" max="11773" width="0" style="21" hidden="1" customWidth="1"/>
    <col min="11774" max="11774" width="19.140625" style="21" hidden="1" customWidth="1"/>
    <col min="11775" max="11775" width="9.5703125" style="21" hidden="1" customWidth="1"/>
    <col min="11776" max="11776" width="16" style="21" hidden="1" customWidth="1"/>
    <col min="11777" max="11777" width="16.7109375" style="21" hidden="1" customWidth="1"/>
    <col min="11778" max="11778" width="8.7109375" style="21" hidden="1" customWidth="1"/>
    <col min="11779" max="11779" width="9.28515625" style="21" hidden="1" customWidth="1"/>
    <col min="11780" max="11780" width="16.28515625" style="21" hidden="1" customWidth="1"/>
    <col min="11781" max="11781" width="14.5703125" style="21" hidden="1" customWidth="1"/>
    <col min="11782" max="11782" width="14.42578125" style="21" hidden="1" customWidth="1"/>
    <col min="11783" max="11783" width="13.28515625" style="21" hidden="1" customWidth="1"/>
    <col min="11784" max="11784" width="6.7109375" style="21" hidden="1" customWidth="1"/>
    <col min="11785" max="11785" width="6.5703125" style="21" hidden="1" customWidth="1"/>
    <col min="11786" max="11786" width="6.28515625" style="21" hidden="1" customWidth="1"/>
    <col min="11787" max="11787" width="9.42578125" style="21" hidden="1" customWidth="1"/>
    <col min="11788" max="12027" width="0" style="21" hidden="1"/>
    <col min="12028" max="12029" width="0" style="21" hidden="1" customWidth="1"/>
    <col min="12030" max="12030" width="19.140625" style="21" hidden="1" customWidth="1"/>
    <col min="12031" max="12031" width="9.5703125" style="21" hidden="1" customWidth="1"/>
    <col min="12032" max="12032" width="16" style="21" hidden="1" customWidth="1"/>
    <col min="12033" max="12033" width="16.7109375" style="21" hidden="1" customWidth="1"/>
    <col min="12034" max="12034" width="8.7109375" style="21" hidden="1" customWidth="1"/>
    <col min="12035" max="12035" width="9.28515625" style="21" hidden="1" customWidth="1"/>
    <col min="12036" max="12036" width="16.28515625" style="21" hidden="1" customWidth="1"/>
    <col min="12037" max="12037" width="14.5703125" style="21" hidden="1" customWidth="1"/>
    <col min="12038" max="12038" width="14.42578125" style="21" hidden="1" customWidth="1"/>
    <col min="12039" max="12039" width="13.28515625" style="21" hidden="1" customWidth="1"/>
    <col min="12040" max="12040" width="6.7109375" style="21" hidden="1" customWidth="1"/>
    <col min="12041" max="12041" width="6.5703125" style="21" hidden="1" customWidth="1"/>
    <col min="12042" max="12042" width="6.28515625" style="21" hidden="1" customWidth="1"/>
    <col min="12043" max="12043" width="9.42578125" style="21" hidden="1" customWidth="1"/>
    <col min="12044" max="12283" width="0" style="21" hidden="1"/>
    <col min="12284" max="12285" width="0" style="21" hidden="1" customWidth="1"/>
    <col min="12286" max="12286" width="19.140625" style="21" hidden="1" customWidth="1"/>
    <col min="12287" max="12287" width="9.5703125" style="21" hidden="1" customWidth="1"/>
    <col min="12288" max="12288" width="16" style="21" hidden="1" customWidth="1"/>
    <col min="12289" max="12289" width="16.7109375" style="21" hidden="1" customWidth="1"/>
    <col min="12290" max="12290" width="8.7109375" style="21" hidden="1" customWidth="1"/>
    <col min="12291" max="12291" width="9.28515625" style="21" hidden="1" customWidth="1"/>
    <col min="12292" max="12292" width="16.28515625" style="21" hidden="1" customWidth="1"/>
    <col min="12293" max="12293" width="14.5703125" style="21" hidden="1" customWidth="1"/>
    <col min="12294" max="12294" width="14.42578125" style="21" hidden="1" customWidth="1"/>
    <col min="12295" max="12295" width="13.28515625" style="21" hidden="1" customWidth="1"/>
    <col min="12296" max="12296" width="6.7109375" style="21" hidden="1" customWidth="1"/>
    <col min="12297" max="12297" width="6.5703125" style="21" hidden="1" customWidth="1"/>
    <col min="12298" max="12298" width="6.28515625" style="21" hidden="1" customWidth="1"/>
    <col min="12299" max="12299" width="9.42578125" style="21" hidden="1" customWidth="1"/>
    <col min="12300" max="12539" width="0" style="21" hidden="1"/>
    <col min="12540" max="12541" width="0" style="21" hidden="1" customWidth="1"/>
    <col min="12542" max="12542" width="19.140625" style="21" hidden="1" customWidth="1"/>
    <col min="12543" max="12543" width="9.5703125" style="21" hidden="1" customWidth="1"/>
    <col min="12544" max="12544" width="16" style="21" hidden="1" customWidth="1"/>
    <col min="12545" max="12545" width="16.7109375" style="21" hidden="1" customWidth="1"/>
    <col min="12546" max="12546" width="8.7109375" style="21" hidden="1" customWidth="1"/>
    <col min="12547" max="12547" width="9.28515625" style="21" hidden="1" customWidth="1"/>
    <col min="12548" max="12548" width="16.28515625" style="21" hidden="1" customWidth="1"/>
    <col min="12549" max="12549" width="14.5703125" style="21" hidden="1" customWidth="1"/>
    <col min="12550" max="12550" width="14.42578125" style="21" hidden="1" customWidth="1"/>
    <col min="12551" max="12551" width="13.28515625" style="21" hidden="1" customWidth="1"/>
    <col min="12552" max="12552" width="6.7109375" style="21" hidden="1" customWidth="1"/>
    <col min="12553" max="12553" width="6.5703125" style="21" hidden="1" customWidth="1"/>
    <col min="12554" max="12554" width="6.28515625" style="21" hidden="1" customWidth="1"/>
    <col min="12555" max="12555" width="9.42578125" style="21" hidden="1" customWidth="1"/>
    <col min="12556" max="12795" width="0" style="21" hidden="1"/>
    <col min="12796" max="12797" width="0" style="21" hidden="1" customWidth="1"/>
    <col min="12798" max="12798" width="19.140625" style="21" hidden="1" customWidth="1"/>
    <col min="12799" max="12799" width="9.5703125" style="21" hidden="1" customWidth="1"/>
    <col min="12800" max="12800" width="16" style="21" hidden="1" customWidth="1"/>
    <col min="12801" max="12801" width="16.7109375" style="21" hidden="1" customWidth="1"/>
    <col min="12802" max="12802" width="8.7109375" style="21" hidden="1" customWidth="1"/>
    <col min="12803" max="12803" width="9.28515625" style="21" hidden="1" customWidth="1"/>
    <col min="12804" max="12804" width="16.28515625" style="21" hidden="1" customWidth="1"/>
    <col min="12805" max="12805" width="14.5703125" style="21" hidden="1" customWidth="1"/>
    <col min="12806" max="12806" width="14.42578125" style="21" hidden="1" customWidth="1"/>
    <col min="12807" max="12807" width="13.28515625" style="21" hidden="1" customWidth="1"/>
    <col min="12808" max="12808" width="6.7109375" style="21" hidden="1" customWidth="1"/>
    <col min="12809" max="12809" width="6.5703125" style="21" hidden="1" customWidth="1"/>
    <col min="12810" max="12810" width="6.28515625" style="21" hidden="1" customWidth="1"/>
    <col min="12811" max="12811" width="9.42578125" style="21" hidden="1" customWidth="1"/>
    <col min="12812" max="13051" width="0" style="21" hidden="1"/>
    <col min="13052" max="13053" width="0" style="21" hidden="1" customWidth="1"/>
    <col min="13054" max="13054" width="19.140625" style="21" hidden="1" customWidth="1"/>
    <col min="13055" max="13055" width="9.5703125" style="21" hidden="1" customWidth="1"/>
    <col min="13056" max="13056" width="16" style="21" hidden="1" customWidth="1"/>
    <col min="13057" max="13057" width="16.7109375" style="21" hidden="1" customWidth="1"/>
    <col min="13058" max="13058" width="8.7109375" style="21" hidden="1" customWidth="1"/>
    <col min="13059" max="13059" width="9.28515625" style="21" hidden="1" customWidth="1"/>
    <col min="13060" max="13060" width="16.28515625" style="21" hidden="1" customWidth="1"/>
    <col min="13061" max="13061" width="14.5703125" style="21" hidden="1" customWidth="1"/>
    <col min="13062" max="13062" width="14.42578125" style="21" hidden="1" customWidth="1"/>
    <col min="13063" max="13063" width="13.28515625" style="21" hidden="1" customWidth="1"/>
    <col min="13064" max="13064" width="6.7109375" style="21" hidden="1" customWidth="1"/>
    <col min="13065" max="13065" width="6.5703125" style="21" hidden="1" customWidth="1"/>
    <col min="13066" max="13066" width="6.28515625" style="21" hidden="1" customWidth="1"/>
    <col min="13067" max="13067" width="9.42578125" style="21" hidden="1" customWidth="1"/>
    <col min="13068" max="13307" width="0" style="21" hidden="1"/>
    <col min="13308" max="13309" width="0" style="21" hidden="1" customWidth="1"/>
    <col min="13310" max="13310" width="19.140625" style="21" hidden="1" customWidth="1"/>
    <col min="13311" max="13311" width="9.5703125" style="21" hidden="1" customWidth="1"/>
    <col min="13312" max="13312" width="16" style="21" hidden="1" customWidth="1"/>
    <col min="13313" max="13313" width="16.7109375" style="21" hidden="1" customWidth="1"/>
    <col min="13314" max="13314" width="8.7109375" style="21" hidden="1" customWidth="1"/>
    <col min="13315" max="13315" width="9.28515625" style="21" hidden="1" customWidth="1"/>
    <col min="13316" max="13316" width="16.28515625" style="21" hidden="1" customWidth="1"/>
    <col min="13317" max="13317" width="14.5703125" style="21" hidden="1" customWidth="1"/>
    <col min="13318" max="13318" width="14.42578125" style="21" hidden="1" customWidth="1"/>
    <col min="13319" max="13319" width="13.28515625" style="21" hidden="1" customWidth="1"/>
    <col min="13320" max="13320" width="6.7109375" style="21" hidden="1" customWidth="1"/>
    <col min="13321" max="13321" width="6.5703125" style="21" hidden="1" customWidth="1"/>
    <col min="13322" max="13322" width="6.28515625" style="21" hidden="1" customWidth="1"/>
    <col min="13323" max="13323" width="9.42578125" style="21" hidden="1" customWidth="1"/>
    <col min="13324" max="13563" width="0" style="21" hidden="1"/>
    <col min="13564" max="13565" width="0" style="21" hidden="1" customWidth="1"/>
    <col min="13566" max="13566" width="19.140625" style="21" hidden="1" customWidth="1"/>
    <col min="13567" max="13567" width="9.5703125" style="21" hidden="1" customWidth="1"/>
    <col min="13568" max="13568" width="16" style="21" hidden="1" customWidth="1"/>
    <col min="13569" max="13569" width="16.7109375" style="21" hidden="1" customWidth="1"/>
    <col min="13570" max="13570" width="8.7109375" style="21" hidden="1" customWidth="1"/>
    <col min="13571" max="13571" width="9.28515625" style="21" hidden="1" customWidth="1"/>
    <col min="13572" max="13572" width="16.28515625" style="21" hidden="1" customWidth="1"/>
    <col min="13573" max="13573" width="14.5703125" style="21" hidden="1" customWidth="1"/>
    <col min="13574" max="13574" width="14.42578125" style="21" hidden="1" customWidth="1"/>
    <col min="13575" max="13575" width="13.28515625" style="21" hidden="1" customWidth="1"/>
    <col min="13576" max="13576" width="6.7109375" style="21" hidden="1" customWidth="1"/>
    <col min="13577" max="13577" width="6.5703125" style="21" hidden="1" customWidth="1"/>
    <col min="13578" max="13578" width="6.28515625" style="21" hidden="1" customWidth="1"/>
    <col min="13579" max="13579" width="9.42578125" style="21" hidden="1" customWidth="1"/>
    <col min="13580" max="13819" width="0" style="21" hidden="1"/>
    <col min="13820" max="13821" width="0" style="21" hidden="1" customWidth="1"/>
    <col min="13822" max="13822" width="19.140625" style="21" hidden="1" customWidth="1"/>
    <col min="13823" max="13823" width="9.5703125" style="21" hidden="1" customWidth="1"/>
    <col min="13824" max="13824" width="16" style="21" hidden="1" customWidth="1"/>
    <col min="13825" max="13825" width="16.7109375" style="21" hidden="1" customWidth="1"/>
    <col min="13826" max="13826" width="8.7109375" style="21" hidden="1" customWidth="1"/>
    <col min="13827" max="13827" width="9.28515625" style="21" hidden="1" customWidth="1"/>
    <col min="13828" max="13828" width="16.28515625" style="21" hidden="1" customWidth="1"/>
    <col min="13829" max="13829" width="14.5703125" style="21" hidden="1" customWidth="1"/>
    <col min="13830" max="13830" width="14.42578125" style="21" hidden="1" customWidth="1"/>
    <col min="13831" max="13831" width="13.28515625" style="21" hidden="1" customWidth="1"/>
    <col min="13832" max="13832" width="6.7109375" style="21" hidden="1" customWidth="1"/>
    <col min="13833" max="13833" width="6.5703125" style="21" hidden="1" customWidth="1"/>
    <col min="13834" max="13834" width="6.28515625" style="21" hidden="1" customWidth="1"/>
    <col min="13835" max="13835" width="9.42578125" style="21" hidden="1" customWidth="1"/>
    <col min="13836" max="14075" width="0" style="21" hidden="1"/>
    <col min="14076" max="14077" width="0" style="21" hidden="1" customWidth="1"/>
    <col min="14078" max="14078" width="19.140625" style="21" hidden="1" customWidth="1"/>
    <col min="14079" max="14079" width="9.5703125" style="21" hidden="1" customWidth="1"/>
    <col min="14080" max="14080" width="16" style="21" hidden="1" customWidth="1"/>
    <col min="14081" max="14081" width="16.7109375" style="21" hidden="1" customWidth="1"/>
    <col min="14082" max="14082" width="8.7109375" style="21" hidden="1" customWidth="1"/>
    <col min="14083" max="14083" width="9.28515625" style="21" hidden="1" customWidth="1"/>
    <col min="14084" max="14084" width="16.28515625" style="21" hidden="1" customWidth="1"/>
    <col min="14085" max="14085" width="14.5703125" style="21" hidden="1" customWidth="1"/>
    <col min="14086" max="14086" width="14.42578125" style="21" hidden="1" customWidth="1"/>
    <col min="14087" max="14087" width="13.28515625" style="21" hidden="1" customWidth="1"/>
    <col min="14088" max="14088" width="6.7109375" style="21" hidden="1" customWidth="1"/>
    <col min="14089" max="14089" width="6.5703125" style="21" hidden="1" customWidth="1"/>
    <col min="14090" max="14090" width="6.28515625" style="21" hidden="1" customWidth="1"/>
    <col min="14091" max="14091" width="9.42578125" style="21" hidden="1" customWidth="1"/>
    <col min="14092" max="14331" width="0" style="21" hidden="1"/>
    <col min="14332" max="14333" width="0" style="21" hidden="1" customWidth="1"/>
    <col min="14334" max="14334" width="19.140625" style="21" hidden="1" customWidth="1"/>
    <col min="14335" max="14335" width="9.5703125" style="21" hidden="1" customWidth="1"/>
    <col min="14336" max="14336" width="16" style="21" hidden="1" customWidth="1"/>
    <col min="14337" max="14337" width="16.7109375" style="21" hidden="1" customWidth="1"/>
    <col min="14338" max="14338" width="8.7109375" style="21" hidden="1" customWidth="1"/>
    <col min="14339" max="14339" width="9.28515625" style="21" hidden="1" customWidth="1"/>
    <col min="14340" max="14340" width="16.28515625" style="21" hidden="1" customWidth="1"/>
    <col min="14341" max="14341" width="14.5703125" style="21" hidden="1" customWidth="1"/>
    <col min="14342" max="14342" width="14.42578125" style="21" hidden="1" customWidth="1"/>
    <col min="14343" max="14343" width="13.28515625" style="21" hidden="1" customWidth="1"/>
    <col min="14344" max="14344" width="6.7109375" style="21" hidden="1" customWidth="1"/>
    <col min="14345" max="14345" width="6.5703125" style="21" hidden="1" customWidth="1"/>
    <col min="14346" max="14346" width="6.28515625" style="21" hidden="1" customWidth="1"/>
    <col min="14347" max="14347" width="9.42578125" style="21" hidden="1" customWidth="1"/>
    <col min="14348" max="14587" width="0" style="21" hidden="1"/>
    <col min="14588" max="14589" width="0" style="21" hidden="1" customWidth="1"/>
    <col min="14590" max="14590" width="19.140625" style="21" hidden="1" customWidth="1"/>
    <col min="14591" max="14591" width="9.5703125" style="21" hidden="1" customWidth="1"/>
    <col min="14592" max="14592" width="16" style="21" hidden="1" customWidth="1"/>
    <col min="14593" max="14593" width="16.7109375" style="21" hidden="1" customWidth="1"/>
    <col min="14594" max="14594" width="8.7109375" style="21" hidden="1" customWidth="1"/>
    <col min="14595" max="14595" width="9.28515625" style="21" hidden="1" customWidth="1"/>
    <col min="14596" max="14596" width="16.28515625" style="21" hidden="1" customWidth="1"/>
    <col min="14597" max="14597" width="14.5703125" style="21" hidden="1" customWidth="1"/>
    <col min="14598" max="14598" width="14.42578125" style="21" hidden="1" customWidth="1"/>
    <col min="14599" max="14599" width="13.28515625" style="21" hidden="1" customWidth="1"/>
    <col min="14600" max="14600" width="6.7109375" style="21" hidden="1" customWidth="1"/>
    <col min="14601" max="14601" width="6.5703125" style="21" hidden="1" customWidth="1"/>
    <col min="14602" max="14602" width="6.28515625" style="21" hidden="1" customWidth="1"/>
    <col min="14603" max="14603" width="9.42578125" style="21" hidden="1" customWidth="1"/>
    <col min="14604" max="14843" width="0" style="21" hidden="1"/>
    <col min="14844" max="14845" width="0" style="21" hidden="1" customWidth="1"/>
    <col min="14846" max="14846" width="19.140625" style="21" hidden="1" customWidth="1"/>
    <col min="14847" max="14847" width="9.5703125" style="21" hidden="1" customWidth="1"/>
    <col min="14848" max="14848" width="16" style="21" hidden="1" customWidth="1"/>
    <col min="14849" max="14849" width="16.7109375" style="21" hidden="1" customWidth="1"/>
    <col min="14850" max="14850" width="8.7109375" style="21" hidden="1" customWidth="1"/>
    <col min="14851" max="14851" width="9.28515625" style="21" hidden="1" customWidth="1"/>
    <col min="14852" max="14852" width="16.28515625" style="21" hidden="1" customWidth="1"/>
    <col min="14853" max="14853" width="14.5703125" style="21" hidden="1" customWidth="1"/>
    <col min="14854" max="14854" width="14.42578125" style="21" hidden="1" customWidth="1"/>
    <col min="14855" max="14855" width="13.28515625" style="21" hidden="1" customWidth="1"/>
    <col min="14856" max="14856" width="6.7109375" style="21" hidden="1" customWidth="1"/>
    <col min="14857" max="14857" width="6.5703125" style="21" hidden="1" customWidth="1"/>
    <col min="14858" max="14858" width="6.28515625" style="21" hidden="1" customWidth="1"/>
    <col min="14859" max="14859" width="9.42578125" style="21" hidden="1" customWidth="1"/>
    <col min="14860" max="15099" width="0" style="21" hidden="1"/>
    <col min="15100" max="15101" width="0" style="21" hidden="1" customWidth="1"/>
    <col min="15102" max="15102" width="19.140625" style="21" hidden="1" customWidth="1"/>
    <col min="15103" max="15103" width="9.5703125" style="21" hidden="1" customWidth="1"/>
    <col min="15104" max="15104" width="16" style="21" hidden="1" customWidth="1"/>
    <col min="15105" max="15105" width="16.7109375" style="21" hidden="1" customWidth="1"/>
    <col min="15106" max="15106" width="8.7109375" style="21" hidden="1" customWidth="1"/>
    <col min="15107" max="15107" width="9.28515625" style="21" hidden="1" customWidth="1"/>
    <col min="15108" max="15108" width="16.28515625" style="21" hidden="1" customWidth="1"/>
    <col min="15109" max="15109" width="14.5703125" style="21" hidden="1" customWidth="1"/>
    <col min="15110" max="15110" width="14.42578125" style="21" hidden="1" customWidth="1"/>
    <col min="15111" max="15111" width="13.28515625" style="21" hidden="1" customWidth="1"/>
    <col min="15112" max="15112" width="6.7109375" style="21" hidden="1" customWidth="1"/>
    <col min="15113" max="15113" width="6.5703125" style="21" hidden="1" customWidth="1"/>
    <col min="15114" max="15114" width="6.28515625" style="21" hidden="1" customWidth="1"/>
    <col min="15115" max="15115" width="9.42578125" style="21" hidden="1" customWidth="1"/>
    <col min="15116" max="15355" width="0" style="21" hidden="1"/>
    <col min="15356" max="15357" width="0" style="21" hidden="1" customWidth="1"/>
    <col min="15358" max="15358" width="19.140625" style="21" hidden="1" customWidth="1"/>
    <col min="15359" max="15359" width="9.5703125" style="21" hidden="1" customWidth="1"/>
    <col min="15360" max="15360" width="16" style="21" hidden="1" customWidth="1"/>
    <col min="15361" max="15361" width="16.7109375" style="21" hidden="1" customWidth="1"/>
    <col min="15362" max="15362" width="8.7109375" style="21" hidden="1" customWidth="1"/>
    <col min="15363" max="15363" width="9.28515625" style="21" hidden="1" customWidth="1"/>
    <col min="15364" max="15364" width="16.28515625" style="21" hidden="1" customWidth="1"/>
    <col min="15365" max="15365" width="14.5703125" style="21" hidden="1" customWidth="1"/>
    <col min="15366" max="15366" width="14.42578125" style="21" hidden="1" customWidth="1"/>
    <col min="15367" max="15367" width="13.28515625" style="21" hidden="1" customWidth="1"/>
    <col min="15368" max="15368" width="6.7109375" style="21" hidden="1" customWidth="1"/>
    <col min="15369" max="15369" width="6.5703125" style="21" hidden="1" customWidth="1"/>
    <col min="15370" max="15370" width="6.28515625" style="21" hidden="1" customWidth="1"/>
    <col min="15371" max="15371" width="9.42578125" style="21" hidden="1" customWidth="1"/>
    <col min="15372" max="15611" width="0" style="21" hidden="1"/>
    <col min="15612" max="15613" width="0" style="21" hidden="1" customWidth="1"/>
    <col min="15614" max="15614" width="19.140625" style="21" hidden="1" customWidth="1"/>
    <col min="15615" max="15615" width="9.5703125" style="21" hidden="1" customWidth="1"/>
    <col min="15616" max="15616" width="16" style="21" hidden="1" customWidth="1"/>
    <col min="15617" max="15617" width="16.7109375" style="21" hidden="1" customWidth="1"/>
    <col min="15618" max="15618" width="8.7109375" style="21" hidden="1" customWidth="1"/>
    <col min="15619" max="15619" width="9.28515625" style="21" hidden="1" customWidth="1"/>
    <col min="15620" max="15620" width="16.28515625" style="21" hidden="1" customWidth="1"/>
    <col min="15621" max="15621" width="14.5703125" style="21" hidden="1" customWidth="1"/>
    <col min="15622" max="15622" width="14.42578125" style="21" hidden="1" customWidth="1"/>
    <col min="15623" max="15623" width="13.28515625" style="21" hidden="1" customWidth="1"/>
    <col min="15624" max="15624" width="6.7109375" style="21" hidden="1" customWidth="1"/>
    <col min="15625" max="15625" width="6.5703125" style="21" hidden="1" customWidth="1"/>
    <col min="15626" max="15626" width="6.28515625" style="21" hidden="1" customWidth="1"/>
    <col min="15627" max="15627" width="9.42578125" style="21" hidden="1" customWidth="1"/>
    <col min="15628" max="15867" width="0" style="21" hidden="1"/>
    <col min="15868" max="15869" width="0" style="21" hidden="1" customWidth="1"/>
    <col min="15870" max="15870" width="19.140625" style="21" hidden="1" customWidth="1"/>
    <col min="15871" max="15871" width="9.5703125" style="21" hidden="1" customWidth="1"/>
    <col min="15872" max="15872" width="16" style="21" hidden="1" customWidth="1"/>
    <col min="15873" max="15873" width="16.7109375" style="21" hidden="1" customWidth="1"/>
    <col min="15874" max="15874" width="8.7109375" style="21" hidden="1" customWidth="1"/>
    <col min="15875" max="15875" width="9.28515625" style="21" hidden="1" customWidth="1"/>
    <col min="15876" max="15876" width="16.28515625" style="21" hidden="1" customWidth="1"/>
    <col min="15877" max="15877" width="14.5703125" style="21" hidden="1" customWidth="1"/>
    <col min="15878" max="15878" width="14.42578125" style="21" hidden="1" customWidth="1"/>
    <col min="15879" max="15879" width="13.28515625" style="21" hidden="1" customWidth="1"/>
    <col min="15880" max="15880" width="6.7109375" style="21" hidden="1" customWidth="1"/>
    <col min="15881" max="15881" width="6.5703125" style="21" hidden="1" customWidth="1"/>
    <col min="15882" max="15882" width="6.28515625" style="21" hidden="1" customWidth="1"/>
    <col min="15883" max="15883" width="9.42578125" style="21" hidden="1" customWidth="1"/>
    <col min="15884" max="16123" width="0" style="21" hidden="1"/>
    <col min="16124" max="16125" width="0" style="21" hidden="1" customWidth="1"/>
    <col min="16126" max="16126" width="19.140625" style="21" hidden="1" customWidth="1"/>
    <col min="16127" max="16127" width="9.5703125" style="21" hidden="1" customWidth="1"/>
    <col min="16128" max="16128" width="16" style="21" hidden="1" customWidth="1"/>
    <col min="16129" max="16129" width="16.7109375" style="21" hidden="1" customWidth="1"/>
    <col min="16130" max="16130" width="8.7109375" style="21" hidden="1" customWidth="1"/>
    <col min="16131" max="16131" width="9.28515625" style="21" hidden="1" customWidth="1"/>
    <col min="16132" max="16132" width="16.28515625" style="21" hidden="1" customWidth="1"/>
    <col min="16133" max="16133" width="14.5703125" style="21" hidden="1" customWidth="1"/>
    <col min="16134" max="16134" width="14.42578125" style="21" hidden="1" customWidth="1"/>
    <col min="16135" max="16135" width="13.28515625" style="21" hidden="1" customWidth="1"/>
    <col min="16136" max="16136" width="6.7109375" style="21" hidden="1" customWidth="1"/>
    <col min="16137" max="16137" width="6.5703125" style="21" hidden="1" customWidth="1"/>
    <col min="16138" max="16138" width="6.28515625" style="21" hidden="1" customWidth="1"/>
    <col min="16139" max="16139" width="9.42578125" style="21" hidden="1" customWidth="1"/>
    <col min="16140" max="16140" width="6.28515625" style="21" hidden="1"/>
    <col min="16141" max="16144" width="9.42578125" style="21" hidden="1"/>
    <col min="16145" max="16384" width="0" style="21" hidden="1"/>
  </cols>
  <sheetData>
    <row r="1" spans="1:11" ht="9.75" customHeight="1" x14ac:dyDescent="0.2"/>
    <row r="2" spans="1:11" ht="16.5" thickBot="1" x14ac:dyDescent="0.3">
      <c r="A2" s="12" t="str">
        <f>"Tabell 2   Inkomstutjämning "&amp;Innehåll!C53</f>
        <v>Tabell 2   Inkomstutjämning 2016</v>
      </c>
      <c r="D2" s="24"/>
    </row>
    <row r="3" spans="1:11" x14ac:dyDescent="0.2">
      <c r="A3" s="13" t="s">
        <v>19</v>
      </c>
      <c r="B3" s="14" t="s">
        <v>41</v>
      </c>
      <c r="C3" s="14" t="s">
        <v>51</v>
      </c>
      <c r="D3" s="678" t="s">
        <v>52</v>
      </c>
      <c r="E3" s="679"/>
      <c r="F3" s="679"/>
      <c r="G3" s="25" t="s">
        <v>53</v>
      </c>
      <c r="H3" s="25" t="s">
        <v>54</v>
      </c>
      <c r="I3" s="680" t="s">
        <v>55</v>
      </c>
      <c r="J3" s="680"/>
      <c r="K3" s="26" t="s">
        <v>42</v>
      </c>
    </row>
    <row r="4" spans="1:11" x14ac:dyDescent="0.2">
      <c r="A4" s="27"/>
      <c r="B4" s="63" t="str">
        <f>IF(Innehåll!C54="prel","den 30 juni","den 1 nov.")</f>
        <v>den 1 nov.</v>
      </c>
      <c r="C4" s="11" t="str">
        <f>"enligt "&amp;Innehåll!C53-1&amp;" års"</f>
        <v>enligt 2015 års</v>
      </c>
      <c r="D4" s="28" t="s">
        <v>46</v>
      </c>
      <c r="E4" s="29" t="s">
        <v>45</v>
      </c>
      <c r="F4" s="30" t="s">
        <v>56</v>
      </c>
      <c r="G4" s="31" t="s">
        <v>57</v>
      </c>
      <c r="H4" s="31" t="s">
        <v>58</v>
      </c>
      <c r="I4" s="681" t="s">
        <v>59</v>
      </c>
      <c r="J4" s="681"/>
      <c r="K4" s="32" t="s">
        <v>43</v>
      </c>
    </row>
    <row r="5" spans="1:11" x14ac:dyDescent="0.2">
      <c r="A5" s="27" t="s">
        <v>47</v>
      </c>
      <c r="B5" s="16" t="str">
        <f>Innehåll!C53</f>
        <v>2016</v>
      </c>
      <c r="C5" s="11" t="s">
        <v>60</v>
      </c>
      <c r="D5" s="34"/>
      <c r="E5" s="35"/>
      <c r="F5" s="36" t="s">
        <v>61</v>
      </c>
      <c r="G5" s="37" t="str">
        <f>"("&amp;Innehåll!C64&amp;"%)"</f>
        <v>(115%)</v>
      </c>
      <c r="H5" s="31" t="s">
        <v>43</v>
      </c>
      <c r="I5" s="682" t="s">
        <v>62</v>
      </c>
      <c r="J5" s="682"/>
      <c r="K5" s="33" t="s">
        <v>44</v>
      </c>
    </row>
    <row r="6" spans="1:11" ht="14.25" x14ac:dyDescent="0.2">
      <c r="A6" s="27"/>
      <c r="B6" s="38"/>
      <c r="C6" s="39" t="s">
        <v>63</v>
      </c>
      <c r="D6" s="40"/>
      <c r="E6" s="35"/>
      <c r="F6" s="36" t="s">
        <v>64</v>
      </c>
      <c r="G6" s="41"/>
      <c r="H6" s="31" t="s">
        <v>65</v>
      </c>
      <c r="I6" s="42" t="s">
        <v>66</v>
      </c>
      <c r="J6" s="42" t="s">
        <v>67</v>
      </c>
      <c r="K6" s="33" t="s">
        <v>49</v>
      </c>
    </row>
    <row r="7" spans="1:11" x14ac:dyDescent="0.2">
      <c r="A7" s="27"/>
      <c r="B7" s="38"/>
      <c r="C7" s="43">
        <f>Innehåll!C53-1</f>
        <v>2015</v>
      </c>
      <c r="D7" s="44" t="str">
        <f>Innehåll!C68</f>
        <v>1,050</v>
      </c>
      <c r="E7" s="35"/>
      <c r="F7" s="36" t="s">
        <v>68</v>
      </c>
      <c r="G7" s="45"/>
      <c r="H7" s="31" t="s">
        <v>69</v>
      </c>
      <c r="I7" s="8" t="str">
        <f>"("&amp;Innehåll!C58&amp;"%)"</f>
        <v>(95%)</v>
      </c>
      <c r="J7" s="8" t="str">
        <f>"("&amp;Innehåll!C59&amp;"%)"</f>
        <v>(85%)</v>
      </c>
      <c r="K7" s="46" t="s">
        <v>48</v>
      </c>
    </row>
    <row r="8" spans="1:11" x14ac:dyDescent="0.2">
      <c r="A8" s="17"/>
      <c r="B8" s="17"/>
      <c r="C8" s="47" t="str">
        <f>Innehåll!C53</f>
        <v>2016</v>
      </c>
      <c r="D8" s="48" t="str">
        <f>Innehåll!C69</f>
        <v>1,053</v>
      </c>
      <c r="E8" s="49"/>
      <c r="F8" s="50" t="s">
        <v>70</v>
      </c>
      <c r="G8" s="51"/>
      <c r="H8" s="52" t="s">
        <v>71</v>
      </c>
      <c r="I8" s="53"/>
      <c r="J8" s="53"/>
      <c r="K8" s="54"/>
    </row>
    <row r="9" spans="1:11" ht="21" customHeight="1" x14ac:dyDescent="0.2">
      <c r="A9" s="18" t="s">
        <v>358</v>
      </c>
      <c r="B9" s="19">
        <v>9838418</v>
      </c>
      <c r="C9" s="19">
        <v>1893132318000</v>
      </c>
      <c r="D9" s="19">
        <v>2093141747387</v>
      </c>
      <c r="E9" s="19">
        <v>212752</v>
      </c>
      <c r="F9" s="68">
        <v>100</v>
      </c>
      <c r="G9" s="19">
        <v>2407114572282</v>
      </c>
      <c r="H9" s="19">
        <v>313972824895</v>
      </c>
      <c r="I9" s="19"/>
      <c r="J9" s="19"/>
      <c r="K9" s="19"/>
    </row>
    <row r="10" spans="1:11" x14ac:dyDescent="0.2">
      <c r="A10" s="18" t="s">
        <v>359</v>
      </c>
      <c r="B10" s="19"/>
      <c r="C10" s="19"/>
      <c r="D10" s="19"/>
      <c r="E10" s="19"/>
      <c r="F10" s="68"/>
      <c r="G10" s="19"/>
      <c r="H10" s="19"/>
      <c r="I10" s="19"/>
      <c r="J10" s="19"/>
      <c r="K10" s="19"/>
    </row>
    <row r="11" spans="1:11" x14ac:dyDescent="0.2">
      <c r="A11" s="123" t="s">
        <v>360</v>
      </c>
      <c r="B11" s="141">
        <v>89374</v>
      </c>
      <c r="C11" s="141">
        <v>14826242400</v>
      </c>
      <c r="D11" s="55">
        <v>16392634910</v>
      </c>
      <c r="E11" s="55">
        <v>183416</v>
      </c>
      <c r="F11" s="142">
        <v>86.2</v>
      </c>
      <c r="G11" s="56">
        <v>21866671835</v>
      </c>
      <c r="H11" s="56">
        <v>5474036925</v>
      </c>
      <c r="I11" s="263">
        <v>19.05</v>
      </c>
      <c r="J11" s="264">
        <v>16.98</v>
      </c>
      <c r="K11" s="56">
        <v>11668</v>
      </c>
    </row>
    <row r="12" spans="1:11" x14ac:dyDescent="0.2">
      <c r="A12" s="123" t="s">
        <v>361</v>
      </c>
      <c r="B12" s="141">
        <v>32469</v>
      </c>
      <c r="C12" s="141">
        <v>11180527500</v>
      </c>
      <c r="D12" s="55">
        <v>12361750230</v>
      </c>
      <c r="E12" s="55">
        <v>380725</v>
      </c>
      <c r="F12" s="142">
        <v>179</v>
      </c>
      <c r="G12" s="56">
        <v>7944021391</v>
      </c>
      <c r="H12" s="56">
        <v>-4417728839</v>
      </c>
      <c r="I12" s="264">
        <v>19.05</v>
      </c>
      <c r="J12" s="263">
        <v>16.98</v>
      </c>
      <c r="K12" s="56">
        <v>-23103</v>
      </c>
    </row>
    <row r="13" spans="1:11" x14ac:dyDescent="0.2">
      <c r="A13" s="123" t="s">
        <v>362</v>
      </c>
      <c r="B13" s="141">
        <v>26915</v>
      </c>
      <c r="C13" s="141">
        <v>6426189100</v>
      </c>
      <c r="D13" s="55">
        <v>7105115978</v>
      </c>
      <c r="E13" s="55">
        <v>263984</v>
      </c>
      <c r="F13" s="142">
        <v>124.1</v>
      </c>
      <c r="G13" s="56">
        <v>6585153092</v>
      </c>
      <c r="H13" s="56">
        <v>-519962886</v>
      </c>
      <c r="I13" s="264">
        <v>19.05</v>
      </c>
      <c r="J13" s="263">
        <v>16.98</v>
      </c>
      <c r="K13" s="56">
        <v>-3280</v>
      </c>
    </row>
    <row r="14" spans="1:11" x14ac:dyDescent="0.2">
      <c r="A14" s="123" t="s">
        <v>363</v>
      </c>
      <c r="B14" s="141">
        <v>83492</v>
      </c>
      <c r="C14" s="141">
        <v>15599786600</v>
      </c>
      <c r="D14" s="55">
        <v>17247904054</v>
      </c>
      <c r="E14" s="55">
        <v>206582</v>
      </c>
      <c r="F14" s="142">
        <v>97.1</v>
      </c>
      <c r="G14" s="56">
        <v>20427553482</v>
      </c>
      <c r="H14" s="56">
        <v>3179649428</v>
      </c>
      <c r="I14" s="263">
        <v>19.05</v>
      </c>
      <c r="J14" s="264">
        <v>16.98</v>
      </c>
      <c r="K14" s="56">
        <v>7255</v>
      </c>
    </row>
    <row r="15" spans="1:11" x14ac:dyDescent="0.2">
      <c r="A15" s="123" t="s">
        <v>364</v>
      </c>
      <c r="B15" s="141">
        <v>104999</v>
      </c>
      <c r="C15" s="141">
        <v>20780209400</v>
      </c>
      <c r="D15" s="55">
        <v>22975638523</v>
      </c>
      <c r="E15" s="55">
        <v>218818</v>
      </c>
      <c r="F15" s="142">
        <v>102.9</v>
      </c>
      <c r="G15" s="56">
        <v>25689559335</v>
      </c>
      <c r="H15" s="56">
        <v>2713920812</v>
      </c>
      <c r="I15" s="263">
        <v>19.05</v>
      </c>
      <c r="J15" s="264">
        <v>16.98</v>
      </c>
      <c r="K15" s="56">
        <v>4924</v>
      </c>
    </row>
    <row r="16" spans="1:11" x14ac:dyDescent="0.2">
      <c r="A16" s="123" t="s">
        <v>365</v>
      </c>
      <c r="B16" s="141">
        <v>72244</v>
      </c>
      <c r="C16" s="141">
        <v>14548040800</v>
      </c>
      <c r="D16" s="55">
        <v>16085041311</v>
      </c>
      <c r="E16" s="55">
        <v>222649</v>
      </c>
      <c r="F16" s="142">
        <v>104.7</v>
      </c>
      <c r="G16" s="56">
        <v>17675563811</v>
      </c>
      <c r="H16" s="56">
        <v>1590522500</v>
      </c>
      <c r="I16" s="263">
        <v>19.05</v>
      </c>
      <c r="J16" s="264">
        <v>16.98</v>
      </c>
      <c r="K16" s="56">
        <v>4194</v>
      </c>
    </row>
    <row r="17" spans="1:11" x14ac:dyDescent="0.2">
      <c r="A17" s="123" t="s">
        <v>366</v>
      </c>
      <c r="B17" s="141">
        <v>46245</v>
      </c>
      <c r="C17" s="141">
        <v>13409519000</v>
      </c>
      <c r="D17" s="55">
        <v>14826234682</v>
      </c>
      <c r="E17" s="55">
        <v>320602</v>
      </c>
      <c r="F17" s="142">
        <v>150.69999999999999</v>
      </c>
      <c r="G17" s="56">
        <v>11314523676</v>
      </c>
      <c r="H17" s="56">
        <v>-3511711006</v>
      </c>
      <c r="I17" s="264">
        <v>19.05</v>
      </c>
      <c r="J17" s="263">
        <v>16.98</v>
      </c>
      <c r="K17" s="56">
        <v>-12894</v>
      </c>
    </row>
    <row r="18" spans="1:11" x14ac:dyDescent="0.2">
      <c r="A18" s="123" t="s">
        <v>367</v>
      </c>
      <c r="B18" s="141">
        <v>97808</v>
      </c>
      <c r="C18" s="141">
        <v>24335606300</v>
      </c>
      <c r="D18" s="55">
        <v>26906663106</v>
      </c>
      <c r="E18" s="55">
        <v>275097</v>
      </c>
      <c r="F18" s="142">
        <v>129.30000000000001</v>
      </c>
      <c r="G18" s="56">
        <v>23930174758</v>
      </c>
      <c r="H18" s="56">
        <v>-2976488348</v>
      </c>
      <c r="I18" s="264">
        <v>19.05</v>
      </c>
      <c r="J18" s="263">
        <v>16.98</v>
      </c>
      <c r="K18" s="56">
        <v>-5167</v>
      </c>
    </row>
    <row r="19" spans="1:11" x14ac:dyDescent="0.2">
      <c r="A19" s="123" t="s">
        <v>368</v>
      </c>
      <c r="B19" s="141">
        <v>58478</v>
      </c>
      <c r="C19" s="141">
        <v>10724826500</v>
      </c>
      <c r="D19" s="55">
        <v>11857904420</v>
      </c>
      <c r="E19" s="55">
        <v>202775</v>
      </c>
      <c r="F19" s="142">
        <v>95.3</v>
      </c>
      <c r="G19" s="56">
        <v>14307508174</v>
      </c>
      <c r="H19" s="56">
        <v>2449603754</v>
      </c>
      <c r="I19" s="263">
        <v>19.05</v>
      </c>
      <c r="J19" s="264">
        <v>16.98</v>
      </c>
      <c r="K19" s="56">
        <v>7980</v>
      </c>
    </row>
    <row r="20" spans="1:11" x14ac:dyDescent="0.2">
      <c r="A20" s="123" t="s">
        <v>369</v>
      </c>
      <c r="B20" s="141">
        <v>10079</v>
      </c>
      <c r="C20" s="141">
        <v>2078858800</v>
      </c>
      <c r="D20" s="55">
        <v>2298490232</v>
      </c>
      <c r="E20" s="55">
        <v>228047</v>
      </c>
      <c r="F20" s="142">
        <v>107.2</v>
      </c>
      <c r="G20" s="56">
        <v>2465976519</v>
      </c>
      <c r="H20" s="56">
        <v>167486287</v>
      </c>
      <c r="I20" s="263">
        <v>19.05</v>
      </c>
      <c r="J20" s="264">
        <v>16.98</v>
      </c>
      <c r="K20" s="56">
        <v>3166</v>
      </c>
    </row>
    <row r="21" spans="1:11" x14ac:dyDescent="0.2">
      <c r="A21" s="123" t="s">
        <v>370</v>
      </c>
      <c r="B21" s="141">
        <v>27439</v>
      </c>
      <c r="C21" s="141">
        <v>5146813800</v>
      </c>
      <c r="D21" s="55">
        <v>5690574678</v>
      </c>
      <c r="E21" s="55">
        <v>207390</v>
      </c>
      <c r="F21" s="142">
        <v>97.5</v>
      </c>
      <c r="G21" s="56">
        <v>6713357447</v>
      </c>
      <c r="H21" s="56">
        <v>1022782769</v>
      </c>
      <c r="I21" s="263">
        <v>19.05</v>
      </c>
      <c r="J21" s="264">
        <v>16.98</v>
      </c>
      <c r="K21" s="56">
        <v>7101</v>
      </c>
    </row>
    <row r="22" spans="1:11" x14ac:dyDescent="0.2">
      <c r="A22" s="123" t="s">
        <v>371</v>
      </c>
      <c r="B22" s="141">
        <v>16398</v>
      </c>
      <c r="C22" s="141">
        <v>3423412100</v>
      </c>
      <c r="D22" s="55">
        <v>3785095588</v>
      </c>
      <c r="E22" s="55">
        <v>230827</v>
      </c>
      <c r="F22" s="142">
        <v>108.5</v>
      </c>
      <c r="G22" s="56">
        <v>4012013390</v>
      </c>
      <c r="H22" s="56">
        <v>226917802</v>
      </c>
      <c r="I22" s="263">
        <v>19.05</v>
      </c>
      <c r="J22" s="264">
        <v>16.98</v>
      </c>
      <c r="K22" s="56">
        <v>2636</v>
      </c>
    </row>
    <row r="23" spans="1:11" x14ac:dyDescent="0.2">
      <c r="A23" s="123" t="s">
        <v>372</v>
      </c>
      <c r="B23" s="141">
        <v>44599</v>
      </c>
      <c r="C23" s="141">
        <v>8456341700</v>
      </c>
      <c r="D23" s="55">
        <v>9349754201</v>
      </c>
      <c r="E23" s="55">
        <v>209640</v>
      </c>
      <c r="F23" s="142">
        <v>98.5</v>
      </c>
      <c r="G23" s="56">
        <v>10911805415</v>
      </c>
      <c r="H23" s="56">
        <v>1562051214</v>
      </c>
      <c r="I23" s="263">
        <v>19.05</v>
      </c>
      <c r="J23" s="264">
        <v>16.98</v>
      </c>
      <c r="K23" s="56">
        <v>6672</v>
      </c>
    </row>
    <row r="24" spans="1:11" x14ac:dyDescent="0.2">
      <c r="A24" s="123" t="s">
        <v>373</v>
      </c>
      <c r="B24" s="141">
        <v>70062</v>
      </c>
      <c r="C24" s="141">
        <v>17161214900</v>
      </c>
      <c r="D24" s="55">
        <v>18974297254</v>
      </c>
      <c r="E24" s="55">
        <v>270822</v>
      </c>
      <c r="F24" s="142">
        <v>127.3</v>
      </c>
      <c r="G24" s="56">
        <v>17141705218</v>
      </c>
      <c r="H24" s="56">
        <v>-1832592036</v>
      </c>
      <c r="I24" s="264">
        <v>19.05</v>
      </c>
      <c r="J24" s="263">
        <v>16.98</v>
      </c>
      <c r="K24" s="56">
        <v>-4441</v>
      </c>
    </row>
    <row r="25" spans="1:11" x14ac:dyDescent="0.2">
      <c r="A25" s="123" t="s">
        <v>374</v>
      </c>
      <c r="B25" s="141">
        <v>76063</v>
      </c>
      <c r="C25" s="141">
        <v>17860423400</v>
      </c>
      <c r="D25" s="55">
        <v>19747377132</v>
      </c>
      <c r="E25" s="55">
        <v>259619</v>
      </c>
      <c r="F25" s="142">
        <v>122</v>
      </c>
      <c r="G25" s="56">
        <v>18609938682</v>
      </c>
      <c r="H25" s="56">
        <v>-1137438450</v>
      </c>
      <c r="I25" s="264">
        <v>19.05</v>
      </c>
      <c r="J25" s="263">
        <v>16.98</v>
      </c>
      <c r="K25" s="56">
        <v>-2539</v>
      </c>
    </row>
    <row r="26" spans="1:11" x14ac:dyDescent="0.2">
      <c r="A26" s="123" t="s">
        <v>375</v>
      </c>
      <c r="B26" s="141">
        <v>923158</v>
      </c>
      <c r="C26" s="141">
        <v>220055284000</v>
      </c>
      <c r="D26" s="55">
        <v>243304124755</v>
      </c>
      <c r="E26" s="55">
        <v>263556</v>
      </c>
      <c r="F26" s="142">
        <v>123.9</v>
      </c>
      <c r="G26" s="56">
        <v>225864267438</v>
      </c>
      <c r="H26" s="56">
        <v>-17439857317</v>
      </c>
      <c r="I26" s="264">
        <v>19.05</v>
      </c>
      <c r="J26" s="263">
        <v>16.98</v>
      </c>
      <c r="K26" s="56">
        <v>-3208</v>
      </c>
    </row>
    <row r="27" spans="1:11" x14ac:dyDescent="0.2">
      <c r="A27" s="123" t="s">
        <v>376</v>
      </c>
      <c r="B27" s="141">
        <v>45761</v>
      </c>
      <c r="C27" s="141">
        <v>9346364700</v>
      </c>
      <c r="D27" s="55">
        <v>10333808131</v>
      </c>
      <c r="E27" s="55">
        <v>225821</v>
      </c>
      <c r="F27" s="142">
        <v>106.1</v>
      </c>
      <c r="G27" s="56">
        <v>11196105913</v>
      </c>
      <c r="H27" s="56">
        <v>862297782</v>
      </c>
      <c r="I27" s="263">
        <v>19.05</v>
      </c>
      <c r="J27" s="264">
        <v>16.98</v>
      </c>
      <c r="K27" s="56">
        <v>3590</v>
      </c>
    </row>
    <row r="28" spans="1:11" x14ac:dyDescent="0.2">
      <c r="A28" s="123" t="s">
        <v>377</v>
      </c>
      <c r="B28" s="141">
        <v>93076</v>
      </c>
      <c r="C28" s="141">
        <v>15923012800</v>
      </c>
      <c r="D28" s="55">
        <v>17605279102</v>
      </c>
      <c r="E28" s="55">
        <v>189150</v>
      </c>
      <c r="F28" s="142">
        <v>88.9</v>
      </c>
      <c r="G28" s="56">
        <v>22772420925</v>
      </c>
      <c r="H28" s="56">
        <v>5167141823</v>
      </c>
      <c r="I28" s="263">
        <v>19.05</v>
      </c>
      <c r="J28" s="264">
        <v>16.98</v>
      </c>
      <c r="K28" s="56">
        <v>10576</v>
      </c>
    </row>
    <row r="29" spans="1:11" x14ac:dyDescent="0.2">
      <c r="A29" s="123" t="s">
        <v>378</v>
      </c>
      <c r="B29" s="141">
        <v>46019</v>
      </c>
      <c r="C29" s="141">
        <v>9886938500</v>
      </c>
      <c r="D29" s="55">
        <v>10931493553</v>
      </c>
      <c r="E29" s="55">
        <v>237543</v>
      </c>
      <c r="F29" s="142">
        <v>111.7</v>
      </c>
      <c r="G29" s="56">
        <v>11259229431</v>
      </c>
      <c r="H29" s="56">
        <v>327735878</v>
      </c>
      <c r="I29" s="263">
        <v>19.05</v>
      </c>
      <c r="J29" s="264">
        <v>16.98</v>
      </c>
      <c r="K29" s="56">
        <v>1357</v>
      </c>
    </row>
    <row r="30" spans="1:11" x14ac:dyDescent="0.2">
      <c r="A30" s="123" t="s">
        <v>379</v>
      </c>
      <c r="B30" s="141">
        <v>68015</v>
      </c>
      <c r="C30" s="141">
        <v>18492393500</v>
      </c>
      <c r="D30" s="55">
        <v>20446114873</v>
      </c>
      <c r="E30" s="55">
        <v>300612</v>
      </c>
      <c r="F30" s="142">
        <v>141.30000000000001</v>
      </c>
      <c r="G30" s="56">
        <v>16640876372</v>
      </c>
      <c r="H30" s="56">
        <v>-3805238501</v>
      </c>
      <c r="I30" s="264">
        <v>19.05</v>
      </c>
      <c r="J30" s="263">
        <v>16.98</v>
      </c>
      <c r="K30" s="56">
        <v>-9500</v>
      </c>
    </row>
    <row r="31" spans="1:11" x14ac:dyDescent="0.2">
      <c r="A31" s="123" t="s">
        <v>380</v>
      </c>
      <c r="B31" s="141">
        <v>42422</v>
      </c>
      <c r="C31" s="141">
        <v>8621812600</v>
      </c>
      <c r="D31" s="122">
        <v>9532707101</v>
      </c>
      <c r="E31" s="122">
        <v>224711</v>
      </c>
      <c r="F31" s="142">
        <v>105.6</v>
      </c>
      <c r="G31" s="56">
        <v>10379170146</v>
      </c>
      <c r="H31" s="56">
        <v>846463045</v>
      </c>
      <c r="I31" s="263">
        <v>19.05</v>
      </c>
      <c r="J31" s="264">
        <v>16.98</v>
      </c>
      <c r="K31" s="56">
        <v>3801</v>
      </c>
    </row>
    <row r="32" spans="1:11" x14ac:dyDescent="0.2">
      <c r="A32" s="123" t="s">
        <v>381</v>
      </c>
      <c r="B32" s="141">
        <v>25691</v>
      </c>
      <c r="C32" s="141">
        <v>4940431900</v>
      </c>
      <c r="D32" s="122">
        <v>5462388530</v>
      </c>
      <c r="E32" s="122">
        <v>212619</v>
      </c>
      <c r="F32" s="142">
        <v>99.9</v>
      </c>
      <c r="G32" s="56">
        <v>6285683377</v>
      </c>
      <c r="H32" s="56">
        <v>823294847</v>
      </c>
      <c r="I32" s="263">
        <v>19.05</v>
      </c>
      <c r="J32" s="264">
        <v>16.98</v>
      </c>
      <c r="K32" s="56">
        <v>6105</v>
      </c>
    </row>
    <row r="33" spans="1:11" x14ac:dyDescent="0.2">
      <c r="A33" s="123" t="s">
        <v>382</v>
      </c>
      <c r="B33" s="141">
        <v>32364</v>
      </c>
      <c r="C33" s="141">
        <v>7057301500</v>
      </c>
      <c r="D33" s="122">
        <v>7802905403</v>
      </c>
      <c r="E33" s="122">
        <v>241098</v>
      </c>
      <c r="F33" s="142">
        <v>113.3</v>
      </c>
      <c r="G33" s="56">
        <v>7918331587</v>
      </c>
      <c r="H33" s="56">
        <v>115426184</v>
      </c>
      <c r="I33" s="263">
        <v>19.05</v>
      </c>
      <c r="J33" s="264">
        <v>16.98</v>
      </c>
      <c r="K33" s="56">
        <v>679</v>
      </c>
    </row>
    <row r="34" spans="1:11" x14ac:dyDescent="0.2">
      <c r="A34" s="123" t="s">
        <v>383</v>
      </c>
      <c r="B34" s="141">
        <v>11402</v>
      </c>
      <c r="C34" s="141">
        <v>2839905600</v>
      </c>
      <c r="D34" s="122">
        <v>3139941627</v>
      </c>
      <c r="E34" s="122">
        <v>275385</v>
      </c>
      <c r="F34" s="142">
        <v>129.4</v>
      </c>
      <c r="G34" s="56">
        <v>2789668050</v>
      </c>
      <c r="H34" s="56">
        <v>-350273577</v>
      </c>
      <c r="I34" s="264">
        <v>19.05</v>
      </c>
      <c r="J34" s="263">
        <v>16.98</v>
      </c>
      <c r="K34" s="56">
        <v>-5216</v>
      </c>
    </row>
    <row r="35" spans="1:11" x14ac:dyDescent="0.2">
      <c r="A35" s="123" t="s">
        <v>384</v>
      </c>
      <c r="B35" s="141">
        <v>40997</v>
      </c>
      <c r="C35" s="141">
        <v>9016597400</v>
      </c>
      <c r="D35" s="122">
        <v>9969200915</v>
      </c>
      <c r="E35" s="122">
        <v>243169</v>
      </c>
      <c r="F35" s="142">
        <v>114.3</v>
      </c>
      <c r="G35" s="56">
        <v>10030522806</v>
      </c>
      <c r="H35" s="56">
        <v>61321891</v>
      </c>
      <c r="I35" s="263">
        <v>19.05</v>
      </c>
      <c r="J35" s="264">
        <v>16.98</v>
      </c>
      <c r="K35" s="56">
        <v>285</v>
      </c>
    </row>
    <row r="36" spans="1:11" x14ac:dyDescent="0.2">
      <c r="A36" s="123" t="s">
        <v>385</v>
      </c>
      <c r="B36" s="141">
        <v>41944</v>
      </c>
      <c r="C36" s="141">
        <v>9269569100</v>
      </c>
      <c r="D36" s="122">
        <v>10248899075</v>
      </c>
      <c r="E36" s="122">
        <v>244347</v>
      </c>
      <c r="F36" s="142">
        <v>114.9</v>
      </c>
      <c r="G36" s="56">
        <v>10262220371</v>
      </c>
      <c r="H36" s="56">
        <v>13321296</v>
      </c>
      <c r="I36" s="263">
        <v>19.05</v>
      </c>
      <c r="J36" s="264">
        <v>16.98</v>
      </c>
      <c r="K36" s="56">
        <v>61</v>
      </c>
    </row>
    <row r="37" spans="1:11" x14ac:dyDescent="0.2">
      <c r="A37" s="18" t="s">
        <v>386</v>
      </c>
      <c r="B37" s="141"/>
      <c r="C37" s="141"/>
      <c r="D37" s="122"/>
      <c r="E37" s="122"/>
      <c r="F37" s="142"/>
      <c r="G37" s="56"/>
      <c r="H37" s="56"/>
      <c r="I37" s="263"/>
      <c r="J37" s="264"/>
      <c r="K37" s="56"/>
    </row>
    <row r="38" spans="1:11" x14ac:dyDescent="0.2">
      <c r="A38" s="123" t="s">
        <v>387</v>
      </c>
      <c r="B38" s="141">
        <v>41772</v>
      </c>
      <c r="C38" s="141">
        <v>7815367400</v>
      </c>
      <c r="D38" s="122">
        <v>8641060966</v>
      </c>
      <c r="E38" s="122">
        <v>206863</v>
      </c>
      <c r="F38" s="142">
        <v>97.2</v>
      </c>
      <c r="G38" s="56">
        <v>10220138026</v>
      </c>
      <c r="H38" s="56">
        <v>1579077060</v>
      </c>
      <c r="I38" s="263">
        <v>19.14</v>
      </c>
      <c r="J38" s="264">
        <v>17.07</v>
      </c>
      <c r="K38" s="56">
        <v>7235</v>
      </c>
    </row>
    <row r="39" spans="1:11" x14ac:dyDescent="0.2">
      <c r="A39" s="123" t="s">
        <v>388</v>
      </c>
      <c r="B39" s="141">
        <v>13562</v>
      </c>
      <c r="C39" s="141">
        <v>2265394900</v>
      </c>
      <c r="D39" s="122">
        <v>2504733871</v>
      </c>
      <c r="E39" s="122">
        <v>184688</v>
      </c>
      <c r="F39" s="142">
        <v>86.8</v>
      </c>
      <c r="G39" s="56">
        <v>3318144018</v>
      </c>
      <c r="H39" s="56">
        <v>813410147</v>
      </c>
      <c r="I39" s="263">
        <v>19.14</v>
      </c>
      <c r="J39" s="264">
        <v>17.07</v>
      </c>
      <c r="K39" s="56">
        <v>11480</v>
      </c>
    </row>
    <row r="40" spans="1:11" x14ac:dyDescent="0.2">
      <c r="A40" s="123" t="s">
        <v>389</v>
      </c>
      <c r="B40" s="141">
        <v>20251</v>
      </c>
      <c r="C40" s="141">
        <v>4236324100</v>
      </c>
      <c r="D40" s="122">
        <v>4683891741</v>
      </c>
      <c r="E40" s="122">
        <v>231292</v>
      </c>
      <c r="F40" s="142">
        <v>108.7</v>
      </c>
      <c r="G40" s="56">
        <v>4954706865</v>
      </c>
      <c r="H40" s="56">
        <v>270815124</v>
      </c>
      <c r="I40" s="263">
        <v>19.14</v>
      </c>
      <c r="J40" s="264">
        <v>17.07</v>
      </c>
      <c r="K40" s="56">
        <v>2560</v>
      </c>
    </row>
    <row r="41" spans="1:11" x14ac:dyDescent="0.2">
      <c r="A41" s="123" t="s">
        <v>390</v>
      </c>
      <c r="B41" s="141">
        <v>16819</v>
      </c>
      <c r="C41" s="141">
        <v>3478792100</v>
      </c>
      <c r="D41" s="122">
        <v>3846326485</v>
      </c>
      <c r="E41" s="122">
        <v>228689</v>
      </c>
      <c r="F41" s="142">
        <v>107.5</v>
      </c>
      <c r="G41" s="56">
        <v>4115017271</v>
      </c>
      <c r="H41" s="56">
        <v>268690786</v>
      </c>
      <c r="I41" s="263">
        <v>19.14</v>
      </c>
      <c r="J41" s="264">
        <v>17.07</v>
      </c>
      <c r="K41" s="56">
        <v>3058</v>
      </c>
    </row>
    <row r="42" spans="1:11" x14ac:dyDescent="0.2">
      <c r="A42" s="123" t="s">
        <v>391</v>
      </c>
      <c r="B42" s="141">
        <v>20487</v>
      </c>
      <c r="C42" s="141">
        <v>3442422300</v>
      </c>
      <c r="D42" s="122">
        <v>3806114216</v>
      </c>
      <c r="E42" s="122">
        <v>185782</v>
      </c>
      <c r="F42" s="142">
        <v>87.3</v>
      </c>
      <c r="G42" s="56">
        <v>5012447758</v>
      </c>
      <c r="H42" s="56">
        <v>1206333542</v>
      </c>
      <c r="I42" s="263">
        <v>19.14</v>
      </c>
      <c r="J42" s="264">
        <v>17.07</v>
      </c>
      <c r="K42" s="56">
        <v>11270</v>
      </c>
    </row>
    <row r="43" spans="1:11" x14ac:dyDescent="0.2">
      <c r="A43" s="123" t="s">
        <v>386</v>
      </c>
      <c r="B43" s="141">
        <v>210003</v>
      </c>
      <c r="C43" s="141">
        <v>41532798600</v>
      </c>
      <c r="D43" s="122">
        <v>45920738772</v>
      </c>
      <c r="E43" s="122">
        <v>218667</v>
      </c>
      <c r="F43" s="142">
        <v>102.8</v>
      </c>
      <c r="G43" s="56">
        <v>51380341994</v>
      </c>
      <c r="H43" s="56">
        <v>5459603222</v>
      </c>
      <c r="I43" s="263">
        <v>19.14</v>
      </c>
      <c r="J43" s="264">
        <v>17.07</v>
      </c>
      <c r="K43" s="56">
        <v>4976</v>
      </c>
    </row>
    <row r="44" spans="1:11" x14ac:dyDescent="0.2">
      <c r="A44" s="123" t="s">
        <v>392</v>
      </c>
      <c r="B44" s="141">
        <v>9239</v>
      </c>
      <c r="C44" s="141">
        <v>1627183100</v>
      </c>
      <c r="D44" s="122">
        <v>1799094995</v>
      </c>
      <c r="E44" s="122">
        <v>194728</v>
      </c>
      <c r="F44" s="142">
        <v>91.5</v>
      </c>
      <c r="G44" s="56">
        <v>2260458087</v>
      </c>
      <c r="H44" s="56">
        <v>461363092</v>
      </c>
      <c r="I44" s="263">
        <v>19.14</v>
      </c>
      <c r="J44" s="264">
        <v>17.07</v>
      </c>
      <c r="K44" s="56">
        <v>9558</v>
      </c>
    </row>
    <row r="45" spans="1:11" x14ac:dyDescent="0.2">
      <c r="A45" s="123" t="s">
        <v>393</v>
      </c>
      <c r="B45" s="141">
        <v>21484</v>
      </c>
      <c r="C45" s="141">
        <v>4061482600</v>
      </c>
      <c r="D45" s="122">
        <v>4490578237</v>
      </c>
      <c r="E45" s="122">
        <v>209020</v>
      </c>
      <c r="F45" s="142">
        <v>98.2</v>
      </c>
      <c r="G45" s="56">
        <v>5256378563</v>
      </c>
      <c r="H45" s="56">
        <v>765800326</v>
      </c>
      <c r="I45" s="263">
        <v>19.14</v>
      </c>
      <c r="J45" s="264">
        <v>17.07</v>
      </c>
      <c r="K45" s="56">
        <v>6822</v>
      </c>
    </row>
    <row r="46" spans="1:11" x14ac:dyDescent="0.2">
      <c r="A46" s="18" t="s">
        <v>394</v>
      </c>
      <c r="B46" s="141"/>
      <c r="C46" s="141"/>
      <c r="D46" s="122"/>
      <c r="E46" s="122"/>
      <c r="F46" s="142"/>
      <c r="G46" s="56"/>
      <c r="H46" s="56"/>
      <c r="I46" s="263"/>
      <c r="J46" s="264"/>
      <c r="K46" s="56"/>
    </row>
    <row r="47" spans="1:11" x14ac:dyDescent="0.2">
      <c r="A47" s="123" t="s">
        <v>395</v>
      </c>
      <c r="B47" s="141">
        <v>101882</v>
      </c>
      <c r="C47" s="141">
        <v>17221927100</v>
      </c>
      <c r="D47" s="122">
        <v>19041423698</v>
      </c>
      <c r="E47" s="122">
        <v>186897</v>
      </c>
      <c r="F47" s="142">
        <v>87.8</v>
      </c>
      <c r="G47" s="56">
        <v>24926939154</v>
      </c>
      <c r="H47" s="56">
        <v>5885515456</v>
      </c>
      <c r="I47" s="263">
        <v>19.93</v>
      </c>
      <c r="J47" s="264">
        <v>17.86</v>
      </c>
      <c r="K47" s="56">
        <v>11513</v>
      </c>
    </row>
    <row r="48" spans="1:11" x14ac:dyDescent="0.2">
      <c r="A48" s="123" t="s">
        <v>396</v>
      </c>
      <c r="B48" s="141">
        <v>16414</v>
      </c>
      <c r="C48" s="141">
        <v>2635938900</v>
      </c>
      <c r="D48" s="122">
        <v>2914425845</v>
      </c>
      <c r="E48" s="122">
        <v>177557</v>
      </c>
      <c r="F48" s="142">
        <v>83.5</v>
      </c>
      <c r="G48" s="56">
        <v>4015928027</v>
      </c>
      <c r="H48" s="56">
        <v>1101502182</v>
      </c>
      <c r="I48" s="263">
        <v>19.93</v>
      </c>
      <c r="J48" s="264">
        <v>17.86</v>
      </c>
      <c r="K48" s="56">
        <v>13375</v>
      </c>
    </row>
    <row r="49" spans="1:11" x14ac:dyDescent="0.2">
      <c r="A49" s="123" t="s">
        <v>397</v>
      </c>
      <c r="B49" s="141">
        <v>10609</v>
      </c>
      <c r="C49" s="141">
        <v>1935977400</v>
      </c>
      <c r="D49" s="122">
        <v>2140513412</v>
      </c>
      <c r="E49" s="122">
        <v>201764</v>
      </c>
      <c r="F49" s="142">
        <v>94.8</v>
      </c>
      <c r="G49" s="56">
        <v>2595648863</v>
      </c>
      <c r="H49" s="56">
        <v>455135451</v>
      </c>
      <c r="I49" s="263">
        <v>19.93</v>
      </c>
      <c r="J49" s="264">
        <v>17.86</v>
      </c>
      <c r="K49" s="56">
        <v>8550</v>
      </c>
    </row>
    <row r="50" spans="1:11" x14ac:dyDescent="0.2">
      <c r="A50" s="123" t="s">
        <v>398</v>
      </c>
      <c r="B50" s="141">
        <v>33455</v>
      </c>
      <c r="C50" s="141">
        <v>5618348200</v>
      </c>
      <c r="D50" s="122">
        <v>6211926687</v>
      </c>
      <c r="E50" s="122">
        <v>185680</v>
      </c>
      <c r="F50" s="142">
        <v>87.3</v>
      </c>
      <c r="G50" s="56">
        <v>8185260884</v>
      </c>
      <c r="H50" s="56">
        <v>1973334197</v>
      </c>
      <c r="I50" s="263">
        <v>19.93</v>
      </c>
      <c r="J50" s="264">
        <v>17.86</v>
      </c>
      <c r="K50" s="56">
        <v>11756</v>
      </c>
    </row>
    <row r="51" spans="1:11" x14ac:dyDescent="0.2">
      <c r="A51" s="123" t="s">
        <v>399</v>
      </c>
      <c r="B51" s="141">
        <v>54119</v>
      </c>
      <c r="C51" s="141">
        <v>10166150700</v>
      </c>
      <c r="D51" s="122">
        <v>11240204521</v>
      </c>
      <c r="E51" s="122">
        <v>207694</v>
      </c>
      <c r="F51" s="142">
        <v>97.6</v>
      </c>
      <c r="G51" s="56">
        <v>13241014311</v>
      </c>
      <c r="H51" s="56">
        <v>2000809790</v>
      </c>
      <c r="I51" s="263">
        <v>19.93</v>
      </c>
      <c r="J51" s="264">
        <v>17.86</v>
      </c>
      <c r="K51" s="56">
        <v>7368</v>
      </c>
    </row>
    <row r="52" spans="1:11" x14ac:dyDescent="0.2">
      <c r="A52" s="123" t="s">
        <v>400</v>
      </c>
      <c r="B52" s="141">
        <v>11673</v>
      </c>
      <c r="C52" s="141">
        <v>2159771100</v>
      </c>
      <c r="D52" s="122">
        <v>2387950917</v>
      </c>
      <c r="E52" s="122">
        <v>204570</v>
      </c>
      <c r="F52" s="142">
        <v>96.2</v>
      </c>
      <c r="G52" s="56">
        <v>2855972210</v>
      </c>
      <c r="H52" s="56">
        <v>468021293</v>
      </c>
      <c r="I52" s="263">
        <v>19.93</v>
      </c>
      <c r="J52" s="264">
        <v>17.86</v>
      </c>
      <c r="K52" s="56">
        <v>7991</v>
      </c>
    </row>
    <row r="53" spans="1:11" x14ac:dyDescent="0.2">
      <c r="A53" s="123" t="s">
        <v>401</v>
      </c>
      <c r="B53" s="141">
        <v>34078</v>
      </c>
      <c r="C53" s="141">
        <v>6709187400</v>
      </c>
      <c r="D53" s="122">
        <v>7418013049</v>
      </c>
      <c r="E53" s="122">
        <v>217677</v>
      </c>
      <c r="F53" s="142">
        <v>102.3</v>
      </c>
      <c r="G53" s="56">
        <v>8337687054</v>
      </c>
      <c r="H53" s="56">
        <v>919674005</v>
      </c>
      <c r="I53" s="263">
        <v>19.93</v>
      </c>
      <c r="J53" s="264">
        <v>17.86</v>
      </c>
      <c r="K53" s="56">
        <v>5379</v>
      </c>
    </row>
    <row r="54" spans="1:11" x14ac:dyDescent="0.2">
      <c r="A54" s="123" t="s">
        <v>402</v>
      </c>
      <c r="B54" s="141">
        <v>12035</v>
      </c>
      <c r="C54" s="141">
        <v>2477689200</v>
      </c>
      <c r="D54" s="122">
        <v>2739457064</v>
      </c>
      <c r="E54" s="122">
        <v>227624</v>
      </c>
      <c r="F54" s="142">
        <v>107</v>
      </c>
      <c r="G54" s="56">
        <v>2944540868</v>
      </c>
      <c r="H54" s="56">
        <v>205083804</v>
      </c>
      <c r="I54" s="263">
        <v>19.93</v>
      </c>
      <c r="J54" s="264">
        <v>17.86</v>
      </c>
      <c r="K54" s="56">
        <v>3396</v>
      </c>
    </row>
    <row r="55" spans="1:11" x14ac:dyDescent="0.2">
      <c r="A55" s="123" t="s">
        <v>403</v>
      </c>
      <c r="B55" s="141">
        <v>8918</v>
      </c>
      <c r="C55" s="141">
        <v>1441677800</v>
      </c>
      <c r="D55" s="122">
        <v>1593991060</v>
      </c>
      <c r="E55" s="122">
        <v>178739</v>
      </c>
      <c r="F55" s="142">
        <v>84</v>
      </c>
      <c r="G55" s="56">
        <v>2181920686</v>
      </c>
      <c r="H55" s="56">
        <v>587929626</v>
      </c>
      <c r="I55" s="263">
        <v>19.93</v>
      </c>
      <c r="J55" s="264">
        <v>17.86</v>
      </c>
      <c r="K55" s="56">
        <v>13139</v>
      </c>
    </row>
    <row r="56" spans="1:11" x14ac:dyDescent="0.2">
      <c r="A56" s="18" t="s">
        <v>404</v>
      </c>
      <c r="B56" s="141"/>
      <c r="C56" s="141"/>
      <c r="D56" s="122"/>
      <c r="E56" s="122"/>
      <c r="F56" s="142"/>
      <c r="G56" s="56"/>
      <c r="H56" s="56"/>
      <c r="I56" s="263"/>
      <c r="J56" s="264"/>
      <c r="K56" s="56"/>
    </row>
    <row r="57" spans="1:11" x14ac:dyDescent="0.2">
      <c r="A57" s="123" t="s">
        <v>405</v>
      </c>
      <c r="B57" s="141">
        <v>5316</v>
      </c>
      <c r="C57" s="141">
        <v>920366000</v>
      </c>
      <c r="D57" s="122">
        <v>1017602668</v>
      </c>
      <c r="E57" s="122">
        <v>191423</v>
      </c>
      <c r="F57" s="142">
        <v>90</v>
      </c>
      <c r="G57" s="56">
        <v>1300638077</v>
      </c>
      <c r="H57" s="56">
        <v>283035409</v>
      </c>
      <c r="I57" s="263">
        <v>18.93</v>
      </c>
      <c r="J57" s="264">
        <v>16.86</v>
      </c>
      <c r="K57" s="56">
        <v>10079</v>
      </c>
    </row>
    <row r="58" spans="1:11" x14ac:dyDescent="0.2">
      <c r="A58" s="123" t="s">
        <v>406</v>
      </c>
      <c r="B58" s="141">
        <v>21215</v>
      </c>
      <c r="C58" s="141">
        <v>3845123600</v>
      </c>
      <c r="D58" s="122">
        <v>4251360908</v>
      </c>
      <c r="E58" s="122">
        <v>200394</v>
      </c>
      <c r="F58" s="142">
        <v>94.2</v>
      </c>
      <c r="G58" s="56">
        <v>5190563732</v>
      </c>
      <c r="H58" s="56">
        <v>939202824</v>
      </c>
      <c r="I58" s="263">
        <v>18.93</v>
      </c>
      <c r="J58" s="264">
        <v>16.86</v>
      </c>
      <c r="K58" s="56">
        <v>8380</v>
      </c>
    </row>
    <row r="59" spans="1:11" x14ac:dyDescent="0.2">
      <c r="A59" s="123" t="s">
        <v>407</v>
      </c>
      <c r="B59" s="141">
        <v>9837</v>
      </c>
      <c r="C59" s="141">
        <v>1694139700</v>
      </c>
      <c r="D59" s="122">
        <v>1873125559</v>
      </c>
      <c r="E59" s="122">
        <v>190416</v>
      </c>
      <c r="F59" s="142">
        <v>89.5</v>
      </c>
      <c r="G59" s="56">
        <v>2406767638</v>
      </c>
      <c r="H59" s="56">
        <v>533642079</v>
      </c>
      <c r="I59" s="263">
        <v>18.93</v>
      </c>
      <c r="J59" s="264">
        <v>16.86</v>
      </c>
      <c r="K59" s="56">
        <v>10269</v>
      </c>
    </row>
    <row r="60" spans="1:11" x14ac:dyDescent="0.2">
      <c r="A60" s="123" t="s">
        <v>408</v>
      </c>
      <c r="B60" s="141">
        <v>153144</v>
      </c>
      <c r="C60" s="141">
        <v>29225543400</v>
      </c>
      <c r="D60" s="122">
        <v>32313222060</v>
      </c>
      <c r="E60" s="122">
        <v>210999</v>
      </c>
      <c r="F60" s="142">
        <v>99.2</v>
      </c>
      <c r="G60" s="56">
        <v>37468946131</v>
      </c>
      <c r="H60" s="56">
        <v>5155724071</v>
      </c>
      <c r="I60" s="263">
        <v>18.93</v>
      </c>
      <c r="J60" s="264">
        <v>16.86</v>
      </c>
      <c r="K60" s="56">
        <v>6373</v>
      </c>
    </row>
    <row r="61" spans="1:11" x14ac:dyDescent="0.2">
      <c r="A61" s="123" t="s">
        <v>409</v>
      </c>
      <c r="B61" s="141">
        <v>26543</v>
      </c>
      <c r="C61" s="141">
        <v>4753907700</v>
      </c>
      <c r="D61" s="122">
        <v>5256158049</v>
      </c>
      <c r="E61" s="122">
        <v>198024</v>
      </c>
      <c r="F61" s="142">
        <v>93.1</v>
      </c>
      <c r="G61" s="56">
        <v>6494137786</v>
      </c>
      <c r="H61" s="56">
        <v>1237979737</v>
      </c>
      <c r="I61" s="263">
        <v>18.93</v>
      </c>
      <c r="J61" s="264">
        <v>16.86</v>
      </c>
      <c r="K61" s="56">
        <v>8829</v>
      </c>
    </row>
    <row r="62" spans="1:11" x14ac:dyDescent="0.2">
      <c r="A62" s="123" t="s">
        <v>410</v>
      </c>
      <c r="B62" s="141">
        <v>42870</v>
      </c>
      <c r="C62" s="141">
        <v>7401207800</v>
      </c>
      <c r="D62" s="122">
        <v>8183145404</v>
      </c>
      <c r="E62" s="122">
        <v>190883</v>
      </c>
      <c r="F62" s="142">
        <v>89.7</v>
      </c>
      <c r="G62" s="56">
        <v>10488779976</v>
      </c>
      <c r="H62" s="56">
        <v>2305634572</v>
      </c>
      <c r="I62" s="263">
        <v>18.93</v>
      </c>
      <c r="J62" s="264">
        <v>16.86</v>
      </c>
      <c r="K62" s="56">
        <v>10181</v>
      </c>
    </row>
    <row r="63" spans="1:11" x14ac:dyDescent="0.2">
      <c r="A63" s="123" t="s">
        <v>411</v>
      </c>
      <c r="B63" s="141">
        <v>136863</v>
      </c>
      <c r="C63" s="141">
        <v>24064736000</v>
      </c>
      <c r="D63" s="122">
        <v>26607175358</v>
      </c>
      <c r="E63" s="122">
        <v>194407</v>
      </c>
      <c r="F63" s="142">
        <v>91.4</v>
      </c>
      <c r="G63" s="56">
        <v>33485558522</v>
      </c>
      <c r="H63" s="56">
        <v>6878383164</v>
      </c>
      <c r="I63" s="263">
        <v>18.93</v>
      </c>
      <c r="J63" s="264">
        <v>16.86</v>
      </c>
      <c r="K63" s="56">
        <v>9514</v>
      </c>
    </row>
    <row r="64" spans="1:11" x14ac:dyDescent="0.2">
      <c r="A64" s="123" t="s">
        <v>412</v>
      </c>
      <c r="B64" s="141">
        <v>14262</v>
      </c>
      <c r="C64" s="141">
        <v>2635919500</v>
      </c>
      <c r="D64" s="122">
        <v>2914404395</v>
      </c>
      <c r="E64" s="122">
        <v>204348</v>
      </c>
      <c r="F64" s="142">
        <v>96</v>
      </c>
      <c r="G64" s="56">
        <v>3489409378</v>
      </c>
      <c r="H64" s="56">
        <v>575004983</v>
      </c>
      <c r="I64" s="263">
        <v>18.93</v>
      </c>
      <c r="J64" s="264">
        <v>16.86</v>
      </c>
      <c r="K64" s="56">
        <v>7632</v>
      </c>
    </row>
    <row r="65" spans="1:11" x14ac:dyDescent="0.2">
      <c r="A65" s="123" t="s">
        <v>413</v>
      </c>
      <c r="B65" s="141">
        <v>7396</v>
      </c>
      <c r="C65" s="141">
        <v>1369156700</v>
      </c>
      <c r="D65" s="122">
        <v>1513808105</v>
      </c>
      <c r="E65" s="122">
        <v>204679</v>
      </c>
      <c r="F65" s="142">
        <v>96.2</v>
      </c>
      <c r="G65" s="56">
        <v>1809540861</v>
      </c>
      <c r="H65" s="56">
        <v>295732756</v>
      </c>
      <c r="I65" s="263">
        <v>18.93</v>
      </c>
      <c r="J65" s="264">
        <v>16.86</v>
      </c>
      <c r="K65" s="56">
        <v>7569</v>
      </c>
    </row>
    <row r="66" spans="1:11" x14ac:dyDescent="0.2">
      <c r="A66" s="123" t="s">
        <v>414</v>
      </c>
      <c r="B66" s="141">
        <v>7744</v>
      </c>
      <c r="C66" s="141">
        <v>1262395400</v>
      </c>
      <c r="D66" s="122">
        <v>1395767474</v>
      </c>
      <c r="E66" s="122">
        <v>180239</v>
      </c>
      <c r="F66" s="142">
        <v>84.7</v>
      </c>
      <c r="G66" s="56">
        <v>1894684211</v>
      </c>
      <c r="H66" s="56">
        <v>498916737</v>
      </c>
      <c r="I66" s="263">
        <v>18.93</v>
      </c>
      <c r="J66" s="264">
        <v>16.86</v>
      </c>
      <c r="K66" s="56">
        <v>12196</v>
      </c>
    </row>
    <row r="67" spans="1:11" x14ac:dyDescent="0.2">
      <c r="A67" s="123" t="s">
        <v>415</v>
      </c>
      <c r="B67" s="141">
        <v>3651</v>
      </c>
      <c r="C67" s="141">
        <v>609935000</v>
      </c>
      <c r="D67" s="122">
        <v>674374633</v>
      </c>
      <c r="E67" s="122">
        <v>184710</v>
      </c>
      <c r="F67" s="142">
        <v>86.8</v>
      </c>
      <c r="G67" s="56">
        <v>893271185</v>
      </c>
      <c r="H67" s="56">
        <v>218896552</v>
      </c>
      <c r="I67" s="263">
        <v>18.93</v>
      </c>
      <c r="J67" s="264">
        <v>16.86</v>
      </c>
      <c r="K67" s="56">
        <v>11350</v>
      </c>
    </row>
    <row r="68" spans="1:11" x14ac:dyDescent="0.2">
      <c r="A68" s="123" t="s">
        <v>416</v>
      </c>
      <c r="B68" s="141">
        <v>11520</v>
      </c>
      <c r="C68" s="141">
        <v>1997875800</v>
      </c>
      <c r="D68" s="122">
        <v>2208951378</v>
      </c>
      <c r="E68" s="122">
        <v>191749</v>
      </c>
      <c r="F68" s="142">
        <v>90.1</v>
      </c>
      <c r="G68" s="56">
        <v>2818538496</v>
      </c>
      <c r="H68" s="56">
        <v>609587118</v>
      </c>
      <c r="I68" s="263">
        <v>18.93</v>
      </c>
      <c r="J68" s="264">
        <v>16.86</v>
      </c>
      <c r="K68" s="56">
        <v>10017</v>
      </c>
    </row>
    <row r="69" spans="1:11" x14ac:dyDescent="0.2">
      <c r="A69" s="123" t="s">
        <v>417</v>
      </c>
      <c r="B69" s="141">
        <v>5233</v>
      </c>
      <c r="C69" s="141">
        <v>843539500</v>
      </c>
      <c r="D69" s="122">
        <v>932659448</v>
      </c>
      <c r="E69" s="122">
        <v>178227</v>
      </c>
      <c r="F69" s="142">
        <v>83.8</v>
      </c>
      <c r="G69" s="56">
        <v>1280330898</v>
      </c>
      <c r="H69" s="56">
        <v>347671450</v>
      </c>
      <c r="I69" s="263">
        <v>18.93</v>
      </c>
      <c r="J69" s="264">
        <v>16.86</v>
      </c>
      <c r="K69" s="56">
        <v>12577</v>
      </c>
    </row>
    <row r="70" spans="1:11" x14ac:dyDescent="0.2">
      <c r="A70" s="18" t="s">
        <v>418</v>
      </c>
      <c r="B70" s="141"/>
      <c r="C70" s="141"/>
      <c r="D70" s="122"/>
      <c r="E70" s="122"/>
      <c r="F70" s="142"/>
      <c r="G70" s="56"/>
      <c r="H70" s="56"/>
      <c r="I70" s="263"/>
      <c r="J70" s="264"/>
      <c r="K70" s="56"/>
    </row>
    <row r="71" spans="1:11" x14ac:dyDescent="0.2">
      <c r="A71" s="123" t="s">
        <v>419</v>
      </c>
      <c r="B71" s="141">
        <v>6525</v>
      </c>
      <c r="C71" s="141">
        <v>1132037300</v>
      </c>
      <c r="D71" s="122">
        <v>1251637041</v>
      </c>
      <c r="E71" s="122">
        <v>191822</v>
      </c>
      <c r="F71" s="142">
        <v>90.2</v>
      </c>
      <c r="G71" s="56">
        <v>1596437820</v>
      </c>
      <c r="H71" s="56">
        <v>344800779</v>
      </c>
      <c r="I71" s="263">
        <v>19.14</v>
      </c>
      <c r="J71" s="264">
        <v>17.07</v>
      </c>
      <c r="K71" s="56">
        <v>10114</v>
      </c>
    </row>
    <row r="72" spans="1:11" x14ac:dyDescent="0.2">
      <c r="A72" s="123" t="s">
        <v>420</v>
      </c>
      <c r="B72" s="141">
        <v>16776</v>
      </c>
      <c r="C72" s="141">
        <v>3044974500</v>
      </c>
      <c r="D72" s="122">
        <v>3366676056</v>
      </c>
      <c r="E72" s="122">
        <v>200684</v>
      </c>
      <c r="F72" s="142">
        <v>94.3</v>
      </c>
      <c r="G72" s="56">
        <v>4104496685</v>
      </c>
      <c r="H72" s="56">
        <v>737820629</v>
      </c>
      <c r="I72" s="263">
        <v>19.14</v>
      </c>
      <c r="J72" s="264">
        <v>17.07</v>
      </c>
      <c r="K72" s="56">
        <v>8418</v>
      </c>
    </row>
    <row r="73" spans="1:11" x14ac:dyDescent="0.2">
      <c r="A73" s="123" t="s">
        <v>421</v>
      </c>
      <c r="B73" s="141">
        <v>29182</v>
      </c>
      <c r="C73" s="141">
        <v>5181226800</v>
      </c>
      <c r="D73" s="122">
        <v>5728623411</v>
      </c>
      <c r="E73" s="122">
        <v>196307</v>
      </c>
      <c r="F73" s="142">
        <v>92.3</v>
      </c>
      <c r="G73" s="56">
        <v>7139808194</v>
      </c>
      <c r="H73" s="56">
        <v>1411184783</v>
      </c>
      <c r="I73" s="263">
        <v>19.14</v>
      </c>
      <c r="J73" s="264">
        <v>17.07</v>
      </c>
      <c r="K73" s="56">
        <v>9256</v>
      </c>
    </row>
    <row r="74" spans="1:11" x14ac:dyDescent="0.2">
      <c r="A74" s="123" t="s">
        <v>422</v>
      </c>
      <c r="B74" s="141">
        <v>9509</v>
      </c>
      <c r="C74" s="141">
        <v>1740978300</v>
      </c>
      <c r="D74" s="122">
        <v>1924912657</v>
      </c>
      <c r="E74" s="122">
        <v>202431</v>
      </c>
      <c r="F74" s="142">
        <v>95.1</v>
      </c>
      <c r="G74" s="56">
        <v>2326517583</v>
      </c>
      <c r="H74" s="56">
        <v>401604926</v>
      </c>
      <c r="I74" s="263">
        <v>19.14</v>
      </c>
      <c r="J74" s="264">
        <v>17.07</v>
      </c>
      <c r="K74" s="56">
        <v>8084</v>
      </c>
    </row>
    <row r="75" spans="1:11" x14ac:dyDescent="0.2">
      <c r="A75" s="123" t="s">
        <v>423</v>
      </c>
      <c r="B75" s="141">
        <v>11231</v>
      </c>
      <c r="C75" s="141">
        <v>2044729900</v>
      </c>
      <c r="D75" s="122">
        <v>2260755614</v>
      </c>
      <c r="E75" s="122">
        <v>201296</v>
      </c>
      <c r="F75" s="142">
        <v>94.6</v>
      </c>
      <c r="G75" s="56">
        <v>2747830369</v>
      </c>
      <c r="H75" s="56">
        <v>487074755</v>
      </c>
      <c r="I75" s="263">
        <v>19.14</v>
      </c>
      <c r="J75" s="264">
        <v>17.07</v>
      </c>
      <c r="K75" s="56">
        <v>8301</v>
      </c>
    </row>
    <row r="76" spans="1:11" x14ac:dyDescent="0.2">
      <c r="A76" s="123" t="s">
        <v>424</v>
      </c>
      <c r="B76" s="141">
        <v>133266</v>
      </c>
      <c r="C76" s="141">
        <v>25026288000</v>
      </c>
      <c r="D76" s="122">
        <v>27670315327</v>
      </c>
      <c r="E76" s="122">
        <v>207632</v>
      </c>
      <c r="F76" s="142">
        <v>97.6</v>
      </c>
      <c r="G76" s="56">
        <v>32605499237</v>
      </c>
      <c r="H76" s="56">
        <v>4935183910</v>
      </c>
      <c r="I76" s="263">
        <v>19.14</v>
      </c>
      <c r="J76" s="264">
        <v>17.07</v>
      </c>
      <c r="K76" s="56">
        <v>7088</v>
      </c>
    </row>
    <row r="77" spans="1:11" x14ac:dyDescent="0.2">
      <c r="A77" s="123" t="s">
        <v>425</v>
      </c>
      <c r="B77" s="141">
        <v>7145</v>
      </c>
      <c r="C77" s="141">
        <v>1228133600</v>
      </c>
      <c r="D77" s="122">
        <v>1357885915</v>
      </c>
      <c r="E77" s="122">
        <v>190047</v>
      </c>
      <c r="F77" s="142">
        <v>89.3</v>
      </c>
      <c r="G77" s="56">
        <v>1748129996</v>
      </c>
      <c r="H77" s="56">
        <v>390244081</v>
      </c>
      <c r="I77" s="263">
        <v>19.14</v>
      </c>
      <c r="J77" s="264">
        <v>17.07</v>
      </c>
      <c r="K77" s="56">
        <v>10454</v>
      </c>
    </row>
    <row r="78" spans="1:11" x14ac:dyDescent="0.2">
      <c r="A78" s="123" t="s">
        <v>426</v>
      </c>
      <c r="B78" s="141">
        <v>30407</v>
      </c>
      <c r="C78" s="141">
        <v>5125104900</v>
      </c>
      <c r="D78" s="122">
        <v>5666572233</v>
      </c>
      <c r="E78" s="122">
        <v>186357</v>
      </c>
      <c r="F78" s="142">
        <v>87.6</v>
      </c>
      <c r="G78" s="56">
        <v>7439522574</v>
      </c>
      <c r="H78" s="56">
        <v>1772950341</v>
      </c>
      <c r="I78" s="263">
        <v>19.14</v>
      </c>
      <c r="J78" s="264">
        <v>17.07</v>
      </c>
      <c r="K78" s="56">
        <v>11160</v>
      </c>
    </row>
    <row r="79" spans="1:11" x14ac:dyDescent="0.2">
      <c r="A79" s="123" t="s">
        <v>427</v>
      </c>
      <c r="B79" s="141">
        <v>11216</v>
      </c>
      <c r="C79" s="141">
        <v>1802139000</v>
      </c>
      <c r="D79" s="122">
        <v>1992534985</v>
      </c>
      <c r="E79" s="122">
        <v>177651</v>
      </c>
      <c r="F79" s="142">
        <v>83.5</v>
      </c>
      <c r="G79" s="56">
        <v>2744160397</v>
      </c>
      <c r="H79" s="56">
        <v>751625412</v>
      </c>
      <c r="I79" s="263">
        <v>19.14</v>
      </c>
      <c r="J79" s="264">
        <v>17.07</v>
      </c>
      <c r="K79" s="56">
        <v>12826</v>
      </c>
    </row>
    <row r="80" spans="1:11" x14ac:dyDescent="0.2">
      <c r="A80" s="123" t="s">
        <v>428</v>
      </c>
      <c r="B80" s="141">
        <v>18495</v>
      </c>
      <c r="C80" s="141">
        <v>3105473700</v>
      </c>
      <c r="D80" s="122">
        <v>3433566996</v>
      </c>
      <c r="E80" s="122">
        <v>185648</v>
      </c>
      <c r="F80" s="142">
        <v>87.3</v>
      </c>
      <c r="G80" s="56">
        <v>4525075476</v>
      </c>
      <c r="H80" s="56">
        <v>1091508480</v>
      </c>
      <c r="I80" s="263">
        <v>19.14</v>
      </c>
      <c r="J80" s="264">
        <v>17.07</v>
      </c>
      <c r="K80" s="56">
        <v>11296</v>
      </c>
    </row>
    <row r="81" spans="1:11" x14ac:dyDescent="0.2">
      <c r="A81" s="123" t="s">
        <v>429</v>
      </c>
      <c r="B81" s="141">
        <v>13368</v>
      </c>
      <c r="C81" s="141">
        <v>2377646300</v>
      </c>
      <c r="D81" s="122">
        <v>2628844632</v>
      </c>
      <c r="E81" s="122">
        <v>196652</v>
      </c>
      <c r="F81" s="142">
        <v>92.4</v>
      </c>
      <c r="G81" s="56">
        <v>3270679046</v>
      </c>
      <c r="H81" s="56">
        <v>641834414</v>
      </c>
      <c r="I81" s="263">
        <v>19.14</v>
      </c>
      <c r="J81" s="264">
        <v>17.07</v>
      </c>
      <c r="K81" s="56">
        <v>9190</v>
      </c>
    </row>
    <row r="82" spans="1:11" x14ac:dyDescent="0.2">
      <c r="A82" s="123" t="s">
        <v>430</v>
      </c>
      <c r="B82" s="141">
        <v>26827</v>
      </c>
      <c r="C82" s="141">
        <v>4709733000</v>
      </c>
      <c r="D82" s="122">
        <v>5207316291</v>
      </c>
      <c r="E82" s="122">
        <v>194107</v>
      </c>
      <c r="F82" s="142">
        <v>91.2</v>
      </c>
      <c r="G82" s="56">
        <v>6563622590</v>
      </c>
      <c r="H82" s="56">
        <v>1356306299</v>
      </c>
      <c r="I82" s="263">
        <v>19.14</v>
      </c>
      <c r="J82" s="264">
        <v>17.07</v>
      </c>
      <c r="K82" s="56">
        <v>9677</v>
      </c>
    </row>
    <row r="83" spans="1:11" x14ac:dyDescent="0.2">
      <c r="A83" s="123" t="s">
        <v>431</v>
      </c>
      <c r="B83" s="141">
        <v>33478</v>
      </c>
      <c r="C83" s="141">
        <v>6325287400</v>
      </c>
      <c r="D83" s="122">
        <v>6993554014</v>
      </c>
      <c r="E83" s="122">
        <v>208900</v>
      </c>
      <c r="F83" s="142">
        <v>98.2</v>
      </c>
      <c r="G83" s="56">
        <v>8190888174</v>
      </c>
      <c r="H83" s="56">
        <v>1197334160</v>
      </c>
      <c r="I83" s="263">
        <v>19.14</v>
      </c>
      <c r="J83" s="264">
        <v>17.07</v>
      </c>
      <c r="K83" s="56">
        <v>6845</v>
      </c>
    </row>
    <row r="84" spans="1:11" x14ac:dyDescent="0.2">
      <c r="A84" s="18" t="s">
        <v>432</v>
      </c>
      <c r="B84" s="141"/>
      <c r="C84" s="141"/>
      <c r="D84" s="122"/>
      <c r="E84" s="122"/>
      <c r="F84" s="142"/>
      <c r="G84" s="56"/>
      <c r="H84" s="56"/>
      <c r="I84" s="263"/>
      <c r="J84" s="264"/>
      <c r="K84" s="56"/>
    </row>
    <row r="85" spans="1:11" x14ac:dyDescent="0.2">
      <c r="A85" s="123" t="s">
        <v>433</v>
      </c>
      <c r="B85" s="141">
        <v>19593</v>
      </c>
      <c r="C85" s="141">
        <v>3289946800</v>
      </c>
      <c r="D85" s="122">
        <v>3637529679</v>
      </c>
      <c r="E85" s="122">
        <v>185655</v>
      </c>
      <c r="F85" s="142">
        <v>87.3</v>
      </c>
      <c r="G85" s="56">
        <v>4793717426</v>
      </c>
      <c r="H85" s="56">
        <v>1156187747</v>
      </c>
      <c r="I85" s="263">
        <v>19.77</v>
      </c>
      <c r="J85" s="264">
        <v>17.7</v>
      </c>
      <c r="K85" s="56">
        <v>11666</v>
      </c>
    </row>
    <row r="86" spans="1:11" x14ac:dyDescent="0.2">
      <c r="A86" s="123" t="s">
        <v>434</v>
      </c>
      <c r="B86" s="141">
        <v>8420</v>
      </c>
      <c r="C86" s="141">
        <v>1290752300</v>
      </c>
      <c r="D86" s="122">
        <v>1427120280</v>
      </c>
      <c r="E86" s="122">
        <v>169492</v>
      </c>
      <c r="F86" s="142">
        <v>79.7</v>
      </c>
      <c r="G86" s="56">
        <v>2060077616</v>
      </c>
      <c r="H86" s="56">
        <v>632957336</v>
      </c>
      <c r="I86" s="263">
        <v>19.77</v>
      </c>
      <c r="J86" s="264">
        <v>17.7</v>
      </c>
      <c r="K86" s="56">
        <v>14862</v>
      </c>
    </row>
    <row r="87" spans="1:11" x14ac:dyDescent="0.2">
      <c r="A87" s="123" t="s">
        <v>435</v>
      </c>
      <c r="B87" s="141">
        <v>27601</v>
      </c>
      <c r="C87" s="141">
        <v>4906839500</v>
      </c>
      <c r="D87" s="122">
        <v>5425247093</v>
      </c>
      <c r="E87" s="122">
        <v>196560</v>
      </c>
      <c r="F87" s="142">
        <v>92.4</v>
      </c>
      <c r="G87" s="56">
        <v>6752993145</v>
      </c>
      <c r="H87" s="56">
        <v>1327746052</v>
      </c>
      <c r="I87" s="263">
        <v>19.77</v>
      </c>
      <c r="J87" s="264">
        <v>17.7</v>
      </c>
      <c r="K87" s="56">
        <v>9510</v>
      </c>
    </row>
    <row r="88" spans="1:11" x14ac:dyDescent="0.2">
      <c r="A88" s="123" t="s">
        <v>436</v>
      </c>
      <c r="B88" s="141">
        <v>9775</v>
      </c>
      <c r="C88" s="141">
        <v>1543400000</v>
      </c>
      <c r="D88" s="122">
        <v>1706460210</v>
      </c>
      <c r="E88" s="122">
        <v>174574</v>
      </c>
      <c r="F88" s="142">
        <v>82.1</v>
      </c>
      <c r="G88" s="56">
        <v>2391598420</v>
      </c>
      <c r="H88" s="56">
        <v>685138210</v>
      </c>
      <c r="I88" s="263">
        <v>19.77</v>
      </c>
      <c r="J88" s="264">
        <v>17.7</v>
      </c>
      <c r="K88" s="56">
        <v>13857</v>
      </c>
    </row>
    <row r="89" spans="1:11" x14ac:dyDescent="0.2">
      <c r="A89" s="123" t="s">
        <v>437</v>
      </c>
      <c r="B89" s="141">
        <v>12278</v>
      </c>
      <c r="C89" s="141">
        <v>2029995200</v>
      </c>
      <c r="D89" s="122">
        <v>2244464193</v>
      </c>
      <c r="E89" s="122">
        <v>182804</v>
      </c>
      <c r="F89" s="142">
        <v>85.9</v>
      </c>
      <c r="G89" s="56">
        <v>3003994414</v>
      </c>
      <c r="H89" s="56">
        <v>759530221</v>
      </c>
      <c r="I89" s="263">
        <v>19.77</v>
      </c>
      <c r="J89" s="264">
        <v>17.7</v>
      </c>
      <c r="K89" s="56">
        <v>12230</v>
      </c>
    </row>
    <row r="90" spans="1:11" x14ac:dyDescent="0.2">
      <c r="A90" s="123" t="s">
        <v>438</v>
      </c>
      <c r="B90" s="141">
        <v>9307</v>
      </c>
      <c r="C90" s="141">
        <v>1545657300</v>
      </c>
      <c r="D90" s="122">
        <v>1708955994</v>
      </c>
      <c r="E90" s="122">
        <v>183621</v>
      </c>
      <c r="F90" s="142">
        <v>86.3</v>
      </c>
      <c r="G90" s="56">
        <v>2277095294</v>
      </c>
      <c r="H90" s="56">
        <v>568139300</v>
      </c>
      <c r="I90" s="263">
        <v>19.77</v>
      </c>
      <c r="J90" s="264">
        <v>17.7</v>
      </c>
      <c r="K90" s="56">
        <v>12068</v>
      </c>
    </row>
    <row r="91" spans="1:11" x14ac:dyDescent="0.2">
      <c r="A91" s="123" t="s">
        <v>439</v>
      </c>
      <c r="B91" s="141">
        <v>87979</v>
      </c>
      <c r="C91" s="141">
        <v>16140224000</v>
      </c>
      <c r="D91" s="122">
        <v>17845438666</v>
      </c>
      <c r="E91" s="122">
        <v>202837</v>
      </c>
      <c r="F91" s="142">
        <v>95.3</v>
      </c>
      <c r="G91" s="56">
        <v>21525364439</v>
      </c>
      <c r="H91" s="56">
        <v>3679925773</v>
      </c>
      <c r="I91" s="263">
        <v>19.77</v>
      </c>
      <c r="J91" s="264">
        <v>17.7</v>
      </c>
      <c r="K91" s="56">
        <v>8269</v>
      </c>
    </row>
    <row r="92" spans="1:11" x14ac:dyDescent="0.2">
      <c r="A92" s="123" t="s">
        <v>440</v>
      </c>
      <c r="B92" s="141">
        <v>16109</v>
      </c>
      <c r="C92" s="141">
        <v>3161035200</v>
      </c>
      <c r="D92" s="122">
        <v>3494998569</v>
      </c>
      <c r="E92" s="122">
        <v>216959</v>
      </c>
      <c r="F92" s="142">
        <v>102</v>
      </c>
      <c r="G92" s="56">
        <v>3941305263</v>
      </c>
      <c r="H92" s="56">
        <v>446306694</v>
      </c>
      <c r="I92" s="263">
        <v>19.77</v>
      </c>
      <c r="J92" s="264">
        <v>17.7</v>
      </c>
      <c r="K92" s="56">
        <v>5477</v>
      </c>
    </row>
    <row r="93" spans="1:11" x14ac:dyDescent="0.2">
      <c r="A93" s="18" t="s">
        <v>441</v>
      </c>
      <c r="B93" s="141"/>
      <c r="C93" s="141"/>
      <c r="D93" s="122"/>
      <c r="E93" s="122"/>
      <c r="F93" s="142"/>
      <c r="G93" s="56"/>
      <c r="H93" s="56"/>
      <c r="I93" s="263"/>
      <c r="J93" s="264"/>
      <c r="K93" s="56"/>
    </row>
    <row r="94" spans="1:11" x14ac:dyDescent="0.2">
      <c r="A94" s="123" t="s">
        <v>442</v>
      </c>
      <c r="B94" s="141">
        <v>10658</v>
      </c>
      <c r="C94" s="141">
        <v>1734471700</v>
      </c>
      <c r="D94" s="122">
        <v>1917718635</v>
      </c>
      <c r="E94" s="122">
        <v>179932</v>
      </c>
      <c r="F94" s="142">
        <v>84.6</v>
      </c>
      <c r="G94" s="56">
        <v>2607637438</v>
      </c>
      <c r="H94" s="56">
        <v>689918803</v>
      </c>
      <c r="I94" s="263">
        <v>20.36</v>
      </c>
      <c r="J94" s="264">
        <v>18.29</v>
      </c>
      <c r="K94" s="56">
        <v>13180</v>
      </c>
    </row>
    <row r="95" spans="1:11" x14ac:dyDescent="0.2">
      <c r="A95" s="123" t="s">
        <v>443</v>
      </c>
      <c r="B95" s="141">
        <v>9062</v>
      </c>
      <c r="C95" s="141">
        <v>1575107500</v>
      </c>
      <c r="D95" s="122">
        <v>1741517607</v>
      </c>
      <c r="E95" s="122">
        <v>192178</v>
      </c>
      <c r="F95" s="142">
        <v>90.3</v>
      </c>
      <c r="G95" s="56">
        <v>2217152418</v>
      </c>
      <c r="H95" s="56">
        <v>475634811</v>
      </c>
      <c r="I95" s="263">
        <v>20.36</v>
      </c>
      <c r="J95" s="264">
        <v>18.29</v>
      </c>
      <c r="K95" s="56">
        <v>10686</v>
      </c>
    </row>
    <row r="96" spans="1:11" x14ac:dyDescent="0.2">
      <c r="A96" s="123" t="s">
        <v>444</v>
      </c>
      <c r="B96" s="141">
        <v>13855</v>
      </c>
      <c r="C96" s="141">
        <v>2227054900</v>
      </c>
      <c r="D96" s="122">
        <v>2462343250</v>
      </c>
      <c r="E96" s="122">
        <v>177722</v>
      </c>
      <c r="F96" s="142">
        <v>83.5</v>
      </c>
      <c r="G96" s="56">
        <v>3389830804</v>
      </c>
      <c r="H96" s="56">
        <v>927487554</v>
      </c>
      <c r="I96" s="263">
        <v>20.36</v>
      </c>
      <c r="J96" s="264">
        <v>18.29</v>
      </c>
      <c r="K96" s="56">
        <v>13629</v>
      </c>
    </row>
    <row r="97" spans="1:11" x14ac:dyDescent="0.2">
      <c r="A97" s="123" t="s">
        <v>445</v>
      </c>
      <c r="B97" s="141">
        <v>5803</v>
      </c>
      <c r="C97" s="141">
        <v>876498200</v>
      </c>
      <c r="D97" s="122">
        <v>969100235</v>
      </c>
      <c r="E97" s="122">
        <v>167000</v>
      </c>
      <c r="F97" s="142">
        <v>78.5</v>
      </c>
      <c r="G97" s="56">
        <v>1419789834</v>
      </c>
      <c r="H97" s="56">
        <v>450689599</v>
      </c>
      <c r="I97" s="263">
        <v>20.36</v>
      </c>
      <c r="J97" s="264">
        <v>18.29</v>
      </c>
      <c r="K97" s="56">
        <v>15813</v>
      </c>
    </row>
    <row r="98" spans="1:11" x14ac:dyDescent="0.2">
      <c r="A98" s="123" t="s">
        <v>441</v>
      </c>
      <c r="B98" s="141">
        <v>65548</v>
      </c>
      <c r="C98" s="141">
        <v>11983049600</v>
      </c>
      <c r="D98" s="122">
        <v>13249058790</v>
      </c>
      <c r="E98" s="122">
        <v>202128</v>
      </c>
      <c r="F98" s="142">
        <v>95</v>
      </c>
      <c r="G98" s="56">
        <v>16037288310</v>
      </c>
      <c r="H98" s="56">
        <v>2788229520</v>
      </c>
      <c r="I98" s="263">
        <v>20.36</v>
      </c>
      <c r="J98" s="264">
        <v>18.29</v>
      </c>
      <c r="K98" s="56">
        <v>8661</v>
      </c>
    </row>
    <row r="99" spans="1:11" x14ac:dyDescent="0.2">
      <c r="A99" s="123" t="s">
        <v>446</v>
      </c>
      <c r="B99" s="141">
        <v>13107</v>
      </c>
      <c r="C99" s="141">
        <v>2339368100</v>
      </c>
      <c r="D99" s="122">
        <v>2586522340</v>
      </c>
      <c r="E99" s="122">
        <v>197339</v>
      </c>
      <c r="F99" s="142">
        <v>92.8</v>
      </c>
      <c r="G99" s="56">
        <v>3206821534</v>
      </c>
      <c r="H99" s="56">
        <v>620299194</v>
      </c>
      <c r="I99" s="263">
        <v>20.36</v>
      </c>
      <c r="J99" s="264">
        <v>18.29</v>
      </c>
      <c r="K99" s="56">
        <v>9636</v>
      </c>
    </row>
    <row r="100" spans="1:11" x14ac:dyDescent="0.2">
      <c r="A100" s="123" t="s">
        <v>447</v>
      </c>
      <c r="B100" s="141">
        <v>14606</v>
      </c>
      <c r="C100" s="141">
        <v>2632584100</v>
      </c>
      <c r="D100" s="122">
        <v>2910716610</v>
      </c>
      <c r="E100" s="122">
        <v>199282</v>
      </c>
      <c r="F100" s="142">
        <v>93.7</v>
      </c>
      <c r="G100" s="56">
        <v>3573574069</v>
      </c>
      <c r="H100" s="56">
        <v>662857459</v>
      </c>
      <c r="I100" s="263">
        <v>20.36</v>
      </c>
      <c r="J100" s="264">
        <v>18.29</v>
      </c>
      <c r="K100" s="56">
        <v>9240</v>
      </c>
    </row>
    <row r="101" spans="1:11" x14ac:dyDescent="0.2">
      <c r="A101" s="123" t="s">
        <v>448</v>
      </c>
      <c r="B101" s="141">
        <v>19752</v>
      </c>
      <c r="C101" s="141">
        <v>3229638600</v>
      </c>
      <c r="D101" s="122">
        <v>3570849918</v>
      </c>
      <c r="E101" s="122">
        <v>180784</v>
      </c>
      <c r="F101" s="142">
        <v>85</v>
      </c>
      <c r="G101" s="56">
        <v>4832619130</v>
      </c>
      <c r="H101" s="56">
        <v>1261769212</v>
      </c>
      <c r="I101" s="263">
        <v>20.36</v>
      </c>
      <c r="J101" s="264">
        <v>18.29</v>
      </c>
      <c r="K101" s="56">
        <v>13006</v>
      </c>
    </row>
    <row r="102" spans="1:11" x14ac:dyDescent="0.2">
      <c r="A102" s="123" t="s">
        <v>449</v>
      </c>
      <c r="B102" s="141">
        <v>26460</v>
      </c>
      <c r="C102" s="141">
        <v>5264449200</v>
      </c>
      <c r="D102" s="122">
        <v>5820638258</v>
      </c>
      <c r="E102" s="122">
        <v>219979</v>
      </c>
      <c r="F102" s="142">
        <v>103.4</v>
      </c>
      <c r="G102" s="56">
        <v>6473830608</v>
      </c>
      <c r="H102" s="56">
        <v>653192350</v>
      </c>
      <c r="I102" s="263">
        <v>20.36</v>
      </c>
      <c r="J102" s="264">
        <v>18.29</v>
      </c>
      <c r="K102" s="56">
        <v>5026</v>
      </c>
    </row>
    <row r="103" spans="1:11" x14ac:dyDescent="0.2">
      <c r="A103" s="123" t="s">
        <v>450</v>
      </c>
      <c r="B103" s="141">
        <v>6965</v>
      </c>
      <c r="C103" s="141">
        <v>1127940800</v>
      </c>
      <c r="D103" s="122">
        <v>1247107746</v>
      </c>
      <c r="E103" s="122">
        <v>179054</v>
      </c>
      <c r="F103" s="142">
        <v>84.2</v>
      </c>
      <c r="G103" s="56">
        <v>1704090332</v>
      </c>
      <c r="H103" s="56">
        <v>456982586</v>
      </c>
      <c r="I103" s="263">
        <v>20.36</v>
      </c>
      <c r="J103" s="264">
        <v>18.29</v>
      </c>
      <c r="K103" s="56">
        <v>13358</v>
      </c>
    </row>
    <row r="104" spans="1:11" x14ac:dyDescent="0.2">
      <c r="A104" s="123" t="s">
        <v>451</v>
      </c>
      <c r="B104" s="141">
        <v>15368</v>
      </c>
      <c r="C104" s="141">
        <v>2670765300</v>
      </c>
      <c r="D104" s="122">
        <v>2952931654</v>
      </c>
      <c r="E104" s="122">
        <v>192148</v>
      </c>
      <c r="F104" s="142">
        <v>90.3</v>
      </c>
      <c r="G104" s="56">
        <v>3760008646</v>
      </c>
      <c r="H104" s="56">
        <v>807076992</v>
      </c>
      <c r="I104" s="263">
        <v>20.36</v>
      </c>
      <c r="J104" s="264">
        <v>18.29</v>
      </c>
      <c r="K104" s="56">
        <v>10692</v>
      </c>
    </row>
    <row r="105" spans="1:11" x14ac:dyDescent="0.2">
      <c r="A105" s="123" t="s">
        <v>452</v>
      </c>
      <c r="B105" s="141">
        <v>36008</v>
      </c>
      <c r="C105" s="141">
        <v>6327111900</v>
      </c>
      <c r="D105" s="122">
        <v>6995571272</v>
      </c>
      <c r="E105" s="122">
        <v>194278</v>
      </c>
      <c r="F105" s="142">
        <v>91.3</v>
      </c>
      <c r="G105" s="56">
        <v>8809890118</v>
      </c>
      <c r="H105" s="56">
        <v>1814318846</v>
      </c>
      <c r="I105" s="263">
        <v>20.36</v>
      </c>
      <c r="J105" s="264">
        <v>18.29</v>
      </c>
      <c r="K105" s="56">
        <v>10259</v>
      </c>
    </row>
    <row r="106" spans="1:11" x14ac:dyDescent="0.2">
      <c r="A106" s="18" t="s">
        <v>453</v>
      </c>
      <c r="B106" s="141"/>
      <c r="C106" s="141"/>
      <c r="D106" s="122"/>
      <c r="E106" s="122"/>
      <c r="F106" s="142"/>
      <c r="G106" s="56"/>
      <c r="H106" s="56"/>
      <c r="I106" s="263"/>
      <c r="J106" s="264"/>
      <c r="K106" s="56"/>
    </row>
    <row r="107" spans="1:11" x14ac:dyDescent="0.2">
      <c r="A107" s="123" t="s">
        <v>454</v>
      </c>
      <c r="B107" s="141">
        <v>57394</v>
      </c>
      <c r="C107" s="141">
        <v>9701270100</v>
      </c>
      <c r="D107" s="122">
        <v>10726209286</v>
      </c>
      <c r="E107" s="122">
        <v>186887</v>
      </c>
      <c r="F107" s="142">
        <v>87.8</v>
      </c>
      <c r="G107" s="56">
        <v>14042291531</v>
      </c>
      <c r="H107" s="56">
        <v>3316082245</v>
      </c>
      <c r="I107" s="263">
        <v>19.600000000000001</v>
      </c>
      <c r="J107" s="264">
        <v>17.54</v>
      </c>
      <c r="K107" s="56">
        <v>11324</v>
      </c>
    </row>
    <row r="108" spans="1:11" x14ac:dyDescent="0.2">
      <c r="A108" s="18" t="s">
        <v>455</v>
      </c>
      <c r="B108" s="141"/>
      <c r="C108" s="141"/>
      <c r="D108" s="122"/>
      <c r="E108" s="122"/>
      <c r="F108" s="142"/>
      <c r="G108" s="56"/>
      <c r="H108" s="56"/>
      <c r="I108" s="263"/>
      <c r="J108" s="264"/>
      <c r="K108" s="56"/>
    </row>
    <row r="109" spans="1:11" x14ac:dyDescent="0.2">
      <c r="A109" s="123" t="s">
        <v>456</v>
      </c>
      <c r="B109" s="141">
        <v>31838</v>
      </c>
      <c r="C109" s="141">
        <v>5635668200</v>
      </c>
      <c r="D109" s="122">
        <v>6231076545</v>
      </c>
      <c r="E109" s="122">
        <v>195712</v>
      </c>
      <c r="F109" s="142">
        <v>92</v>
      </c>
      <c r="G109" s="56">
        <v>7789637902</v>
      </c>
      <c r="H109" s="56">
        <v>1558561357</v>
      </c>
      <c r="I109" s="263">
        <v>19.559999999999999</v>
      </c>
      <c r="J109" s="264">
        <v>17.489999999999998</v>
      </c>
      <c r="K109" s="56">
        <v>9575</v>
      </c>
    </row>
    <row r="110" spans="1:11" x14ac:dyDescent="0.2">
      <c r="A110" s="123" t="s">
        <v>457</v>
      </c>
      <c r="B110" s="141">
        <v>65241</v>
      </c>
      <c r="C110" s="141">
        <v>11793035100</v>
      </c>
      <c r="D110" s="122">
        <v>13038969258</v>
      </c>
      <c r="E110" s="122">
        <v>199859</v>
      </c>
      <c r="F110" s="142">
        <v>93.9</v>
      </c>
      <c r="G110" s="56">
        <v>15962176217</v>
      </c>
      <c r="H110" s="56">
        <v>2923206959</v>
      </c>
      <c r="I110" s="263">
        <v>19.559999999999999</v>
      </c>
      <c r="J110" s="264">
        <v>17.489999999999998</v>
      </c>
      <c r="K110" s="56">
        <v>8764</v>
      </c>
    </row>
    <row r="111" spans="1:11" x14ac:dyDescent="0.2">
      <c r="A111" s="123" t="s">
        <v>458</v>
      </c>
      <c r="B111" s="141">
        <v>13138</v>
      </c>
      <c r="C111" s="141">
        <v>2293542200</v>
      </c>
      <c r="D111" s="122">
        <v>2535854933</v>
      </c>
      <c r="E111" s="122">
        <v>193017</v>
      </c>
      <c r="F111" s="142">
        <v>90.7</v>
      </c>
      <c r="G111" s="56">
        <v>3214406142</v>
      </c>
      <c r="H111" s="56">
        <v>678551209</v>
      </c>
      <c r="I111" s="263">
        <v>19.559999999999999</v>
      </c>
      <c r="J111" s="264">
        <v>17.489999999999998</v>
      </c>
      <c r="K111" s="56">
        <v>10102</v>
      </c>
    </row>
    <row r="112" spans="1:11" x14ac:dyDescent="0.2">
      <c r="A112" s="123" t="s">
        <v>459</v>
      </c>
      <c r="B112" s="141">
        <v>28620</v>
      </c>
      <c r="C112" s="141">
        <v>4802311400</v>
      </c>
      <c r="D112" s="122">
        <v>5309675599</v>
      </c>
      <c r="E112" s="122">
        <v>185523</v>
      </c>
      <c r="F112" s="142">
        <v>87.2</v>
      </c>
      <c r="G112" s="56">
        <v>7002306576</v>
      </c>
      <c r="H112" s="56">
        <v>1692630977</v>
      </c>
      <c r="I112" s="263">
        <v>19.559999999999999</v>
      </c>
      <c r="J112" s="264">
        <v>17.489999999999998</v>
      </c>
      <c r="K112" s="56">
        <v>11568</v>
      </c>
    </row>
    <row r="113" spans="1:11" x14ac:dyDescent="0.2">
      <c r="A113" s="123" t="s">
        <v>460</v>
      </c>
      <c r="B113" s="141">
        <v>17123</v>
      </c>
      <c r="C113" s="141">
        <v>2959414200</v>
      </c>
      <c r="D113" s="122">
        <v>3272076310</v>
      </c>
      <c r="E113" s="122">
        <v>191092</v>
      </c>
      <c r="F113" s="142">
        <v>89.8</v>
      </c>
      <c r="G113" s="56">
        <v>4189395370</v>
      </c>
      <c r="H113" s="56">
        <v>917319060</v>
      </c>
      <c r="I113" s="263">
        <v>19.559999999999999</v>
      </c>
      <c r="J113" s="264">
        <v>17.489999999999998</v>
      </c>
      <c r="K113" s="56">
        <v>10479</v>
      </c>
    </row>
    <row r="114" spans="1:11" x14ac:dyDescent="0.2">
      <c r="A114" s="18" t="s">
        <v>461</v>
      </c>
      <c r="B114" s="141"/>
      <c r="C114" s="141"/>
      <c r="D114" s="122"/>
      <c r="E114" s="122"/>
      <c r="F114" s="142"/>
      <c r="G114" s="56"/>
      <c r="H114" s="56"/>
      <c r="I114" s="263"/>
      <c r="J114" s="264"/>
      <c r="K114" s="56"/>
    </row>
    <row r="115" spans="1:11" x14ac:dyDescent="0.2">
      <c r="A115" s="123" t="s">
        <v>462</v>
      </c>
      <c r="B115" s="141">
        <v>14957</v>
      </c>
      <c r="C115" s="141">
        <v>2385162700</v>
      </c>
      <c r="D115" s="122">
        <v>2637155139</v>
      </c>
      <c r="E115" s="122">
        <v>176316</v>
      </c>
      <c r="F115" s="142">
        <v>82.9</v>
      </c>
      <c r="G115" s="56">
        <v>3659451414</v>
      </c>
      <c r="H115" s="56">
        <v>1022296275</v>
      </c>
      <c r="I115" s="263">
        <v>19.7</v>
      </c>
      <c r="J115" s="264">
        <v>17.63</v>
      </c>
      <c r="K115" s="56">
        <v>13465</v>
      </c>
    </row>
    <row r="116" spans="1:11" x14ac:dyDescent="0.2">
      <c r="A116" s="123" t="s">
        <v>463</v>
      </c>
      <c r="B116" s="141">
        <v>12503</v>
      </c>
      <c r="C116" s="141">
        <v>2114854600</v>
      </c>
      <c r="D116" s="122">
        <v>2338288988</v>
      </c>
      <c r="E116" s="122">
        <v>187018</v>
      </c>
      <c r="F116" s="142">
        <v>87.9</v>
      </c>
      <c r="G116" s="56">
        <v>3059043994</v>
      </c>
      <c r="H116" s="56">
        <v>720755006</v>
      </c>
      <c r="I116" s="263">
        <v>19.7</v>
      </c>
      <c r="J116" s="264">
        <v>17.63</v>
      </c>
      <c r="K116" s="56">
        <v>11356</v>
      </c>
    </row>
    <row r="117" spans="1:11" x14ac:dyDescent="0.2">
      <c r="A117" s="123" t="s">
        <v>464</v>
      </c>
      <c r="B117" s="141">
        <v>17423</v>
      </c>
      <c r="C117" s="141">
        <v>2856061700</v>
      </c>
      <c r="D117" s="122">
        <v>3157804619</v>
      </c>
      <c r="E117" s="122">
        <v>181243</v>
      </c>
      <c r="F117" s="142">
        <v>85.2</v>
      </c>
      <c r="G117" s="56">
        <v>4262794810</v>
      </c>
      <c r="H117" s="56">
        <v>1104990191</v>
      </c>
      <c r="I117" s="263">
        <v>19.7</v>
      </c>
      <c r="J117" s="264">
        <v>17.63</v>
      </c>
      <c r="K117" s="56">
        <v>12494</v>
      </c>
    </row>
    <row r="118" spans="1:11" x14ac:dyDescent="0.2">
      <c r="A118" s="123" t="s">
        <v>465</v>
      </c>
      <c r="B118" s="141">
        <v>14401</v>
      </c>
      <c r="C118" s="141">
        <v>2816013500</v>
      </c>
      <c r="D118" s="122">
        <v>3113525326</v>
      </c>
      <c r="E118" s="122">
        <v>216202</v>
      </c>
      <c r="F118" s="142">
        <v>101.6</v>
      </c>
      <c r="G118" s="56">
        <v>3523417785</v>
      </c>
      <c r="H118" s="56">
        <v>409892459</v>
      </c>
      <c r="I118" s="263">
        <v>19.7</v>
      </c>
      <c r="J118" s="264">
        <v>17.63</v>
      </c>
      <c r="K118" s="56">
        <v>5607</v>
      </c>
    </row>
    <row r="119" spans="1:11" x14ac:dyDescent="0.2">
      <c r="A119" s="123" t="s">
        <v>466</v>
      </c>
      <c r="B119" s="141">
        <v>32352</v>
      </c>
      <c r="C119" s="141">
        <v>5658682500</v>
      </c>
      <c r="D119" s="122">
        <v>6256522306</v>
      </c>
      <c r="E119" s="122">
        <v>193389</v>
      </c>
      <c r="F119" s="142">
        <v>90.9</v>
      </c>
      <c r="G119" s="56">
        <v>7915395610</v>
      </c>
      <c r="H119" s="56">
        <v>1658873304</v>
      </c>
      <c r="I119" s="263">
        <v>19.7</v>
      </c>
      <c r="J119" s="264">
        <v>17.63</v>
      </c>
      <c r="K119" s="56">
        <v>10101</v>
      </c>
    </row>
    <row r="120" spans="1:11" x14ac:dyDescent="0.2">
      <c r="A120" s="123" t="s">
        <v>467</v>
      </c>
      <c r="B120" s="141">
        <v>137556</v>
      </c>
      <c r="C120" s="141">
        <v>25151590400</v>
      </c>
      <c r="D120" s="122">
        <v>27808855926</v>
      </c>
      <c r="E120" s="122">
        <v>202164</v>
      </c>
      <c r="F120" s="142">
        <v>95</v>
      </c>
      <c r="G120" s="56">
        <v>33655111229</v>
      </c>
      <c r="H120" s="56">
        <v>5846255303</v>
      </c>
      <c r="I120" s="263">
        <v>19.7</v>
      </c>
      <c r="J120" s="264">
        <v>17.63</v>
      </c>
      <c r="K120" s="56">
        <v>8373</v>
      </c>
    </row>
    <row r="121" spans="1:11" x14ac:dyDescent="0.2">
      <c r="A121" s="123" t="s">
        <v>468</v>
      </c>
      <c r="B121" s="141">
        <v>50960</v>
      </c>
      <c r="C121" s="141">
        <v>8481096300</v>
      </c>
      <c r="D121" s="122">
        <v>9377124124</v>
      </c>
      <c r="E121" s="122">
        <v>184010</v>
      </c>
      <c r="F121" s="142">
        <v>86.5</v>
      </c>
      <c r="G121" s="56">
        <v>12468118208</v>
      </c>
      <c r="H121" s="56">
        <v>3090994084</v>
      </c>
      <c r="I121" s="263">
        <v>19.7</v>
      </c>
      <c r="J121" s="264">
        <v>17.63</v>
      </c>
      <c r="K121" s="56">
        <v>11949</v>
      </c>
    </row>
    <row r="122" spans="1:11" x14ac:dyDescent="0.2">
      <c r="A122" s="123" t="s">
        <v>469</v>
      </c>
      <c r="B122" s="141">
        <v>25574</v>
      </c>
      <c r="C122" s="141">
        <v>5122108200</v>
      </c>
      <c r="D122" s="122">
        <v>5663258931</v>
      </c>
      <c r="E122" s="122">
        <v>221446</v>
      </c>
      <c r="F122" s="142">
        <v>104.1</v>
      </c>
      <c r="G122" s="56">
        <v>6257057595</v>
      </c>
      <c r="H122" s="56">
        <v>593798664</v>
      </c>
      <c r="I122" s="263">
        <v>19.7</v>
      </c>
      <c r="J122" s="264">
        <v>17.63</v>
      </c>
      <c r="K122" s="56">
        <v>4574</v>
      </c>
    </row>
    <row r="123" spans="1:11" x14ac:dyDescent="0.2">
      <c r="A123" s="123" t="s">
        <v>470</v>
      </c>
      <c r="B123" s="141">
        <v>14973</v>
      </c>
      <c r="C123" s="141">
        <v>2569723700</v>
      </c>
      <c r="D123" s="122">
        <v>2841215009</v>
      </c>
      <c r="E123" s="122">
        <v>189756</v>
      </c>
      <c r="F123" s="142">
        <v>89.2</v>
      </c>
      <c r="G123" s="56">
        <v>3663366050</v>
      </c>
      <c r="H123" s="56">
        <v>822151041</v>
      </c>
      <c r="I123" s="263">
        <v>19.7</v>
      </c>
      <c r="J123" s="264">
        <v>17.63</v>
      </c>
      <c r="K123" s="56">
        <v>10817</v>
      </c>
    </row>
    <row r="124" spans="1:11" x14ac:dyDescent="0.2">
      <c r="A124" s="123" t="s">
        <v>471</v>
      </c>
      <c r="B124" s="141">
        <v>15974</v>
      </c>
      <c r="C124" s="141">
        <v>2828085700</v>
      </c>
      <c r="D124" s="122">
        <v>3126872954</v>
      </c>
      <c r="E124" s="122">
        <v>195748</v>
      </c>
      <c r="F124" s="142">
        <v>92</v>
      </c>
      <c r="G124" s="56">
        <v>3908275515</v>
      </c>
      <c r="H124" s="56">
        <v>781402561</v>
      </c>
      <c r="I124" s="263">
        <v>19.7</v>
      </c>
      <c r="J124" s="264">
        <v>17.63</v>
      </c>
      <c r="K124" s="56">
        <v>9637</v>
      </c>
    </row>
    <row r="125" spans="1:11" x14ac:dyDescent="0.2">
      <c r="A125" s="123" t="s">
        <v>472</v>
      </c>
      <c r="B125" s="141">
        <v>16902</v>
      </c>
      <c r="C125" s="141">
        <v>2719504200</v>
      </c>
      <c r="D125" s="122">
        <v>3006819819</v>
      </c>
      <c r="E125" s="122">
        <v>177897</v>
      </c>
      <c r="F125" s="142">
        <v>83.6</v>
      </c>
      <c r="G125" s="56">
        <v>4135324450</v>
      </c>
      <c r="H125" s="56">
        <v>1128504631</v>
      </c>
      <c r="I125" s="263">
        <v>19.7</v>
      </c>
      <c r="J125" s="264">
        <v>17.63</v>
      </c>
      <c r="K125" s="56">
        <v>13153</v>
      </c>
    </row>
    <row r="126" spans="1:11" x14ac:dyDescent="0.2">
      <c r="A126" s="123" t="s">
        <v>473</v>
      </c>
      <c r="B126" s="141">
        <v>82372</v>
      </c>
      <c r="C126" s="141">
        <v>14260801300</v>
      </c>
      <c r="D126" s="122">
        <v>15767454957</v>
      </c>
      <c r="E126" s="122">
        <v>191418</v>
      </c>
      <c r="F126" s="142">
        <v>90</v>
      </c>
      <c r="G126" s="56">
        <v>20153528906</v>
      </c>
      <c r="H126" s="56">
        <v>4386073949</v>
      </c>
      <c r="I126" s="263">
        <v>19.7</v>
      </c>
      <c r="J126" s="264">
        <v>17.63</v>
      </c>
      <c r="K126" s="56">
        <v>10490</v>
      </c>
    </row>
    <row r="127" spans="1:11" x14ac:dyDescent="0.2">
      <c r="A127" s="123" t="s">
        <v>474</v>
      </c>
      <c r="B127" s="141">
        <v>30077</v>
      </c>
      <c r="C127" s="141">
        <v>6147938000</v>
      </c>
      <c r="D127" s="122">
        <v>6797467650</v>
      </c>
      <c r="E127" s="122">
        <v>226002</v>
      </c>
      <c r="F127" s="142">
        <v>106.2</v>
      </c>
      <c r="G127" s="56">
        <v>7358783190</v>
      </c>
      <c r="H127" s="56">
        <v>561315540</v>
      </c>
      <c r="I127" s="263">
        <v>19.7</v>
      </c>
      <c r="J127" s="264">
        <v>17.63</v>
      </c>
      <c r="K127" s="56">
        <v>3677</v>
      </c>
    </row>
    <row r="128" spans="1:11" x14ac:dyDescent="0.2">
      <c r="A128" s="123" t="s">
        <v>475</v>
      </c>
      <c r="B128" s="141">
        <v>43867</v>
      </c>
      <c r="C128" s="141">
        <v>7006041100</v>
      </c>
      <c r="D128" s="122">
        <v>7746229342</v>
      </c>
      <c r="E128" s="122">
        <v>176584</v>
      </c>
      <c r="F128" s="142">
        <v>83</v>
      </c>
      <c r="G128" s="56">
        <v>10732710782</v>
      </c>
      <c r="H128" s="56">
        <v>2986481440</v>
      </c>
      <c r="I128" s="263">
        <v>19.7</v>
      </c>
      <c r="J128" s="264">
        <v>17.63</v>
      </c>
      <c r="K128" s="56">
        <v>13412</v>
      </c>
    </row>
    <row r="129" spans="1:11" x14ac:dyDescent="0.2">
      <c r="A129" s="123" t="s">
        <v>476</v>
      </c>
      <c r="B129" s="141">
        <v>23308</v>
      </c>
      <c r="C129" s="141">
        <v>5653718300</v>
      </c>
      <c r="D129" s="122">
        <v>6251033638</v>
      </c>
      <c r="E129" s="122">
        <v>268193</v>
      </c>
      <c r="F129" s="142">
        <v>126.1</v>
      </c>
      <c r="G129" s="56">
        <v>5702647158</v>
      </c>
      <c r="H129" s="56">
        <v>-548386480</v>
      </c>
      <c r="I129" s="264">
        <v>19.7</v>
      </c>
      <c r="J129" s="263">
        <v>17.63</v>
      </c>
      <c r="K129" s="56">
        <v>-4148</v>
      </c>
    </row>
    <row r="130" spans="1:11" x14ac:dyDescent="0.2">
      <c r="A130" s="123" t="s">
        <v>477</v>
      </c>
      <c r="B130" s="141">
        <v>116682</v>
      </c>
      <c r="C130" s="141">
        <v>22697421700</v>
      </c>
      <c r="D130" s="122">
        <v>25095404303</v>
      </c>
      <c r="E130" s="122">
        <v>215075</v>
      </c>
      <c r="F130" s="142">
        <v>101.1</v>
      </c>
      <c r="G130" s="56">
        <v>28547978194</v>
      </c>
      <c r="H130" s="56">
        <v>3452573891</v>
      </c>
      <c r="I130" s="263">
        <v>19.7</v>
      </c>
      <c r="J130" s="264">
        <v>17.63</v>
      </c>
      <c r="K130" s="56">
        <v>5829</v>
      </c>
    </row>
    <row r="131" spans="1:11" x14ac:dyDescent="0.2">
      <c r="A131" s="123" t="s">
        <v>478</v>
      </c>
      <c r="B131" s="141">
        <v>321970</v>
      </c>
      <c r="C131" s="141">
        <v>52212791100</v>
      </c>
      <c r="D131" s="122">
        <v>57729072480</v>
      </c>
      <c r="E131" s="122">
        <v>179300</v>
      </c>
      <c r="F131" s="142">
        <v>84.3</v>
      </c>
      <c r="G131" s="56">
        <v>78774725656</v>
      </c>
      <c r="H131" s="56">
        <v>21045653176</v>
      </c>
      <c r="I131" s="263">
        <v>19.7</v>
      </c>
      <c r="J131" s="264">
        <v>17.63</v>
      </c>
      <c r="K131" s="56">
        <v>12877</v>
      </c>
    </row>
    <row r="132" spans="1:11" x14ac:dyDescent="0.2">
      <c r="A132" s="123" t="s">
        <v>479</v>
      </c>
      <c r="B132" s="141">
        <v>12915</v>
      </c>
      <c r="C132" s="141">
        <v>2123168200</v>
      </c>
      <c r="D132" s="122">
        <v>2347480920</v>
      </c>
      <c r="E132" s="122">
        <v>181764</v>
      </c>
      <c r="F132" s="142">
        <v>85.4</v>
      </c>
      <c r="G132" s="56">
        <v>3159845892</v>
      </c>
      <c r="H132" s="56">
        <v>812364972</v>
      </c>
      <c r="I132" s="263">
        <v>19.7</v>
      </c>
      <c r="J132" s="264">
        <v>17.63</v>
      </c>
      <c r="K132" s="56">
        <v>12391</v>
      </c>
    </row>
    <row r="133" spans="1:11" x14ac:dyDescent="0.2">
      <c r="A133" s="123" t="s">
        <v>480</v>
      </c>
      <c r="B133" s="141">
        <v>7191</v>
      </c>
      <c r="C133" s="141">
        <v>1114108000</v>
      </c>
      <c r="D133" s="122">
        <v>1231813510</v>
      </c>
      <c r="E133" s="122">
        <v>171299</v>
      </c>
      <c r="F133" s="142">
        <v>80.5</v>
      </c>
      <c r="G133" s="56">
        <v>1759384577</v>
      </c>
      <c r="H133" s="56">
        <v>527571067</v>
      </c>
      <c r="I133" s="263">
        <v>19.7</v>
      </c>
      <c r="J133" s="264">
        <v>17.63</v>
      </c>
      <c r="K133" s="56">
        <v>14453</v>
      </c>
    </row>
    <row r="134" spans="1:11" x14ac:dyDescent="0.2">
      <c r="A134" s="123" t="s">
        <v>481</v>
      </c>
      <c r="B134" s="141">
        <v>19079</v>
      </c>
      <c r="C134" s="141">
        <v>3294431600</v>
      </c>
      <c r="D134" s="122">
        <v>3642488299</v>
      </c>
      <c r="E134" s="122">
        <v>190916</v>
      </c>
      <c r="F134" s="142">
        <v>89.7</v>
      </c>
      <c r="G134" s="56">
        <v>4667959719</v>
      </c>
      <c r="H134" s="56">
        <v>1025471420</v>
      </c>
      <c r="I134" s="263">
        <v>19.7</v>
      </c>
      <c r="J134" s="264">
        <v>17.63</v>
      </c>
      <c r="K134" s="56">
        <v>10588</v>
      </c>
    </row>
    <row r="135" spans="1:11" x14ac:dyDescent="0.2">
      <c r="A135" s="123" t="s">
        <v>482</v>
      </c>
      <c r="B135" s="141">
        <v>18467</v>
      </c>
      <c r="C135" s="141">
        <v>3166308200</v>
      </c>
      <c r="D135" s="122">
        <v>3500828661</v>
      </c>
      <c r="E135" s="122">
        <v>189572</v>
      </c>
      <c r="F135" s="142">
        <v>89.1</v>
      </c>
      <c r="G135" s="56">
        <v>4518224862</v>
      </c>
      <c r="H135" s="56">
        <v>1017396201</v>
      </c>
      <c r="I135" s="263">
        <v>19.7</v>
      </c>
      <c r="J135" s="264">
        <v>17.63</v>
      </c>
      <c r="K135" s="56">
        <v>10853</v>
      </c>
    </row>
    <row r="136" spans="1:11" x14ac:dyDescent="0.2">
      <c r="A136" s="123" t="s">
        <v>483</v>
      </c>
      <c r="B136" s="141">
        <v>15165</v>
      </c>
      <c r="C136" s="141">
        <v>2617973900</v>
      </c>
      <c r="D136" s="122">
        <v>2894562843</v>
      </c>
      <c r="E136" s="122">
        <v>190871</v>
      </c>
      <c r="F136" s="142">
        <v>89.7</v>
      </c>
      <c r="G136" s="56">
        <v>3710341692</v>
      </c>
      <c r="H136" s="56">
        <v>815778849</v>
      </c>
      <c r="I136" s="263">
        <v>19.7</v>
      </c>
      <c r="J136" s="264">
        <v>17.63</v>
      </c>
      <c r="K136" s="56">
        <v>10597</v>
      </c>
    </row>
    <row r="137" spans="1:11" x14ac:dyDescent="0.2">
      <c r="A137" s="123" t="s">
        <v>484</v>
      </c>
      <c r="B137" s="141">
        <v>23117</v>
      </c>
      <c r="C137" s="141">
        <v>4673708900</v>
      </c>
      <c r="D137" s="122">
        <v>5167486245</v>
      </c>
      <c r="E137" s="122">
        <v>223536</v>
      </c>
      <c r="F137" s="142">
        <v>105.1</v>
      </c>
      <c r="G137" s="56">
        <v>5655916182</v>
      </c>
      <c r="H137" s="56">
        <v>488429937</v>
      </c>
      <c r="I137" s="263">
        <v>19.7</v>
      </c>
      <c r="J137" s="264">
        <v>17.63</v>
      </c>
      <c r="K137" s="56">
        <v>4162</v>
      </c>
    </row>
    <row r="138" spans="1:11" x14ac:dyDescent="0.2">
      <c r="A138" s="123" t="s">
        <v>485</v>
      </c>
      <c r="B138" s="141">
        <v>13619</v>
      </c>
      <c r="C138" s="141">
        <v>2289243600</v>
      </c>
      <c r="D138" s="122">
        <v>2531102186</v>
      </c>
      <c r="E138" s="122">
        <v>185851</v>
      </c>
      <c r="F138" s="142">
        <v>87.4</v>
      </c>
      <c r="G138" s="56">
        <v>3332089911</v>
      </c>
      <c r="H138" s="56">
        <v>800987725</v>
      </c>
      <c r="I138" s="263">
        <v>19.7</v>
      </c>
      <c r="J138" s="264">
        <v>17.63</v>
      </c>
      <c r="K138" s="56">
        <v>11586</v>
      </c>
    </row>
    <row r="139" spans="1:11" x14ac:dyDescent="0.2">
      <c r="A139" s="123" t="s">
        <v>486</v>
      </c>
      <c r="B139" s="141">
        <v>20426</v>
      </c>
      <c r="C139" s="141">
        <v>3917627800</v>
      </c>
      <c r="D139" s="122">
        <v>4331525177</v>
      </c>
      <c r="E139" s="122">
        <v>212059</v>
      </c>
      <c r="F139" s="142">
        <v>99.7</v>
      </c>
      <c r="G139" s="56">
        <v>4997523205</v>
      </c>
      <c r="H139" s="56">
        <v>665998028</v>
      </c>
      <c r="I139" s="263">
        <v>19.7</v>
      </c>
      <c r="J139" s="264">
        <v>17.63</v>
      </c>
      <c r="K139" s="56">
        <v>6423</v>
      </c>
    </row>
    <row r="140" spans="1:11" x14ac:dyDescent="0.2">
      <c r="A140" s="123" t="s">
        <v>487</v>
      </c>
      <c r="B140" s="141">
        <v>13145</v>
      </c>
      <c r="C140" s="141">
        <v>2093666700</v>
      </c>
      <c r="D140" s="122">
        <v>2314862587</v>
      </c>
      <c r="E140" s="122">
        <v>176102</v>
      </c>
      <c r="F140" s="142">
        <v>82.8</v>
      </c>
      <c r="G140" s="56">
        <v>3216118796</v>
      </c>
      <c r="H140" s="56">
        <v>901256209</v>
      </c>
      <c r="I140" s="263">
        <v>19.7</v>
      </c>
      <c r="J140" s="264">
        <v>17.63</v>
      </c>
      <c r="K140" s="56">
        <v>13507</v>
      </c>
    </row>
    <row r="141" spans="1:11" x14ac:dyDescent="0.2">
      <c r="A141" s="123" t="s">
        <v>488</v>
      </c>
      <c r="B141" s="141">
        <v>43323</v>
      </c>
      <c r="C141" s="141">
        <v>7587728400</v>
      </c>
      <c r="D141" s="122">
        <v>8389371905</v>
      </c>
      <c r="E141" s="122">
        <v>193647</v>
      </c>
      <c r="F141" s="142">
        <v>91</v>
      </c>
      <c r="G141" s="56">
        <v>10599613130</v>
      </c>
      <c r="H141" s="56">
        <v>2210241225</v>
      </c>
      <c r="I141" s="263">
        <v>19.7</v>
      </c>
      <c r="J141" s="264">
        <v>17.63</v>
      </c>
      <c r="K141" s="56">
        <v>10050</v>
      </c>
    </row>
    <row r="142" spans="1:11" x14ac:dyDescent="0.2">
      <c r="A142" s="123" t="s">
        <v>489</v>
      </c>
      <c r="B142" s="141">
        <v>34606</v>
      </c>
      <c r="C142" s="141">
        <v>8019225100</v>
      </c>
      <c r="D142" s="122">
        <v>8866456232</v>
      </c>
      <c r="E142" s="122">
        <v>256212</v>
      </c>
      <c r="F142" s="142">
        <v>120.4</v>
      </c>
      <c r="G142" s="56">
        <v>8466870069</v>
      </c>
      <c r="H142" s="56">
        <v>-399586163</v>
      </c>
      <c r="I142" s="264">
        <v>19.7</v>
      </c>
      <c r="J142" s="263">
        <v>17.63</v>
      </c>
      <c r="K142" s="56">
        <v>-2036</v>
      </c>
    </row>
    <row r="143" spans="1:11" x14ac:dyDescent="0.2">
      <c r="A143" s="123" t="s">
        <v>490</v>
      </c>
      <c r="B143" s="141">
        <v>28961</v>
      </c>
      <c r="C143" s="141">
        <v>5448327700</v>
      </c>
      <c r="D143" s="122">
        <v>6023943522</v>
      </c>
      <c r="E143" s="122">
        <v>208002</v>
      </c>
      <c r="F143" s="142">
        <v>97.8</v>
      </c>
      <c r="G143" s="56">
        <v>7085737273</v>
      </c>
      <c r="H143" s="56">
        <v>1061793751</v>
      </c>
      <c r="I143" s="263">
        <v>19.7</v>
      </c>
      <c r="J143" s="264">
        <v>17.63</v>
      </c>
      <c r="K143" s="56">
        <v>7223</v>
      </c>
    </row>
    <row r="144" spans="1:11" x14ac:dyDescent="0.2">
      <c r="A144" s="123" t="s">
        <v>491</v>
      </c>
      <c r="B144" s="141">
        <v>15167</v>
      </c>
      <c r="C144" s="141">
        <v>2381908500</v>
      </c>
      <c r="D144" s="122">
        <v>2633557133</v>
      </c>
      <c r="E144" s="122">
        <v>173637</v>
      </c>
      <c r="F144" s="142">
        <v>81.599999999999994</v>
      </c>
      <c r="G144" s="56">
        <v>3710831022</v>
      </c>
      <c r="H144" s="56">
        <v>1077273889</v>
      </c>
      <c r="I144" s="263">
        <v>19.7</v>
      </c>
      <c r="J144" s="264">
        <v>17.63</v>
      </c>
      <c r="K144" s="56">
        <v>13992</v>
      </c>
    </row>
    <row r="145" spans="1:11" x14ac:dyDescent="0.2">
      <c r="A145" s="123" t="s">
        <v>492</v>
      </c>
      <c r="B145" s="141">
        <v>40655</v>
      </c>
      <c r="C145" s="141">
        <v>7814198300</v>
      </c>
      <c r="D145" s="122">
        <v>8639768350</v>
      </c>
      <c r="E145" s="122">
        <v>212514</v>
      </c>
      <c r="F145" s="142">
        <v>99.9</v>
      </c>
      <c r="G145" s="56">
        <v>9946847444</v>
      </c>
      <c r="H145" s="56">
        <v>1307079094</v>
      </c>
      <c r="I145" s="263">
        <v>19.7</v>
      </c>
      <c r="J145" s="264">
        <v>17.63</v>
      </c>
      <c r="K145" s="56">
        <v>6334</v>
      </c>
    </row>
    <row r="146" spans="1:11" x14ac:dyDescent="0.2">
      <c r="A146" s="123" t="s">
        <v>493</v>
      </c>
      <c r="B146" s="141">
        <v>9833</v>
      </c>
      <c r="C146" s="141">
        <v>1540835300</v>
      </c>
      <c r="D146" s="122">
        <v>1703624549</v>
      </c>
      <c r="E146" s="122">
        <v>173256</v>
      </c>
      <c r="F146" s="142">
        <v>81.400000000000006</v>
      </c>
      <c r="G146" s="56">
        <v>2405788978</v>
      </c>
      <c r="H146" s="56">
        <v>702164429</v>
      </c>
      <c r="I146" s="263">
        <v>19.7</v>
      </c>
      <c r="J146" s="264">
        <v>17.63</v>
      </c>
      <c r="K146" s="56">
        <v>14068</v>
      </c>
    </row>
    <row r="147" spans="1:11" x14ac:dyDescent="0.2">
      <c r="A147" s="123" t="s">
        <v>494</v>
      </c>
      <c r="B147" s="141">
        <v>14051</v>
      </c>
      <c r="C147" s="141">
        <v>2255374200</v>
      </c>
      <c r="D147" s="122">
        <v>2493654484</v>
      </c>
      <c r="E147" s="122">
        <v>177472</v>
      </c>
      <c r="F147" s="142">
        <v>83.4</v>
      </c>
      <c r="G147" s="56">
        <v>3437785105</v>
      </c>
      <c r="H147" s="56">
        <v>944130621</v>
      </c>
      <c r="I147" s="263">
        <v>19.7</v>
      </c>
      <c r="J147" s="264">
        <v>17.63</v>
      </c>
      <c r="K147" s="56">
        <v>13237</v>
      </c>
    </row>
    <row r="148" spans="1:11" x14ac:dyDescent="0.2">
      <c r="A148" s="18" t="s">
        <v>495</v>
      </c>
      <c r="B148" s="141"/>
      <c r="C148" s="141"/>
      <c r="D148" s="122"/>
      <c r="E148" s="122"/>
      <c r="F148" s="142"/>
      <c r="G148" s="56"/>
      <c r="H148" s="56"/>
      <c r="I148" s="263"/>
      <c r="J148" s="264"/>
      <c r="K148" s="56"/>
    </row>
    <row r="149" spans="1:11" x14ac:dyDescent="0.2">
      <c r="A149" s="123" t="s">
        <v>496</v>
      </c>
      <c r="B149" s="141">
        <v>42849</v>
      </c>
      <c r="C149" s="141">
        <v>7460163700</v>
      </c>
      <c r="D149" s="122">
        <v>8248329995</v>
      </c>
      <c r="E149" s="122">
        <v>192498</v>
      </c>
      <c r="F149" s="142">
        <v>90.5</v>
      </c>
      <c r="G149" s="56">
        <v>10483642015</v>
      </c>
      <c r="H149" s="56">
        <v>2235312020</v>
      </c>
      <c r="I149" s="263">
        <v>19.28</v>
      </c>
      <c r="J149" s="264">
        <v>17.21</v>
      </c>
      <c r="K149" s="56">
        <v>10058</v>
      </c>
    </row>
    <row r="150" spans="1:11" x14ac:dyDescent="0.2">
      <c r="A150" s="123" t="s">
        <v>497</v>
      </c>
      <c r="B150" s="141">
        <v>96641</v>
      </c>
      <c r="C150" s="141">
        <v>17587306200</v>
      </c>
      <c r="D150" s="122">
        <v>19445405100</v>
      </c>
      <c r="E150" s="122">
        <v>201213</v>
      </c>
      <c r="F150" s="142">
        <v>94.6</v>
      </c>
      <c r="G150" s="56">
        <v>23644650937</v>
      </c>
      <c r="H150" s="56">
        <v>4199245837</v>
      </c>
      <c r="I150" s="263">
        <v>19.28</v>
      </c>
      <c r="J150" s="264">
        <v>17.21</v>
      </c>
      <c r="K150" s="56">
        <v>8378</v>
      </c>
    </row>
    <row r="151" spans="1:11" x14ac:dyDescent="0.2">
      <c r="A151" s="123" t="s">
        <v>498</v>
      </c>
      <c r="B151" s="141">
        <v>10501</v>
      </c>
      <c r="C151" s="141">
        <v>1694895000</v>
      </c>
      <c r="D151" s="122">
        <v>1873960657</v>
      </c>
      <c r="E151" s="122">
        <v>178455</v>
      </c>
      <c r="F151" s="142">
        <v>83.9</v>
      </c>
      <c r="G151" s="56">
        <v>2569225065</v>
      </c>
      <c r="H151" s="56">
        <v>695264408</v>
      </c>
      <c r="I151" s="263">
        <v>19.28</v>
      </c>
      <c r="J151" s="264">
        <v>17.21</v>
      </c>
      <c r="K151" s="56">
        <v>12765</v>
      </c>
    </row>
    <row r="152" spans="1:11" x14ac:dyDescent="0.2">
      <c r="A152" s="123" t="s">
        <v>499</v>
      </c>
      <c r="B152" s="141">
        <v>79015</v>
      </c>
      <c r="C152" s="141">
        <v>17668913500</v>
      </c>
      <c r="D152" s="143">
        <v>19535634211</v>
      </c>
      <c r="E152" s="143">
        <v>247240</v>
      </c>
      <c r="F152" s="142">
        <v>116.2</v>
      </c>
      <c r="G152" s="56">
        <v>19332189172</v>
      </c>
      <c r="H152" s="56">
        <v>-203445039</v>
      </c>
      <c r="I152" s="264">
        <v>19.28</v>
      </c>
      <c r="J152" s="263">
        <v>17.21</v>
      </c>
      <c r="K152" s="56">
        <v>-443</v>
      </c>
    </row>
    <row r="153" spans="1:11" x14ac:dyDescent="0.2">
      <c r="A153" s="123" t="s">
        <v>500</v>
      </c>
      <c r="B153" s="141">
        <v>24154</v>
      </c>
      <c r="C153" s="141">
        <v>4113787400</v>
      </c>
      <c r="D153" s="143">
        <v>4548409039</v>
      </c>
      <c r="E153" s="143">
        <v>188309</v>
      </c>
      <c r="F153" s="142">
        <v>88.5</v>
      </c>
      <c r="G153" s="56">
        <v>5909633579</v>
      </c>
      <c r="H153" s="56">
        <v>1361224540</v>
      </c>
      <c r="I153" s="263">
        <v>19.28</v>
      </c>
      <c r="J153" s="264">
        <v>17.21</v>
      </c>
      <c r="K153" s="56">
        <v>10865</v>
      </c>
    </row>
    <row r="154" spans="1:11" x14ac:dyDescent="0.2">
      <c r="A154" s="123" t="s">
        <v>501</v>
      </c>
      <c r="B154" s="141">
        <v>60848</v>
      </c>
      <c r="C154" s="141">
        <v>11635264300</v>
      </c>
      <c r="D154" s="143">
        <v>12864529973</v>
      </c>
      <c r="E154" s="143">
        <v>211421</v>
      </c>
      <c r="F154" s="142">
        <v>99.4</v>
      </c>
      <c r="G154" s="56">
        <v>14887363750</v>
      </c>
      <c r="H154" s="56">
        <v>2022833777</v>
      </c>
      <c r="I154" s="263">
        <v>19.28</v>
      </c>
      <c r="J154" s="264">
        <v>17.21</v>
      </c>
      <c r="K154" s="56">
        <v>6409</v>
      </c>
    </row>
    <row r="155" spans="1:11" x14ac:dyDescent="0.2">
      <c r="A155" s="18" t="s">
        <v>502</v>
      </c>
      <c r="B155" s="141"/>
      <c r="C155" s="141"/>
      <c r="D155" s="143"/>
      <c r="E155" s="143"/>
      <c r="F155" s="142"/>
      <c r="G155" s="56"/>
      <c r="H155" s="56"/>
      <c r="I155" s="263"/>
      <c r="J155" s="264"/>
      <c r="K155" s="56"/>
    </row>
    <row r="156" spans="1:11" x14ac:dyDescent="0.2">
      <c r="A156" s="123" t="s">
        <v>503</v>
      </c>
      <c r="B156" s="141">
        <v>28722</v>
      </c>
      <c r="C156" s="141">
        <v>5374085400</v>
      </c>
      <c r="D156" s="143">
        <v>5941857523</v>
      </c>
      <c r="E156" s="143">
        <v>206875</v>
      </c>
      <c r="F156" s="142">
        <v>97.2</v>
      </c>
      <c r="G156" s="56">
        <v>7027262386</v>
      </c>
      <c r="H156" s="56">
        <v>1085404863</v>
      </c>
      <c r="I156" s="263">
        <v>19.41</v>
      </c>
      <c r="J156" s="264">
        <v>17.34</v>
      </c>
      <c r="K156" s="56">
        <v>7335</v>
      </c>
    </row>
    <row r="157" spans="1:11" x14ac:dyDescent="0.2">
      <c r="A157" s="123" t="s">
        <v>504</v>
      </c>
      <c r="B157" s="141">
        <v>39557</v>
      </c>
      <c r="C157" s="141">
        <v>7415869300</v>
      </c>
      <c r="D157" s="143">
        <v>8199355892</v>
      </c>
      <c r="E157" s="143">
        <v>207280</v>
      </c>
      <c r="F157" s="142">
        <v>97.4</v>
      </c>
      <c r="G157" s="56">
        <v>9678205494</v>
      </c>
      <c r="H157" s="56">
        <v>1478849602</v>
      </c>
      <c r="I157" s="263">
        <v>19.41</v>
      </c>
      <c r="J157" s="264">
        <v>17.34</v>
      </c>
      <c r="K157" s="56">
        <v>7256</v>
      </c>
    </row>
    <row r="158" spans="1:11" x14ac:dyDescent="0.2">
      <c r="A158" s="123" t="s">
        <v>505</v>
      </c>
      <c r="B158" s="141">
        <v>9605</v>
      </c>
      <c r="C158" s="141">
        <v>1518216800</v>
      </c>
      <c r="D158" s="143">
        <v>1678616405</v>
      </c>
      <c r="E158" s="143">
        <v>174765</v>
      </c>
      <c r="F158" s="142">
        <v>82.1</v>
      </c>
      <c r="G158" s="56">
        <v>2350005404</v>
      </c>
      <c r="H158" s="56">
        <v>671388999</v>
      </c>
      <c r="I158" s="263">
        <v>19.41</v>
      </c>
      <c r="J158" s="264">
        <v>17.34</v>
      </c>
      <c r="K158" s="56">
        <v>13568</v>
      </c>
    </row>
    <row r="159" spans="1:11" x14ac:dyDescent="0.2">
      <c r="A159" s="123" t="s">
        <v>506</v>
      </c>
      <c r="B159" s="141">
        <v>8751</v>
      </c>
      <c r="C159" s="141">
        <v>1704291200</v>
      </c>
      <c r="D159" s="143">
        <v>1884349565</v>
      </c>
      <c r="E159" s="143">
        <v>215330</v>
      </c>
      <c r="F159" s="142">
        <v>101.2</v>
      </c>
      <c r="G159" s="56">
        <v>2141061665</v>
      </c>
      <c r="H159" s="56">
        <v>256712100</v>
      </c>
      <c r="I159" s="263">
        <v>19.41</v>
      </c>
      <c r="J159" s="264">
        <v>17.34</v>
      </c>
      <c r="K159" s="56">
        <v>5694</v>
      </c>
    </row>
    <row r="160" spans="1:11" x14ac:dyDescent="0.2">
      <c r="A160" s="123" t="s">
        <v>507</v>
      </c>
      <c r="B160" s="141">
        <v>108234</v>
      </c>
      <c r="C160" s="141">
        <v>19505177600</v>
      </c>
      <c r="D160" s="143">
        <v>21565899613</v>
      </c>
      <c r="E160" s="143">
        <v>199253</v>
      </c>
      <c r="F160" s="142">
        <v>93.7</v>
      </c>
      <c r="G160" s="56">
        <v>26481049963</v>
      </c>
      <c r="H160" s="56">
        <v>4915150350</v>
      </c>
      <c r="I160" s="263">
        <v>19.41</v>
      </c>
      <c r="J160" s="264">
        <v>17.34</v>
      </c>
      <c r="K160" s="56">
        <v>8815</v>
      </c>
    </row>
    <row r="161" spans="1:11" x14ac:dyDescent="0.2">
      <c r="A161" s="123" t="s">
        <v>508</v>
      </c>
      <c r="B161" s="141">
        <v>4782</v>
      </c>
      <c r="C161" s="141">
        <v>721789100</v>
      </c>
      <c r="D161" s="143">
        <v>798046118</v>
      </c>
      <c r="E161" s="143">
        <v>166885</v>
      </c>
      <c r="F161" s="142">
        <v>78.400000000000006</v>
      </c>
      <c r="G161" s="56">
        <v>1169987074</v>
      </c>
      <c r="H161" s="56">
        <v>371940956</v>
      </c>
      <c r="I161" s="263">
        <v>19.41</v>
      </c>
      <c r="J161" s="264">
        <v>17.34</v>
      </c>
      <c r="K161" s="56">
        <v>15097</v>
      </c>
    </row>
    <row r="162" spans="1:11" x14ac:dyDescent="0.2">
      <c r="A162" s="123" t="s">
        <v>509</v>
      </c>
      <c r="B162" s="141">
        <v>5591</v>
      </c>
      <c r="C162" s="141">
        <v>940169500</v>
      </c>
      <c r="D162" s="143">
        <v>1039498408</v>
      </c>
      <c r="E162" s="143">
        <v>185924</v>
      </c>
      <c r="F162" s="142">
        <v>87.4</v>
      </c>
      <c r="G162" s="56">
        <v>1367920897</v>
      </c>
      <c r="H162" s="56">
        <v>328422489</v>
      </c>
      <c r="I162" s="263">
        <v>19.41</v>
      </c>
      <c r="J162" s="264">
        <v>17.34</v>
      </c>
      <c r="K162" s="56">
        <v>11402</v>
      </c>
    </row>
    <row r="163" spans="1:11" x14ac:dyDescent="0.2">
      <c r="A163" s="123" t="s">
        <v>510</v>
      </c>
      <c r="B163" s="141">
        <v>32461</v>
      </c>
      <c r="C163" s="141">
        <v>5455703400</v>
      </c>
      <c r="D163" s="143">
        <v>6032098464</v>
      </c>
      <c r="E163" s="143">
        <v>185826</v>
      </c>
      <c r="F163" s="142">
        <v>87.3</v>
      </c>
      <c r="G163" s="56">
        <v>7942064073</v>
      </c>
      <c r="H163" s="56">
        <v>1909965609</v>
      </c>
      <c r="I163" s="263">
        <v>19.41</v>
      </c>
      <c r="J163" s="264">
        <v>17.34</v>
      </c>
      <c r="K163" s="56">
        <v>11421</v>
      </c>
    </row>
    <row r="164" spans="1:11" x14ac:dyDescent="0.2">
      <c r="A164" s="123" t="s">
        <v>511</v>
      </c>
      <c r="B164" s="141">
        <v>6494</v>
      </c>
      <c r="C164" s="141">
        <v>1040160900</v>
      </c>
      <c r="D164" s="143">
        <v>1150053899</v>
      </c>
      <c r="E164" s="143">
        <v>177095</v>
      </c>
      <c r="F164" s="142">
        <v>83.2</v>
      </c>
      <c r="G164" s="56">
        <v>1588853211</v>
      </c>
      <c r="H164" s="56">
        <v>438799312</v>
      </c>
      <c r="I164" s="263">
        <v>19.41</v>
      </c>
      <c r="J164" s="264">
        <v>17.34</v>
      </c>
      <c r="K164" s="56">
        <v>13115</v>
      </c>
    </row>
    <row r="165" spans="1:11" x14ac:dyDescent="0.2">
      <c r="A165" s="123" t="s">
        <v>512</v>
      </c>
      <c r="B165" s="141">
        <v>5642</v>
      </c>
      <c r="C165" s="141">
        <v>974847600</v>
      </c>
      <c r="D165" s="143">
        <v>1077840249</v>
      </c>
      <c r="E165" s="143">
        <v>191039</v>
      </c>
      <c r="F165" s="142">
        <v>89.8</v>
      </c>
      <c r="G165" s="56">
        <v>1380398802</v>
      </c>
      <c r="H165" s="56">
        <v>302558553</v>
      </c>
      <c r="I165" s="263">
        <v>19.41</v>
      </c>
      <c r="J165" s="264">
        <v>17.34</v>
      </c>
      <c r="K165" s="56">
        <v>10409</v>
      </c>
    </row>
    <row r="166" spans="1:11" x14ac:dyDescent="0.2">
      <c r="A166" s="123" t="s">
        <v>513</v>
      </c>
      <c r="B166" s="141">
        <v>5238</v>
      </c>
      <c r="C166" s="141">
        <v>821828600</v>
      </c>
      <c r="D166" s="143">
        <v>908654792</v>
      </c>
      <c r="E166" s="143">
        <v>173474</v>
      </c>
      <c r="F166" s="142">
        <v>81.5</v>
      </c>
      <c r="G166" s="56">
        <v>1281554222</v>
      </c>
      <c r="H166" s="56">
        <v>372899430</v>
      </c>
      <c r="I166" s="263">
        <v>19.41</v>
      </c>
      <c r="J166" s="264">
        <v>17.34</v>
      </c>
      <c r="K166" s="56">
        <v>13818</v>
      </c>
    </row>
    <row r="167" spans="1:11" x14ac:dyDescent="0.2">
      <c r="A167" s="123" t="s">
        <v>514</v>
      </c>
      <c r="B167" s="141">
        <v>547558</v>
      </c>
      <c r="C167" s="141">
        <v>107911539400</v>
      </c>
      <c r="D167" s="143">
        <v>119312393538</v>
      </c>
      <c r="E167" s="143">
        <v>217899</v>
      </c>
      <c r="F167" s="142">
        <v>102.4</v>
      </c>
      <c r="G167" s="56">
        <v>133968168558</v>
      </c>
      <c r="H167" s="56">
        <v>14655775020</v>
      </c>
      <c r="I167" s="263">
        <v>19.41</v>
      </c>
      <c r="J167" s="264">
        <v>17.34</v>
      </c>
      <c r="K167" s="56">
        <v>5195</v>
      </c>
    </row>
    <row r="168" spans="1:11" x14ac:dyDescent="0.2">
      <c r="A168" s="123" t="s">
        <v>515</v>
      </c>
      <c r="B168" s="141">
        <v>13132</v>
      </c>
      <c r="C168" s="141">
        <v>2290446900</v>
      </c>
      <c r="D168" s="143">
        <v>2532432615</v>
      </c>
      <c r="E168" s="143">
        <v>192844</v>
      </c>
      <c r="F168" s="142">
        <v>90.6</v>
      </c>
      <c r="G168" s="56">
        <v>3212938154</v>
      </c>
      <c r="H168" s="56">
        <v>680505539</v>
      </c>
      <c r="I168" s="263">
        <v>19.41</v>
      </c>
      <c r="J168" s="264">
        <v>17.34</v>
      </c>
      <c r="K168" s="56">
        <v>10058</v>
      </c>
    </row>
    <row r="169" spans="1:11" x14ac:dyDescent="0.2">
      <c r="A169" s="123" t="s">
        <v>516</v>
      </c>
      <c r="B169" s="141">
        <v>9362</v>
      </c>
      <c r="C169" s="141">
        <v>1610452800</v>
      </c>
      <c r="D169" s="143">
        <v>1780597138</v>
      </c>
      <c r="E169" s="143">
        <v>190194</v>
      </c>
      <c r="F169" s="142">
        <v>89.4</v>
      </c>
      <c r="G169" s="56">
        <v>2290551858</v>
      </c>
      <c r="H169" s="56">
        <v>509954720</v>
      </c>
      <c r="I169" s="263">
        <v>19.41</v>
      </c>
      <c r="J169" s="264">
        <v>17.34</v>
      </c>
      <c r="K169" s="56">
        <v>10573</v>
      </c>
    </row>
    <row r="170" spans="1:11" x14ac:dyDescent="0.2">
      <c r="A170" s="123" t="s">
        <v>517</v>
      </c>
      <c r="B170" s="141">
        <v>8969</v>
      </c>
      <c r="C170" s="141">
        <v>1541213900</v>
      </c>
      <c r="D170" s="143">
        <v>1704043149</v>
      </c>
      <c r="E170" s="143">
        <v>189993</v>
      </c>
      <c r="F170" s="142">
        <v>89.3</v>
      </c>
      <c r="G170" s="56">
        <v>2194398591</v>
      </c>
      <c r="H170" s="56">
        <v>490355442</v>
      </c>
      <c r="I170" s="263">
        <v>19.41</v>
      </c>
      <c r="J170" s="264">
        <v>17.34</v>
      </c>
      <c r="K170" s="56">
        <v>10612</v>
      </c>
    </row>
    <row r="171" spans="1:11" x14ac:dyDescent="0.2">
      <c r="A171" s="123" t="s">
        <v>518</v>
      </c>
      <c r="B171" s="141">
        <v>36519</v>
      </c>
      <c r="C171" s="141">
        <v>7850542300</v>
      </c>
      <c r="D171" s="143">
        <v>8679952094</v>
      </c>
      <c r="E171" s="143">
        <v>237683</v>
      </c>
      <c r="F171" s="142">
        <v>111.7</v>
      </c>
      <c r="G171" s="56">
        <v>8934913831</v>
      </c>
      <c r="H171" s="56">
        <v>254961737</v>
      </c>
      <c r="I171" s="263">
        <v>19.41</v>
      </c>
      <c r="J171" s="264">
        <v>17.34</v>
      </c>
      <c r="K171" s="56">
        <v>1355</v>
      </c>
    </row>
    <row r="172" spans="1:11" x14ac:dyDescent="0.2">
      <c r="A172" s="123" t="s">
        <v>519</v>
      </c>
      <c r="B172" s="141">
        <v>6760</v>
      </c>
      <c r="C172" s="141">
        <v>1235842700</v>
      </c>
      <c r="D172" s="143">
        <v>1366409481</v>
      </c>
      <c r="E172" s="143">
        <v>202132</v>
      </c>
      <c r="F172" s="142">
        <v>95</v>
      </c>
      <c r="G172" s="56">
        <v>1653934048</v>
      </c>
      <c r="H172" s="56">
        <v>287524567</v>
      </c>
      <c r="I172" s="263">
        <v>19.41</v>
      </c>
      <c r="J172" s="264">
        <v>17.34</v>
      </c>
      <c r="K172" s="56">
        <v>8256</v>
      </c>
    </row>
    <row r="173" spans="1:11" x14ac:dyDescent="0.2">
      <c r="A173" s="123" t="s">
        <v>520</v>
      </c>
      <c r="B173" s="141">
        <v>42639</v>
      </c>
      <c r="C173" s="141">
        <v>8888878200</v>
      </c>
      <c r="D173" s="143">
        <v>9827988182</v>
      </c>
      <c r="E173" s="143">
        <v>230493</v>
      </c>
      <c r="F173" s="142">
        <v>108.3</v>
      </c>
      <c r="G173" s="56">
        <v>10432262407</v>
      </c>
      <c r="H173" s="56">
        <v>604274225</v>
      </c>
      <c r="I173" s="263">
        <v>19.41</v>
      </c>
      <c r="J173" s="264">
        <v>17.34</v>
      </c>
      <c r="K173" s="56">
        <v>2751</v>
      </c>
    </row>
    <row r="174" spans="1:11" x14ac:dyDescent="0.2">
      <c r="A174" s="123" t="s">
        <v>521</v>
      </c>
      <c r="B174" s="141">
        <v>40107</v>
      </c>
      <c r="C174" s="141">
        <v>8377593900</v>
      </c>
      <c r="D174" s="143">
        <v>9262686696</v>
      </c>
      <c r="E174" s="143">
        <v>230949</v>
      </c>
      <c r="F174" s="142">
        <v>108.6</v>
      </c>
      <c r="G174" s="56">
        <v>9812771134</v>
      </c>
      <c r="H174" s="56">
        <v>550084438</v>
      </c>
      <c r="I174" s="263">
        <v>19.41</v>
      </c>
      <c r="J174" s="264">
        <v>17.34</v>
      </c>
      <c r="K174" s="56">
        <v>2662</v>
      </c>
    </row>
    <row r="175" spans="1:11" x14ac:dyDescent="0.2">
      <c r="A175" s="123" t="s">
        <v>522</v>
      </c>
      <c r="B175" s="141">
        <v>38923</v>
      </c>
      <c r="C175" s="141">
        <v>7189673600</v>
      </c>
      <c r="D175" s="143">
        <v>7949262616</v>
      </c>
      <c r="E175" s="143">
        <v>204230</v>
      </c>
      <c r="F175" s="142">
        <v>96</v>
      </c>
      <c r="G175" s="56">
        <v>9523088010</v>
      </c>
      <c r="H175" s="56">
        <v>1573825394</v>
      </c>
      <c r="I175" s="263">
        <v>19.41</v>
      </c>
      <c r="J175" s="264">
        <v>17.34</v>
      </c>
      <c r="K175" s="56">
        <v>7848</v>
      </c>
    </row>
    <row r="176" spans="1:11" x14ac:dyDescent="0.2">
      <c r="A176" s="123" t="s">
        <v>523</v>
      </c>
      <c r="B176" s="141">
        <v>13111</v>
      </c>
      <c r="C176" s="141">
        <v>2287005100</v>
      </c>
      <c r="D176" s="143">
        <v>2528627189</v>
      </c>
      <c r="E176" s="143">
        <v>192863</v>
      </c>
      <c r="F176" s="142">
        <v>90.7</v>
      </c>
      <c r="G176" s="56">
        <v>3207800193</v>
      </c>
      <c r="H176" s="56">
        <v>679173004</v>
      </c>
      <c r="I176" s="263">
        <v>19.41</v>
      </c>
      <c r="J176" s="264">
        <v>17.34</v>
      </c>
      <c r="K176" s="56">
        <v>10055</v>
      </c>
    </row>
    <row r="177" spans="1:11" x14ac:dyDescent="0.2">
      <c r="A177" s="123" t="s">
        <v>524</v>
      </c>
      <c r="B177" s="141">
        <v>14438</v>
      </c>
      <c r="C177" s="141">
        <v>2692672200</v>
      </c>
      <c r="D177" s="143">
        <v>2977153018</v>
      </c>
      <c r="E177" s="143">
        <v>206203</v>
      </c>
      <c r="F177" s="142">
        <v>96.9</v>
      </c>
      <c r="G177" s="56">
        <v>3532470382</v>
      </c>
      <c r="H177" s="56">
        <v>555317364</v>
      </c>
      <c r="I177" s="263">
        <v>19.41</v>
      </c>
      <c r="J177" s="264">
        <v>17.34</v>
      </c>
      <c r="K177" s="56">
        <v>7466</v>
      </c>
    </row>
    <row r="178" spans="1:11" x14ac:dyDescent="0.2">
      <c r="A178" s="123" t="s">
        <v>525</v>
      </c>
      <c r="B178" s="141">
        <v>24027</v>
      </c>
      <c r="C178" s="141">
        <v>4200895000</v>
      </c>
      <c r="D178" s="143">
        <v>4644719557</v>
      </c>
      <c r="E178" s="143">
        <v>193313</v>
      </c>
      <c r="F178" s="142">
        <v>90.9</v>
      </c>
      <c r="G178" s="56">
        <v>5878561150</v>
      </c>
      <c r="H178" s="56">
        <v>1233841593</v>
      </c>
      <c r="I178" s="263">
        <v>19.41</v>
      </c>
      <c r="J178" s="264">
        <v>17.34</v>
      </c>
      <c r="K178" s="56">
        <v>9967</v>
      </c>
    </row>
    <row r="179" spans="1:11" x14ac:dyDescent="0.2">
      <c r="A179" s="123" t="s">
        <v>526</v>
      </c>
      <c r="B179" s="141">
        <v>33872</v>
      </c>
      <c r="C179" s="141">
        <v>5962215700</v>
      </c>
      <c r="D179" s="143">
        <v>6592123789</v>
      </c>
      <c r="E179" s="143">
        <v>194619</v>
      </c>
      <c r="F179" s="142">
        <v>91.5</v>
      </c>
      <c r="G179" s="56">
        <v>8287286106</v>
      </c>
      <c r="H179" s="56">
        <v>1695162317</v>
      </c>
      <c r="I179" s="263">
        <v>19.41</v>
      </c>
      <c r="J179" s="264">
        <v>17.34</v>
      </c>
      <c r="K179" s="56">
        <v>9714</v>
      </c>
    </row>
    <row r="180" spans="1:11" x14ac:dyDescent="0.2">
      <c r="A180" s="123" t="s">
        <v>527</v>
      </c>
      <c r="B180" s="141">
        <v>9147</v>
      </c>
      <c r="C180" s="141">
        <v>1358937400</v>
      </c>
      <c r="D180" s="143">
        <v>1502509136</v>
      </c>
      <c r="E180" s="143">
        <v>164263</v>
      </c>
      <c r="F180" s="142">
        <v>77.2</v>
      </c>
      <c r="G180" s="56">
        <v>2237948926</v>
      </c>
      <c r="H180" s="56">
        <v>735439790</v>
      </c>
      <c r="I180" s="263">
        <v>19.41</v>
      </c>
      <c r="J180" s="264">
        <v>17.34</v>
      </c>
      <c r="K180" s="56">
        <v>15606</v>
      </c>
    </row>
    <row r="181" spans="1:11" x14ac:dyDescent="0.2">
      <c r="A181" s="123" t="s">
        <v>528</v>
      </c>
      <c r="B181" s="141">
        <v>10204</v>
      </c>
      <c r="C181" s="141">
        <v>1684651900</v>
      </c>
      <c r="D181" s="143">
        <v>1862635373</v>
      </c>
      <c r="E181" s="143">
        <v>182540</v>
      </c>
      <c r="F181" s="142">
        <v>85.8</v>
      </c>
      <c r="G181" s="56">
        <v>2496559619</v>
      </c>
      <c r="H181" s="56">
        <v>633924246</v>
      </c>
      <c r="I181" s="263">
        <v>19.41</v>
      </c>
      <c r="J181" s="264">
        <v>17.34</v>
      </c>
      <c r="K181" s="56">
        <v>12058</v>
      </c>
    </row>
    <row r="182" spans="1:11" x14ac:dyDescent="0.2">
      <c r="A182" s="123" t="s">
        <v>529</v>
      </c>
      <c r="B182" s="141">
        <v>63263</v>
      </c>
      <c r="C182" s="141">
        <v>13500192400</v>
      </c>
      <c r="D182" s="143">
        <v>14926487727</v>
      </c>
      <c r="E182" s="143">
        <v>235943</v>
      </c>
      <c r="F182" s="142">
        <v>110.9</v>
      </c>
      <c r="G182" s="56">
        <v>15478229242</v>
      </c>
      <c r="H182" s="56">
        <v>551741515</v>
      </c>
      <c r="I182" s="263">
        <v>19.41</v>
      </c>
      <c r="J182" s="264">
        <v>17.34</v>
      </c>
      <c r="K182" s="56">
        <v>1693</v>
      </c>
    </row>
    <row r="183" spans="1:11" x14ac:dyDescent="0.2">
      <c r="A183" s="123" t="s">
        <v>530</v>
      </c>
      <c r="B183" s="141">
        <v>15011</v>
      </c>
      <c r="C183" s="141">
        <v>2861068600</v>
      </c>
      <c r="D183" s="143">
        <v>3163340498</v>
      </c>
      <c r="E183" s="143">
        <v>210735</v>
      </c>
      <c r="F183" s="142">
        <v>99.1</v>
      </c>
      <c r="G183" s="56">
        <v>3672663313</v>
      </c>
      <c r="H183" s="56">
        <v>509322815</v>
      </c>
      <c r="I183" s="263">
        <v>19.41</v>
      </c>
      <c r="J183" s="264">
        <v>17.34</v>
      </c>
      <c r="K183" s="56">
        <v>6586</v>
      </c>
    </row>
    <row r="184" spans="1:11" x14ac:dyDescent="0.2">
      <c r="A184" s="123" t="s">
        <v>531</v>
      </c>
      <c r="B184" s="141">
        <v>36919</v>
      </c>
      <c r="C184" s="141">
        <v>7799088600</v>
      </c>
      <c r="D184" s="143">
        <v>8623062311</v>
      </c>
      <c r="E184" s="143">
        <v>233567</v>
      </c>
      <c r="F184" s="142">
        <v>109.8</v>
      </c>
      <c r="G184" s="56">
        <v>9032779751</v>
      </c>
      <c r="H184" s="56">
        <v>409717440</v>
      </c>
      <c r="I184" s="263">
        <v>19.41</v>
      </c>
      <c r="J184" s="264">
        <v>17.34</v>
      </c>
      <c r="K184" s="56">
        <v>2154</v>
      </c>
    </row>
    <row r="185" spans="1:11" x14ac:dyDescent="0.2">
      <c r="A185" s="123" t="s">
        <v>532</v>
      </c>
      <c r="B185" s="141">
        <v>18709</v>
      </c>
      <c r="C185" s="141">
        <v>3303942100</v>
      </c>
      <c r="D185" s="143">
        <v>3653003583</v>
      </c>
      <c r="E185" s="143">
        <v>195254</v>
      </c>
      <c r="F185" s="142">
        <v>91.8</v>
      </c>
      <c r="G185" s="56">
        <v>4577433743</v>
      </c>
      <c r="H185" s="56">
        <v>924430160</v>
      </c>
      <c r="I185" s="263">
        <v>19.41</v>
      </c>
      <c r="J185" s="264">
        <v>17.34</v>
      </c>
      <c r="K185" s="56">
        <v>9591</v>
      </c>
    </row>
    <row r="186" spans="1:11" x14ac:dyDescent="0.2">
      <c r="A186" s="123" t="s">
        <v>533</v>
      </c>
      <c r="B186" s="141">
        <v>53539</v>
      </c>
      <c r="C186" s="141">
        <v>10241541800</v>
      </c>
      <c r="D186" s="143">
        <v>11323560691</v>
      </c>
      <c r="E186" s="143">
        <v>211501</v>
      </c>
      <c r="F186" s="142">
        <v>99.4</v>
      </c>
      <c r="G186" s="56">
        <v>13099108727</v>
      </c>
      <c r="H186" s="56">
        <v>1775548036</v>
      </c>
      <c r="I186" s="263">
        <v>19.41</v>
      </c>
      <c r="J186" s="264">
        <v>17.34</v>
      </c>
      <c r="K186" s="56">
        <v>6437</v>
      </c>
    </row>
    <row r="187" spans="1:11" x14ac:dyDescent="0.2">
      <c r="A187" s="123" t="s">
        <v>534</v>
      </c>
      <c r="B187" s="141">
        <v>8976</v>
      </c>
      <c r="C187" s="141">
        <v>1753394000</v>
      </c>
      <c r="D187" s="143">
        <v>1938640076</v>
      </c>
      <c r="E187" s="143">
        <v>215980</v>
      </c>
      <c r="F187" s="142">
        <v>101.5</v>
      </c>
      <c r="G187" s="56">
        <v>2196111245</v>
      </c>
      <c r="H187" s="56">
        <v>257471169</v>
      </c>
      <c r="I187" s="263">
        <v>19.41</v>
      </c>
      <c r="J187" s="264">
        <v>17.34</v>
      </c>
      <c r="K187" s="56">
        <v>5568</v>
      </c>
    </row>
    <row r="188" spans="1:11" x14ac:dyDescent="0.2">
      <c r="A188" s="123" t="s">
        <v>535</v>
      </c>
      <c r="B188" s="141">
        <v>25458</v>
      </c>
      <c r="C188" s="141">
        <v>5274295400</v>
      </c>
      <c r="D188" s="143">
        <v>5831524709</v>
      </c>
      <c r="E188" s="143">
        <v>229065</v>
      </c>
      <c r="F188" s="142">
        <v>107.7</v>
      </c>
      <c r="G188" s="56">
        <v>6228676478</v>
      </c>
      <c r="H188" s="56">
        <v>397151769</v>
      </c>
      <c r="I188" s="263">
        <v>19.41</v>
      </c>
      <c r="J188" s="264">
        <v>17.34</v>
      </c>
      <c r="K188" s="56">
        <v>3028</v>
      </c>
    </row>
    <row r="189" spans="1:11" x14ac:dyDescent="0.2">
      <c r="A189" s="123" t="s">
        <v>536</v>
      </c>
      <c r="B189" s="141">
        <v>12837</v>
      </c>
      <c r="C189" s="141">
        <v>2060970900</v>
      </c>
      <c r="D189" s="143">
        <v>2278712476</v>
      </c>
      <c r="E189" s="143">
        <v>177511</v>
      </c>
      <c r="F189" s="142">
        <v>83.4</v>
      </c>
      <c r="G189" s="56">
        <v>3140762038</v>
      </c>
      <c r="H189" s="56">
        <v>862049562</v>
      </c>
      <c r="I189" s="263">
        <v>19.41</v>
      </c>
      <c r="J189" s="264">
        <v>17.34</v>
      </c>
      <c r="K189" s="56">
        <v>13034</v>
      </c>
    </row>
    <row r="190" spans="1:11" x14ac:dyDescent="0.2">
      <c r="A190" s="123" t="s">
        <v>537</v>
      </c>
      <c r="B190" s="141">
        <v>10472</v>
      </c>
      <c r="C190" s="141">
        <v>1729236500</v>
      </c>
      <c r="D190" s="143">
        <v>1911930336</v>
      </c>
      <c r="E190" s="143">
        <v>182575</v>
      </c>
      <c r="F190" s="142">
        <v>85.8</v>
      </c>
      <c r="G190" s="56">
        <v>2562129786</v>
      </c>
      <c r="H190" s="56">
        <v>650199450</v>
      </c>
      <c r="I190" s="263">
        <v>19.41</v>
      </c>
      <c r="J190" s="264">
        <v>17.34</v>
      </c>
      <c r="K190" s="56">
        <v>12052</v>
      </c>
    </row>
    <row r="191" spans="1:11" x14ac:dyDescent="0.2">
      <c r="A191" s="123" t="s">
        <v>538</v>
      </c>
      <c r="B191" s="141">
        <v>12454</v>
      </c>
      <c r="C191" s="141">
        <v>2117581100</v>
      </c>
      <c r="D191" s="143">
        <v>2341303543</v>
      </c>
      <c r="E191" s="143">
        <v>187996</v>
      </c>
      <c r="F191" s="142">
        <v>88.4</v>
      </c>
      <c r="G191" s="56">
        <v>3047055419</v>
      </c>
      <c r="H191" s="56">
        <v>705751876</v>
      </c>
      <c r="I191" s="263">
        <v>19.41</v>
      </c>
      <c r="J191" s="264">
        <v>17.34</v>
      </c>
      <c r="K191" s="56">
        <v>10999</v>
      </c>
    </row>
    <row r="192" spans="1:11" x14ac:dyDescent="0.2">
      <c r="A192" s="123" t="s">
        <v>539</v>
      </c>
      <c r="B192" s="141">
        <v>10955</v>
      </c>
      <c r="C192" s="141">
        <v>1785380900</v>
      </c>
      <c r="D192" s="143">
        <v>1974006392</v>
      </c>
      <c r="E192" s="143">
        <v>180192</v>
      </c>
      <c r="F192" s="142">
        <v>84.7</v>
      </c>
      <c r="G192" s="56">
        <v>2680302884</v>
      </c>
      <c r="H192" s="56">
        <v>706296492</v>
      </c>
      <c r="I192" s="263">
        <v>19.41</v>
      </c>
      <c r="J192" s="264">
        <v>17.34</v>
      </c>
      <c r="K192" s="56">
        <v>12514</v>
      </c>
    </row>
    <row r="193" spans="1:11" x14ac:dyDescent="0.2">
      <c r="A193" s="123" t="s">
        <v>540</v>
      </c>
      <c r="B193" s="141">
        <v>12678</v>
      </c>
      <c r="C193" s="141">
        <v>2134608600</v>
      </c>
      <c r="D193" s="143">
        <v>2360129999</v>
      </c>
      <c r="E193" s="143">
        <v>186159</v>
      </c>
      <c r="F193" s="142">
        <v>87.5</v>
      </c>
      <c r="G193" s="56">
        <v>3101860334</v>
      </c>
      <c r="H193" s="56">
        <v>741730335</v>
      </c>
      <c r="I193" s="263">
        <v>19.41</v>
      </c>
      <c r="J193" s="264">
        <v>17.34</v>
      </c>
      <c r="K193" s="56">
        <v>11356</v>
      </c>
    </row>
    <row r="194" spans="1:11" x14ac:dyDescent="0.2">
      <c r="A194" s="123" t="s">
        <v>541</v>
      </c>
      <c r="B194" s="141">
        <v>15303</v>
      </c>
      <c r="C194" s="141">
        <v>3206813400</v>
      </c>
      <c r="D194" s="143">
        <v>3545613236</v>
      </c>
      <c r="E194" s="143">
        <v>231694</v>
      </c>
      <c r="F194" s="142">
        <v>108.9</v>
      </c>
      <c r="G194" s="56">
        <v>3744105434</v>
      </c>
      <c r="H194" s="56">
        <v>198492198</v>
      </c>
      <c r="I194" s="263">
        <v>19.41</v>
      </c>
      <c r="J194" s="264">
        <v>17.34</v>
      </c>
      <c r="K194" s="56">
        <v>2518</v>
      </c>
    </row>
    <row r="195" spans="1:11" x14ac:dyDescent="0.2">
      <c r="A195" s="123" t="s">
        <v>542</v>
      </c>
      <c r="B195" s="141">
        <v>11620</v>
      </c>
      <c r="C195" s="141">
        <v>2051743600</v>
      </c>
      <c r="D195" s="143">
        <v>2268510311</v>
      </c>
      <c r="E195" s="143">
        <v>195225</v>
      </c>
      <c r="F195" s="142">
        <v>91.8</v>
      </c>
      <c r="G195" s="56">
        <v>2843004976</v>
      </c>
      <c r="H195" s="56">
        <v>574494665</v>
      </c>
      <c r="I195" s="263">
        <v>19.41</v>
      </c>
      <c r="J195" s="264">
        <v>17.34</v>
      </c>
      <c r="K195" s="56">
        <v>9596</v>
      </c>
    </row>
    <row r="196" spans="1:11" x14ac:dyDescent="0.2">
      <c r="A196" s="123" t="s">
        <v>543</v>
      </c>
      <c r="B196" s="141">
        <v>57082</v>
      </c>
      <c r="C196" s="141">
        <v>10069324400</v>
      </c>
      <c r="D196" s="143">
        <v>11133148523</v>
      </c>
      <c r="E196" s="143">
        <v>195038</v>
      </c>
      <c r="F196" s="142">
        <v>91.7</v>
      </c>
      <c r="G196" s="56">
        <v>13965956114</v>
      </c>
      <c r="H196" s="56">
        <v>2832807591</v>
      </c>
      <c r="I196" s="263">
        <v>19.41</v>
      </c>
      <c r="J196" s="264">
        <v>17.34</v>
      </c>
      <c r="K196" s="56">
        <v>9633</v>
      </c>
    </row>
    <row r="197" spans="1:11" x14ac:dyDescent="0.2">
      <c r="A197" s="123" t="s">
        <v>544</v>
      </c>
      <c r="B197" s="141">
        <v>9249</v>
      </c>
      <c r="C197" s="141">
        <v>1462369000</v>
      </c>
      <c r="D197" s="143">
        <v>1616868285</v>
      </c>
      <c r="E197" s="143">
        <v>174815</v>
      </c>
      <c r="F197" s="142">
        <v>82.2</v>
      </c>
      <c r="G197" s="56">
        <v>2262904735</v>
      </c>
      <c r="H197" s="56">
        <v>646036450</v>
      </c>
      <c r="I197" s="263">
        <v>19.41</v>
      </c>
      <c r="J197" s="264">
        <v>17.34</v>
      </c>
      <c r="K197" s="56">
        <v>13558</v>
      </c>
    </row>
    <row r="198" spans="1:11" x14ac:dyDescent="0.2">
      <c r="A198" s="123" t="s">
        <v>545</v>
      </c>
      <c r="B198" s="141">
        <v>54071</v>
      </c>
      <c r="C198" s="141">
        <v>9627907600</v>
      </c>
      <c r="D198" s="143">
        <v>10645096038</v>
      </c>
      <c r="E198" s="143">
        <v>196873</v>
      </c>
      <c r="F198" s="142">
        <v>92.5</v>
      </c>
      <c r="G198" s="56">
        <v>13229270401</v>
      </c>
      <c r="H198" s="56">
        <v>2584174363</v>
      </c>
      <c r="I198" s="263">
        <v>19.41</v>
      </c>
      <c r="J198" s="264">
        <v>17.34</v>
      </c>
      <c r="K198" s="56">
        <v>9276</v>
      </c>
    </row>
    <row r="199" spans="1:11" x14ac:dyDescent="0.2">
      <c r="A199" s="123" t="s">
        <v>546</v>
      </c>
      <c r="B199" s="141">
        <v>23419</v>
      </c>
      <c r="C199" s="141">
        <v>4158022800</v>
      </c>
      <c r="D199" s="143">
        <v>4597317909</v>
      </c>
      <c r="E199" s="143">
        <v>196307</v>
      </c>
      <c r="F199" s="142">
        <v>92.3</v>
      </c>
      <c r="G199" s="56">
        <v>5729804951</v>
      </c>
      <c r="H199" s="56">
        <v>1132487042</v>
      </c>
      <c r="I199" s="263">
        <v>19.41</v>
      </c>
      <c r="J199" s="264">
        <v>17.34</v>
      </c>
      <c r="K199" s="56">
        <v>9386</v>
      </c>
    </row>
    <row r="200" spans="1:11" x14ac:dyDescent="0.2">
      <c r="A200" s="123" t="s">
        <v>547</v>
      </c>
      <c r="B200" s="141">
        <v>15633</v>
      </c>
      <c r="C200" s="141">
        <v>2635051800</v>
      </c>
      <c r="D200" s="143">
        <v>2913445023</v>
      </c>
      <c r="E200" s="143">
        <v>186365</v>
      </c>
      <c r="F200" s="142">
        <v>87.6</v>
      </c>
      <c r="G200" s="56">
        <v>3824844818</v>
      </c>
      <c r="H200" s="56">
        <v>911399795</v>
      </c>
      <c r="I200" s="263">
        <v>19.41</v>
      </c>
      <c r="J200" s="264">
        <v>17.34</v>
      </c>
      <c r="K200" s="56">
        <v>11316</v>
      </c>
    </row>
    <row r="201" spans="1:11" x14ac:dyDescent="0.2">
      <c r="A201" s="123" t="s">
        <v>548</v>
      </c>
      <c r="B201" s="141">
        <v>11158</v>
      </c>
      <c r="C201" s="141">
        <v>1932905500</v>
      </c>
      <c r="D201" s="143">
        <v>2137116966</v>
      </c>
      <c r="E201" s="143">
        <v>191532</v>
      </c>
      <c r="F201" s="142">
        <v>90</v>
      </c>
      <c r="G201" s="56">
        <v>2729969838</v>
      </c>
      <c r="H201" s="56">
        <v>592852872</v>
      </c>
      <c r="I201" s="263">
        <v>19.41</v>
      </c>
      <c r="J201" s="264">
        <v>17.34</v>
      </c>
      <c r="K201" s="56">
        <v>10313</v>
      </c>
    </row>
    <row r="202" spans="1:11" x14ac:dyDescent="0.2">
      <c r="A202" s="123" t="s">
        <v>549</v>
      </c>
      <c r="B202" s="141">
        <v>38258</v>
      </c>
      <c r="C202" s="141">
        <v>6662263000</v>
      </c>
      <c r="D202" s="143">
        <v>7366131086</v>
      </c>
      <c r="E202" s="143">
        <v>192538</v>
      </c>
      <c r="F202" s="142">
        <v>90.5</v>
      </c>
      <c r="G202" s="56">
        <v>9360385918</v>
      </c>
      <c r="H202" s="56">
        <v>1994254832</v>
      </c>
      <c r="I202" s="263">
        <v>19.41</v>
      </c>
      <c r="J202" s="264">
        <v>17.34</v>
      </c>
      <c r="K202" s="56">
        <v>10118</v>
      </c>
    </row>
    <row r="203" spans="1:11" x14ac:dyDescent="0.2">
      <c r="A203" s="123" t="s">
        <v>550</v>
      </c>
      <c r="B203" s="141">
        <v>12563</v>
      </c>
      <c r="C203" s="141">
        <v>1991633600</v>
      </c>
      <c r="D203" s="143">
        <v>2202049690</v>
      </c>
      <c r="E203" s="143">
        <v>175281</v>
      </c>
      <c r="F203" s="142">
        <v>82.4</v>
      </c>
      <c r="G203" s="56">
        <v>3073723882</v>
      </c>
      <c r="H203" s="56">
        <v>871674192</v>
      </c>
      <c r="I203" s="263">
        <v>19.41</v>
      </c>
      <c r="J203" s="264">
        <v>17.34</v>
      </c>
      <c r="K203" s="56">
        <v>13467</v>
      </c>
    </row>
    <row r="204" spans="1:11" x14ac:dyDescent="0.2">
      <c r="A204" s="123" t="s">
        <v>551</v>
      </c>
      <c r="B204" s="141">
        <v>12681</v>
      </c>
      <c r="C204" s="141">
        <v>2645102400</v>
      </c>
      <c r="D204" s="143">
        <v>2924557469</v>
      </c>
      <c r="E204" s="143">
        <v>230625</v>
      </c>
      <c r="F204" s="142">
        <v>108.4</v>
      </c>
      <c r="G204" s="56">
        <v>3102594329</v>
      </c>
      <c r="H204" s="56">
        <v>178036860</v>
      </c>
      <c r="I204" s="263">
        <v>19.41</v>
      </c>
      <c r="J204" s="264">
        <v>17.34</v>
      </c>
      <c r="K204" s="56">
        <v>2725</v>
      </c>
    </row>
    <row r="205" spans="1:11" x14ac:dyDescent="0.2">
      <c r="A205" s="18" t="s">
        <v>552</v>
      </c>
      <c r="B205" s="141"/>
      <c r="C205" s="141"/>
      <c r="D205" s="143"/>
      <c r="E205" s="143"/>
      <c r="F205" s="142"/>
      <c r="G205" s="56"/>
      <c r="H205" s="56"/>
      <c r="I205" s="263"/>
      <c r="J205" s="264"/>
      <c r="K205" s="56"/>
    </row>
    <row r="206" spans="1:11" x14ac:dyDescent="0.2">
      <c r="A206" s="123" t="s">
        <v>553</v>
      </c>
      <c r="B206" s="141">
        <v>25814</v>
      </c>
      <c r="C206" s="141">
        <v>4352298500</v>
      </c>
      <c r="D206" s="143">
        <v>4812118837</v>
      </c>
      <c r="E206" s="143">
        <v>186415</v>
      </c>
      <c r="F206" s="142">
        <v>87.6</v>
      </c>
      <c r="G206" s="56">
        <v>6315777147</v>
      </c>
      <c r="H206" s="56">
        <v>1503658310</v>
      </c>
      <c r="I206" s="263">
        <v>20.45</v>
      </c>
      <c r="J206" s="264">
        <v>18.38</v>
      </c>
      <c r="K206" s="56">
        <v>11912</v>
      </c>
    </row>
    <row r="207" spans="1:11" x14ac:dyDescent="0.2">
      <c r="A207" s="123" t="s">
        <v>554</v>
      </c>
      <c r="B207" s="141">
        <v>8517</v>
      </c>
      <c r="C207" s="141">
        <v>1230537200</v>
      </c>
      <c r="D207" s="143">
        <v>1360543455</v>
      </c>
      <c r="E207" s="143">
        <v>159744</v>
      </c>
      <c r="F207" s="142">
        <v>75.099999999999994</v>
      </c>
      <c r="G207" s="56">
        <v>2083810102</v>
      </c>
      <c r="H207" s="56">
        <v>723266647</v>
      </c>
      <c r="I207" s="263">
        <v>20.45</v>
      </c>
      <c r="J207" s="264">
        <v>18.38</v>
      </c>
      <c r="K207" s="56">
        <v>17366</v>
      </c>
    </row>
    <row r="208" spans="1:11" x14ac:dyDescent="0.2">
      <c r="A208" s="123" t="s">
        <v>555</v>
      </c>
      <c r="B208" s="141">
        <v>10584</v>
      </c>
      <c r="C208" s="141">
        <v>1656111700</v>
      </c>
      <c r="D208" s="143">
        <v>1831079901</v>
      </c>
      <c r="E208" s="143">
        <v>173005</v>
      </c>
      <c r="F208" s="142">
        <v>81.3</v>
      </c>
      <c r="G208" s="56">
        <v>2589532243</v>
      </c>
      <c r="H208" s="56">
        <v>758452342</v>
      </c>
      <c r="I208" s="263">
        <v>20.45</v>
      </c>
      <c r="J208" s="264">
        <v>18.38</v>
      </c>
      <c r="K208" s="56">
        <v>14655</v>
      </c>
    </row>
    <row r="209" spans="1:11" x14ac:dyDescent="0.2">
      <c r="A209" s="123" t="s">
        <v>556</v>
      </c>
      <c r="B209" s="141">
        <v>11378</v>
      </c>
      <c r="C209" s="141">
        <v>1890017800</v>
      </c>
      <c r="D209" s="143">
        <v>2089698181</v>
      </c>
      <c r="E209" s="143">
        <v>183661</v>
      </c>
      <c r="F209" s="142">
        <v>86.3</v>
      </c>
      <c r="G209" s="56">
        <v>2783796094</v>
      </c>
      <c r="H209" s="56">
        <v>694097913</v>
      </c>
      <c r="I209" s="263">
        <v>20.45</v>
      </c>
      <c r="J209" s="264">
        <v>18.38</v>
      </c>
      <c r="K209" s="56">
        <v>12475</v>
      </c>
    </row>
    <row r="210" spans="1:11" x14ac:dyDescent="0.2">
      <c r="A210" s="123" t="s">
        <v>557</v>
      </c>
      <c r="B210" s="141">
        <v>8951</v>
      </c>
      <c r="C210" s="141">
        <v>1525721800</v>
      </c>
      <c r="D210" s="143">
        <v>1686914308</v>
      </c>
      <c r="E210" s="143">
        <v>188461</v>
      </c>
      <c r="F210" s="142">
        <v>88.6</v>
      </c>
      <c r="G210" s="56">
        <v>2189994625</v>
      </c>
      <c r="H210" s="56">
        <v>503080317</v>
      </c>
      <c r="I210" s="263">
        <v>20.45</v>
      </c>
      <c r="J210" s="264">
        <v>18.38</v>
      </c>
      <c r="K210" s="56">
        <v>11494</v>
      </c>
    </row>
    <row r="211" spans="1:11" x14ac:dyDescent="0.2">
      <c r="A211" s="123" t="s">
        <v>558</v>
      </c>
      <c r="B211" s="141">
        <v>11817</v>
      </c>
      <c r="C211" s="141">
        <v>1998703700</v>
      </c>
      <c r="D211" s="143">
        <v>2209866746</v>
      </c>
      <c r="E211" s="143">
        <v>187007</v>
      </c>
      <c r="F211" s="142">
        <v>87.9</v>
      </c>
      <c r="G211" s="56">
        <v>2891203942</v>
      </c>
      <c r="H211" s="56">
        <v>681337196</v>
      </c>
      <c r="I211" s="263">
        <v>20.45</v>
      </c>
      <c r="J211" s="264">
        <v>18.38</v>
      </c>
      <c r="K211" s="56">
        <v>11791</v>
      </c>
    </row>
    <row r="212" spans="1:11" x14ac:dyDescent="0.2">
      <c r="A212" s="123" t="s">
        <v>559</v>
      </c>
      <c r="B212" s="141">
        <v>15344</v>
      </c>
      <c r="C212" s="141">
        <v>3136580900</v>
      </c>
      <c r="D212" s="143">
        <v>3467960672</v>
      </c>
      <c r="E212" s="143">
        <v>226014</v>
      </c>
      <c r="F212" s="142">
        <v>106.2</v>
      </c>
      <c r="G212" s="56">
        <v>3754136691</v>
      </c>
      <c r="H212" s="56">
        <v>286176019</v>
      </c>
      <c r="I212" s="263">
        <v>20.45</v>
      </c>
      <c r="J212" s="264">
        <v>18.38</v>
      </c>
      <c r="K212" s="56">
        <v>3814</v>
      </c>
    </row>
    <row r="213" spans="1:11" x14ac:dyDescent="0.2">
      <c r="A213" s="123" t="s">
        <v>560</v>
      </c>
      <c r="B213" s="141">
        <v>89204</v>
      </c>
      <c r="C213" s="141">
        <v>16660718000</v>
      </c>
      <c r="D213" s="143">
        <v>18420922857</v>
      </c>
      <c r="E213" s="143">
        <v>206503</v>
      </c>
      <c r="F213" s="142">
        <v>97.1</v>
      </c>
      <c r="G213" s="56">
        <v>21825078819</v>
      </c>
      <c r="H213" s="56">
        <v>3404155962</v>
      </c>
      <c r="I213" s="263">
        <v>20.45</v>
      </c>
      <c r="J213" s="264">
        <v>18.38</v>
      </c>
      <c r="K213" s="56">
        <v>7804</v>
      </c>
    </row>
    <row r="214" spans="1:11" x14ac:dyDescent="0.2">
      <c r="A214" s="123" t="s">
        <v>561</v>
      </c>
      <c r="B214" s="141">
        <v>11808</v>
      </c>
      <c r="C214" s="141">
        <v>2029240500</v>
      </c>
      <c r="D214" s="143">
        <v>2243629759</v>
      </c>
      <c r="E214" s="143">
        <v>190009</v>
      </c>
      <c r="F214" s="142">
        <v>89.3</v>
      </c>
      <c r="G214" s="56">
        <v>2889001958</v>
      </c>
      <c r="H214" s="56">
        <v>645372199</v>
      </c>
      <c r="I214" s="263">
        <v>20.45</v>
      </c>
      <c r="J214" s="264">
        <v>18.38</v>
      </c>
      <c r="K214" s="56">
        <v>11177</v>
      </c>
    </row>
    <row r="215" spans="1:11" x14ac:dyDescent="0.2">
      <c r="A215" s="123" t="s">
        <v>562</v>
      </c>
      <c r="B215" s="141">
        <v>24232</v>
      </c>
      <c r="C215" s="141">
        <v>4048022600</v>
      </c>
      <c r="D215" s="143">
        <v>4475696188</v>
      </c>
      <c r="E215" s="143">
        <v>184702</v>
      </c>
      <c r="F215" s="142">
        <v>86.8</v>
      </c>
      <c r="G215" s="56">
        <v>5928717434</v>
      </c>
      <c r="H215" s="56">
        <v>1453021246</v>
      </c>
      <c r="I215" s="263">
        <v>20.45</v>
      </c>
      <c r="J215" s="264">
        <v>18.38</v>
      </c>
      <c r="K215" s="56">
        <v>12262</v>
      </c>
    </row>
    <row r="216" spans="1:11" x14ac:dyDescent="0.2">
      <c r="A216" s="123" t="s">
        <v>563</v>
      </c>
      <c r="B216" s="141">
        <v>3659</v>
      </c>
      <c r="C216" s="141">
        <v>577054200</v>
      </c>
      <c r="D216" s="143">
        <v>638019976</v>
      </c>
      <c r="E216" s="143">
        <v>174370</v>
      </c>
      <c r="F216" s="142">
        <v>82</v>
      </c>
      <c r="G216" s="56">
        <v>895228503</v>
      </c>
      <c r="H216" s="56">
        <v>257208527</v>
      </c>
      <c r="I216" s="263">
        <v>20.45</v>
      </c>
      <c r="J216" s="264">
        <v>18.38</v>
      </c>
      <c r="K216" s="56">
        <v>14375</v>
      </c>
    </row>
    <row r="217" spans="1:11" x14ac:dyDescent="0.2">
      <c r="A217" s="123" t="s">
        <v>564</v>
      </c>
      <c r="B217" s="141">
        <v>4031</v>
      </c>
      <c r="C217" s="141">
        <v>685491000</v>
      </c>
      <c r="D217" s="143">
        <v>757913124</v>
      </c>
      <c r="E217" s="143">
        <v>188021</v>
      </c>
      <c r="F217" s="142">
        <v>88.4</v>
      </c>
      <c r="G217" s="56">
        <v>986243809</v>
      </c>
      <c r="H217" s="56">
        <v>228330685</v>
      </c>
      <c r="I217" s="263">
        <v>20.45</v>
      </c>
      <c r="J217" s="264">
        <v>18.38</v>
      </c>
      <c r="K217" s="56">
        <v>11584</v>
      </c>
    </row>
    <row r="218" spans="1:11" x14ac:dyDescent="0.2">
      <c r="A218" s="123" t="s">
        <v>565</v>
      </c>
      <c r="B218" s="141">
        <v>13221</v>
      </c>
      <c r="C218" s="141">
        <v>2154235700</v>
      </c>
      <c r="D218" s="143">
        <v>2381830702</v>
      </c>
      <c r="E218" s="143">
        <v>180155</v>
      </c>
      <c r="F218" s="142">
        <v>84.7</v>
      </c>
      <c r="G218" s="56">
        <v>3234713321</v>
      </c>
      <c r="H218" s="56">
        <v>852882619</v>
      </c>
      <c r="I218" s="263">
        <v>20.45</v>
      </c>
      <c r="J218" s="264">
        <v>18.38</v>
      </c>
      <c r="K218" s="56">
        <v>13192</v>
      </c>
    </row>
    <row r="219" spans="1:11" x14ac:dyDescent="0.2">
      <c r="A219" s="123" t="s">
        <v>566</v>
      </c>
      <c r="B219" s="141">
        <v>15343</v>
      </c>
      <c r="C219" s="141">
        <v>2457153300</v>
      </c>
      <c r="D219" s="143">
        <v>2716751546</v>
      </c>
      <c r="E219" s="143">
        <v>177068</v>
      </c>
      <c r="F219" s="142">
        <v>83.2</v>
      </c>
      <c r="G219" s="56">
        <v>3753892026</v>
      </c>
      <c r="H219" s="56">
        <v>1037140480</v>
      </c>
      <c r="I219" s="263">
        <v>20.45</v>
      </c>
      <c r="J219" s="264">
        <v>18.38</v>
      </c>
      <c r="K219" s="56">
        <v>13824</v>
      </c>
    </row>
    <row r="220" spans="1:11" x14ac:dyDescent="0.2">
      <c r="A220" s="123" t="s">
        <v>567</v>
      </c>
      <c r="B220" s="141">
        <v>11915</v>
      </c>
      <c r="C220" s="141">
        <v>1950681500</v>
      </c>
      <c r="D220" s="143">
        <v>2156771000</v>
      </c>
      <c r="E220" s="143">
        <v>181013</v>
      </c>
      <c r="F220" s="142">
        <v>85.1</v>
      </c>
      <c r="G220" s="56">
        <v>2915181092</v>
      </c>
      <c r="H220" s="56">
        <v>758410092</v>
      </c>
      <c r="I220" s="263">
        <v>20.45</v>
      </c>
      <c r="J220" s="264">
        <v>18.38</v>
      </c>
      <c r="K220" s="56">
        <v>13017</v>
      </c>
    </row>
    <row r="221" spans="1:11" x14ac:dyDescent="0.2">
      <c r="A221" s="123" t="s">
        <v>568</v>
      </c>
      <c r="B221" s="141">
        <v>9850</v>
      </c>
      <c r="C221" s="141">
        <v>1395787500</v>
      </c>
      <c r="D221" s="143">
        <v>1543252449</v>
      </c>
      <c r="E221" s="143">
        <v>156675</v>
      </c>
      <c r="F221" s="142">
        <v>73.599999999999994</v>
      </c>
      <c r="G221" s="56">
        <v>2409948280</v>
      </c>
      <c r="H221" s="56">
        <v>866695831</v>
      </c>
      <c r="I221" s="263">
        <v>20.45</v>
      </c>
      <c r="J221" s="264">
        <v>18.38</v>
      </c>
      <c r="K221" s="56">
        <v>17994</v>
      </c>
    </row>
    <row r="222" spans="1:11" x14ac:dyDescent="0.2">
      <c r="A222" s="18" t="s">
        <v>569</v>
      </c>
      <c r="B222" s="141"/>
      <c r="C222" s="141"/>
      <c r="D222" s="143"/>
      <c r="E222" s="143"/>
      <c r="F222" s="142"/>
      <c r="G222" s="56"/>
      <c r="H222" s="56"/>
      <c r="I222" s="263"/>
      <c r="J222" s="264"/>
      <c r="K222" s="56"/>
    </row>
    <row r="223" spans="1:11" x14ac:dyDescent="0.2">
      <c r="A223" s="123" t="s">
        <v>570</v>
      </c>
      <c r="B223" s="141">
        <v>11142</v>
      </c>
      <c r="C223" s="141">
        <v>2034517300</v>
      </c>
      <c r="D223" s="143">
        <v>2249464053</v>
      </c>
      <c r="E223" s="143">
        <v>201891</v>
      </c>
      <c r="F223" s="142">
        <v>94.9</v>
      </c>
      <c r="G223" s="56">
        <v>2726055202</v>
      </c>
      <c r="H223" s="56">
        <v>476591149</v>
      </c>
      <c r="I223" s="263">
        <v>19</v>
      </c>
      <c r="J223" s="264">
        <v>16.93</v>
      </c>
      <c r="K223" s="56">
        <v>8127</v>
      </c>
    </row>
    <row r="224" spans="1:11" x14ac:dyDescent="0.2">
      <c r="A224" s="123" t="s">
        <v>571</v>
      </c>
      <c r="B224" s="141">
        <v>9574</v>
      </c>
      <c r="C224" s="141">
        <v>1651195800</v>
      </c>
      <c r="D224" s="143">
        <v>1825644636</v>
      </c>
      <c r="E224" s="143">
        <v>190688</v>
      </c>
      <c r="F224" s="142">
        <v>89.6</v>
      </c>
      <c r="G224" s="56">
        <v>2342420795</v>
      </c>
      <c r="H224" s="56">
        <v>516776159</v>
      </c>
      <c r="I224" s="263">
        <v>19</v>
      </c>
      <c r="J224" s="264">
        <v>16.93</v>
      </c>
      <c r="K224" s="56">
        <v>10256</v>
      </c>
    </row>
    <row r="225" spans="1:11" x14ac:dyDescent="0.2">
      <c r="A225" s="123" t="s">
        <v>572</v>
      </c>
      <c r="B225" s="141">
        <v>15489</v>
      </c>
      <c r="C225" s="141">
        <v>2684599100</v>
      </c>
      <c r="D225" s="143">
        <v>2968226995</v>
      </c>
      <c r="E225" s="143">
        <v>191635</v>
      </c>
      <c r="F225" s="142">
        <v>90.1</v>
      </c>
      <c r="G225" s="56">
        <v>3789613087</v>
      </c>
      <c r="H225" s="56">
        <v>821386092</v>
      </c>
      <c r="I225" s="263">
        <v>19</v>
      </c>
      <c r="J225" s="264">
        <v>16.93</v>
      </c>
      <c r="K225" s="56">
        <v>10076</v>
      </c>
    </row>
    <row r="226" spans="1:11" x14ac:dyDescent="0.2">
      <c r="A226" s="123" t="s">
        <v>573</v>
      </c>
      <c r="B226" s="141">
        <v>7061</v>
      </c>
      <c r="C226" s="141">
        <v>1136563700</v>
      </c>
      <c r="D226" s="143">
        <v>1256641655</v>
      </c>
      <c r="E226" s="143">
        <v>177969</v>
      </c>
      <c r="F226" s="142">
        <v>83.7</v>
      </c>
      <c r="G226" s="56">
        <v>1727578153</v>
      </c>
      <c r="H226" s="56">
        <v>470936498</v>
      </c>
      <c r="I226" s="263">
        <v>19</v>
      </c>
      <c r="J226" s="264">
        <v>16.93</v>
      </c>
      <c r="K226" s="56">
        <v>12672</v>
      </c>
    </row>
    <row r="227" spans="1:11" x14ac:dyDescent="0.2">
      <c r="A227" s="123" t="s">
        <v>574</v>
      </c>
      <c r="B227" s="141">
        <v>30235</v>
      </c>
      <c r="C227" s="141">
        <v>5504649100</v>
      </c>
      <c r="D227" s="143">
        <v>6086215277</v>
      </c>
      <c r="E227" s="143">
        <v>201297</v>
      </c>
      <c r="F227" s="142">
        <v>94.6</v>
      </c>
      <c r="G227" s="56">
        <v>7397440228</v>
      </c>
      <c r="H227" s="56">
        <v>1311224951</v>
      </c>
      <c r="I227" s="263">
        <v>19</v>
      </c>
      <c r="J227" s="264">
        <v>16.93</v>
      </c>
      <c r="K227" s="56">
        <v>8240</v>
      </c>
    </row>
    <row r="228" spans="1:11" x14ac:dyDescent="0.2">
      <c r="A228" s="123" t="s">
        <v>575</v>
      </c>
      <c r="B228" s="141">
        <v>21095</v>
      </c>
      <c r="C228" s="141">
        <v>3718412300</v>
      </c>
      <c r="D228" s="143">
        <v>4111262559</v>
      </c>
      <c r="E228" s="143">
        <v>194893</v>
      </c>
      <c r="F228" s="142">
        <v>91.6</v>
      </c>
      <c r="G228" s="56">
        <v>5161203956</v>
      </c>
      <c r="H228" s="56">
        <v>1049941397</v>
      </c>
      <c r="I228" s="263">
        <v>19</v>
      </c>
      <c r="J228" s="264">
        <v>16.93</v>
      </c>
      <c r="K228" s="56">
        <v>9457</v>
      </c>
    </row>
    <row r="229" spans="1:11" x14ac:dyDescent="0.2">
      <c r="A229" s="123" t="s">
        <v>576</v>
      </c>
      <c r="B229" s="141">
        <v>5676</v>
      </c>
      <c r="C229" s="141">
        <v>968483200</v>
      </c>
      <c r="D229" s="143">
        <v>1070803450</v>
      </c>
      <c r="E229" s="143">
        <v>188655</v>
      </c>
      <c r="F229" s="142">
        <v>88.7</v>
      </c>
      <c r="G229" s="56">
        <v>1388717405</v>
      </c>
      <c r="H229" s="56">
        <v>317913955</v>
      </c>
      <c r="I229" s="263">
        <v>19</v>
      </c>
      <c r="J229" s="264">
        <v>16.93</v>
      </c>
      <c r="K229" s="56">
        <v>10642</v>
      </c>
    </row>
    <row r="230" spans="1:11" x14ac:dyDescent="0.2">
      <c r="A230" s="123" t="s">
        <v>577</v>
      </c>
      <c r="B230" s="141">
        <v>7506</v>
      </c>
      <c r="C230" s="141">
        <v>1297330100</v>
      </c>
      <c r="D230" s="143">
        <v>1434393025</v>
      </c>
      <c r="E230" s="143">
        <v>191100</v>
      </c>
      <c r="F230" s="142">
        <v>89.8</v>
      </c>
      <c r="G230" s="56">
        <v>1836453989</v>
      </c>
      <c r="H230" s="56">
        <v>402060964</v>
      </c>
      <c r="I230" s="263">
        <v>19</v>
      </c>
      <c r="J230" s="264">
        <v>16.93</v>
      </c>
      <c r="K230" s="56">
        <v>10177</v>
      </c>
    </row>
    <row r="231" spans="1:11" x14ac:dyDescent="0.2">
      <c r="A231" s="123" t="s">
        <v>578</v>
      </c>
      <c r="B231" s="141">
        <v>23518</v>
      </c>
      <c r="C231" s="141">
        <v>4082385100</v>
      </c>
      <c r="D231" s="143">
        <v>4513689086</v>
      </c>
      <c r="E231" s="143">
        <v>191925</v>
      </c>
      <c r="F231" s="142">
        <v>90.2</v>
      </c>
      <c r="G231" s="56">
        <v>5754026766</v>
      </c>
      <c r="H231" s="56">
        <v>1240337680</v>
      </c>
      <c r="I231" s="263">
        <v>19</v>
      </c>
      <c r="J231" s="264">
        <v>16.93</v>
      </c>
      <c r="K231" s="56">
        <v>10021</v>
      </c>
    </row>
    <row r="232" spans="1:11" x14ac:dyDescent="0.2">
      <c r="A232" s="123" t="s">
        <v>579</v>
      </c>
      <c r="B232" s="141">
        <v>4933</v>
      </c>
      <c r="C232" s="141">
        <v>777669500</v>
      </c>
      <c r="D232" s="143">
        <v>859830283</v>
      </c>
      <c r="E232" s="143">
        <v>174302</v>
      </c>
      <c r="F232" s="142">
        <v>81.900000000000006</v>
      </c>
      <c r="G232" s="56">
        <v>1206931458</v>
      </c>
      <c r="H232" s="56">
        <v>347101175</v>
      </c>
      <c r="I232" s="263">
        <v>19</v>
      </c>
      <c r="J232" s="264">
        <v>16.93</v>
      </c>
      <c r="K232" s="56">
        <v>13369</v>
      </c>
    </row>
    <row r="233" spans="1:11" x14ac:dyDescent="0.2">
      <c r="A233" s="123" t="s">
        <v>580</v>
      </c>
      <c r="B233" s="141">
        <v>10449</v>
      </c>
      <c r="C233" s="141">
        <v>1870955400</v>
      </c>
      <c r="D233" s="143">
        <v>2068621838</v>
      </c>
      <c r="E233" s="143">
        <v>197973</v>
      </c>
      <c r="F233" s="142">
        <v>93.1</v>
      </c>
      <c r="G233" s="56">
        <v>2556502495</v>
      </c>
      <c r="H233" s="56">
        <v>487880657</v>
      </c>
      <c r="I233" s="263">
        <v>19</v>
      </c>
      <c r="J233" s="264">
        <v>16.93</v>
      </c>
      <c r="K233" s="56">
        <v>8871</v>
      </c>
    </row>
    <row r="234" spans="1:11" x14ac:dyDescent="0.2">
      <c r="A234" s="123" t="s">
        <v>569</v>
      </c>
      <c r="B234" s="141">
        <v>144212</v>
      </c>
      <c r="C234" s="141">
        <v>26037303400</v>
      </c>
      <c r="D234" s="143">
        <v>28788144504</v>
      </c>
      <c r="E234" s="143">
        <v>199624</v>
      </c>
      <c r="F234" s="142">
        <v>93.8</v>
      </c>
      <c r="G234" s="56">
        <v>35283600138</v>
      </c>
      <c r="H234" s="56">
        <v>6495455634</v>
      </c>
      <c r="I234" s="263">
        <v>19</v>
      </c>
      <c r="J234" s="264">
        <v>16.93</v>
      </c>
      <c r="K234" s="56">
        <v>8558</v>
      </c>
    </row>
    <row r="235" spans="1:11" x14ac:dyDescent="0.2">
      <c r="A235" s="18" t="s">
        <v>581</v>
      </c>
      <c r="B235" s="141"/>
      <c r="C235" s="141"/>
      <c r="D235" s="143"/>
      <c r="E235" s="143"/>
      <c r="F235" s="142"/>
      <c r="G235" s="56"/>
      <c r="H235" s="56"/>
      <c r="I235" s="263"/>
      <c r="J235" s="264"/>
      <c r="K235" s="56"/>
    </row>
    <row r="236" spans="1:11" x14ac:dyDescent="0.2">
      <c r="A236" s="123" t="s">
        <v>582</v>
      </c>
      <c r="B236" s="141">
        <v>13819</v>
      </c>
      <c r="C236" s="141">
        <v>2361801100</v>
      </c>
      <c r="D236" s="143">
        <v>2611325386</v>
      </c>
      <c r="E236" s="143">
        <v>188966</v>
      </c>
      <c r="F236" s="142">
        <v>88.8</v>
      </c>
      <c r="G236" s="56">
        <v>3381022871</v>
      </c>
      <c r="H236" s="56">
        <v>769697485</v>
      </c>
      <c r="I236" s="263">
        <v>20.190000000000001</v>
      </c>
      <c r="J236" s="264">
        <v>18.12</v>
      </c>
      <c r="K236" s="56">
        <v>11246</v>
      </c>
    </row>
    <row r="237" spans="1:11" x14ac:dyDescent="0.2">
      <c r="A237" s="123" t="s">
        <v>583</v>
      </c>
      <c r="B237" s="141">
        <v>13255</v>
      </c>
      <c r="C237" s="141">
        <v>2335908100</v>
      </c>
      <c r="D237" s="143">
        <v>2582696791</v>
      </c>
      <c r="E237" s="143">
        <v>194847</v>
      </c>
      <c r="F237" s="142">
        <v>91.6</v>
      </c>
      <c r="G237" s="56">
        <v>3243031924</v>
      </c>
      <c r="H237" s="56">
        <v>660335133</v>
      </c>
      <c r="I237" s="263">
        <v>20.190000000000001</v>
      </c>
      <c r="J237" s="264">
        <v>18.12</v>
      </c>
      <c r="K237" s="56">
        <v>10058</v>
      </c>
    </row>
    <row r="238" spans="1:11" x14ac:dyDescent="0.2">
      <c r="A238" s="123" t="s">
        <v>584</v>
      </c>
      <c r="B238" s="141">
        <v>15665</v>
      </c>
      <c r="C238" s="141">
        <v>2705908200</v>
      </c>
      <c r="D238" s="143">
        <v>2991787401</v>
      </c>
      <c r="E238" s="143">
        <v>190985</v>
      </c>
      <c r="F238" s="142">
        <v>89.8</v>
      </c>
      <c r="G238" s="56">
        <v>3832674092</v>
      </c>
      <c r="H238" s="56">
        <v>840886691</v>
      </c>
      <c r="I238" s="263">
        <v>20.190000000000001</v>
      </c>
      <c r="J238" s="264">
        <v>18.12</v>
      </c>
      <c r="K238" s="56">
        <v>10838</v>
      </c>
    </row>
    <row r="239" spans="1:11" x14ac:dyDescent="0.2">
      <c r="A239" s="123" t="s">
        <v>585</v>
      </c>
      <c r="B239" s="141">
        <v>8340</v>
      </c>
      <c r="C239" s="141">
        <v>1432706100</v>
      </c>
      <c r="D239" s="143">
        <v>1584071499</v>
      </c>
      <c r="E239" s="143">
        <v>189937</v>
      </c>
      <c r="F239" s="142">
        <v>89.3</v>
      </c>
      <c r="G239" s="56">
        <v>2040504432</v>
      </c>
      <c r="H239" s="56">
        <v>456432933</v>
      </c>
      <c r="I239" s="263">
        <v>20.190000000000001</v>
      </c>
      <c r="J239" s="264">
        <v>18.12</v>
      </c>
      <c r="K239" s="56">
        <v>11050</v>
      </c>
    </row>
    <row r="240" spans="1:11" x14ac:dyDescent="0.2">
      <c r="A240" s="123" t="s">
        <v>586</v>
      </c>
      <c r="B240" s="141">
        <v>25506</v>
      </c>
      <c r="C240" s="141">
        <v>4507305600</v>
      </c>
      <c r="D240" s="143">
        <v>4983502437</v>
      </c>
      <c r="E240" s="143">
        <v>195385</v>
      </c>
      <c r="F240" s="142">
        <v>91.8</v>
      </c>
      <c r="G240" s="56">
        <v>6240420389</v>
      </c>
      <c r="H240" s="56">
        <v>1256917952</v>
      </c>
      <c r="I240" s="263">
        <v>20.190000000000001</v>
      </c>
      <c r="J240" s="264">
        <v>18.12</v>
      </c>
      <c r="K240" s="56">
        <v>9949</v>
      </c>
    </row>
    <row r="241" spans="1:11" x14ac:dyDescent="0.2">
      <c r="A241" s="123" t="s">
        <v>587</v>
      </c>
      <c r="B241" s="141">
        <v>5792</v>
      </c>
      <c r="C241" s="141">
        <v>994383900</v>
      </c>
      <c r="D241" s="143">
        <v>1099440559</v>
      </c>
      <c r="E241" s="143">
        <v>189821</v>
      </c>
      <c r="F241" s="142">
        <v>89.2</v>
      </c>
      <c r="G241" s="56">
        <v>1417098522</v>
      </c>
      <c r="H241" s="56">
        <v>317657963</v>
      </c>
      <c r="I241" s="263">
        <v>20.190000000000001</v>
      </c>
      <c r="J241" s="264">
        <v>18.12</v>
      </c>
      <c r="K241" s="56">
        <v>11073</v>
      </c>
    </row>
    <row r="242" spans="1:11" x14ac:dyDescent="0.2">
      <c r="A242" s="123" t="s">
        <v>588</v>
      </c>
      <c r="B242" s="141">
        <v>22036</v>
      </c>
      <c r="C242" s="141">
        <v>3797227300</v>
      </c>
      <c r="D242" s="143">
        <v>4198404364</v>
      </c>
      <c r="E242" s="143">
        <v>190525</v>
      </c>
      <c r="F242" s="142">
        <v>89.6</v>
      </c>
      <c r="G242" s="56">
        <v>5391433533</v>
      </c>
      <c r="H242" s="56">
        <v>1193029169</v>
      </c>
      <c r="I242" s="263">
        <v>20.190000000000001</v>
      </c>
      <c r="J242" s="264">
        <v>18.12</v>
      </c>
      <c r="K242" s="56">
        <v>10931</v>
      </c>
    </row>
    <row r="243" spans="1:11" x14ac:dyDescent="0.2">
      <c r="A243" s="123" t="s">
        <v>589</v>
      </c>
      <c r="B243" s="141">
        <v>4478</v>
      </c>
      <c r="C243" s="141">
        <v>760358600</v>
      </c>
      <c r="D243" s="143">
        <v>840690486</v>
      </c>
      <c r="E243" s="143">
        <v>187738</v>
      </c>
      <c r="F243" s="142">
        <v>88.2</v>
      </c>
      <c r="G243" s="56">
        <v>1095608974</v>
      </c>
      <c r="H243" s="56">
        <v>254918488</v>
      </c>
      <c r="I243" s="263">
        <v>20.190000000000001</v>
      </c>
      <c r="J243" s="264">
        <v>18.12</v>
      </c>
      <c r="K243" s="56">
        <v>11494</v>
      </c>
    </row>
    <row r="244" spans="1:11" x14ac:dyDescent="0.2">
      <c r="A244" s="123" t="s">
        <v>590</v>
      </c>
      <c r="B244" s="141">
        <v>9990</v>
      </c>
      <c r="C244" s="141">
        <v>1751726900</v>
      </c>
      <c r="D244" s="143">
        <v>1936796847</v>
      </c>
      <c r="E244" s="143">
        <v>193874</v>
      </c>
      <c r="F244" s="142">
        <v>91.1</v>
      </c>
      <c r="G244" s="56">
        <v>2444201352</v>
      </c>
      <c r="H244" s="56">
        <v>507404505</v>
      </c>
      <c r="I244" s="263">
        <v>20.190000000000001</v>
      </c>
      <c r="J244" s="264">
        <v>18.12</v>
      </c>
      <c r="K244" s="56">
        <v>10255</v>
      </c>
    </row>
    <row r="245" spans="1:11" x14ac:dyDescent="0.2">
      <c r="A245" s="123" t="s">
        <v>591</v>
      </c>
      <c r="B245" s="141">
        <v>145275</v>
      </c>
      <c r="C245" s="141">
        <v>28501027600</v>
      </c>
      <c r="D245" s="143">
        <v>31512161166</v>
      </c>
      <c r="E245" s="143">
        <v>216914</v>
      </c>
      <c r="F245" s="142">
        <v>102</v>
      </c>
      <c r="G245" s="56">
        <v>35543678820</v>
      </c>
      <c r="H245" s="56">
        <v>4031517654</v>
      </c>
      <c r="I245" s="263">
        <v>20.190000000000001</v>
      </c>
      <c r="J245" s="264">
        <v>18.12</v>
      </c>
      <c r="K245" s="56">
        <v>5603</v>
      </c>
    </row>
    <row r="246" spans="1:11" x14ac:dyDescent="0.2">
      <c r="A246" s="18" t="s">
        <v>592</v>
      </c>
      <c r="B246" s="141"/>
      <c r="C246" s="141"/>
      <c r="D246" s="143"/>
      <c r="E246" s="143"/>
      <c r="F246" s="142"/>
      <c r="G246" s="56"/>
      <c r="H246" s="56"/>
      <c r="I246" s="263"/>
      <c r="J246" s="264"/>
      <c r="K246" s="56"/>
    </row>
    <row r="247" spans="1:11" x14ac:dyDescent="0.2">
      <c r="A247" s="123" t="s">
        <v>593</v>
      </c>
      <c r="B247" s="141">
        <v>22639</v>
      </c>
      <c r="C247" s="141">
        <v>4007172200</v>
      </c>
      <c r="D247" s="143">
        <v>4430529943</v>
      </c>
      <c r="E247" s="143">
        <v>195703</v>
      </c>
      <c r="F247" s="142">
        <v>92</v>
      </c>
      <c r="G247" s="56">
        <v>5538966407</v>
      </c>
      <c r="H247" s="56">
        <v>1108436464</v>
      </c>
      <c r="I247" s="263">
        <v>19.989999999999998</v>
      </c>
      <c r="J247" s="264">
        <v>17.920000000000002</v>
      </c>
      <c r="K247" s="56">
        <v>9787</v>
      </c>
    </row>
    <row r="248" spans="1:11" x14ac:dyDescent="0.2">
      <c r="A248" s="123" t="s">
        <v>594</v>
      </c>
      <c r="B248" s="141">
        <v>51015</v>
      </c>
      <c r="C248" s="141">
        <v>8883818000</v>
      </c>
      <c r="D248" s="143">
        <v>9822393372</v>
      </c>
      <c r="E248" s="143">
        <v>192539</v>
      </c>
      <c r="F248" s="142">
        <v>90.5</v>
      </c>
      <c r="G248" s="56">
        <v>12481574772</v>
      </c>
      <c r="H248" s="56">
        <v>2659181400</v>
      </c>
      <c r="I248" s="263">
        <v>19.989999999999998</v>
      </c>
      <c r="J248" s="264">
        <v>17.920000000000002</v>
      </c>
      <c r="K248" s="56">
        <v>10420</v>
      </c>
    </row>
    <row r="249" spans="1:11" x14ac:dyDescent="0.2">
      <c r="A249" s="123" t="s">
        <v>595</v>
      </c>
      <c r="B249" s="141">
        <v>57060</v>
      </c>
      <c r="C249" s="141">
        <v>11017320800</v>
      </c>
      <c r="D249" s="143">
        <v>12181300743</v>
      </c>
      <c r="E249" s="143">
        <v>213482</v>
      </c>
      <c r="F249" s="142">
        <v>100.3</v>
      </c>
      <c r="G249" s="56">
        <v>13960573488</v>
      </c>
      <c r="H249" s="56">
        <v>1779272745</v>
      </c>
      <c r="I249" s="263">
        <v>19.989999999999998</v>
      </c>
      <c r="J249" s="264">
        <v>17.920000000000002</v>
      </c>
      <c r="K249" s="56">
        <v>6233</v>
      </c>
    </row>
    <row r="250" spans="1:11" x14ac:dyDescent="0.2">
      <c r="A250" s="123" t="s">
        <v>596</v>
      </c>
      <c r="B250" s="141">
        <v>10060</v>
      </c>
      <c r="C250" s="141">
        <v>1778744800</v>
      </c>
      <c r="D250" s="143">
        <v>1966669188</v>
      </c>
      <c r="E250" s="143">
        <v>195494</v>
      </c>
      <c r="F250" s="142">
        <v>91.9</v>
      </c>
      <c r="G250" s="56">
        <v>2461327888</v>
      </c>
      <c r="H250" s="56">
        <v>494658700</v>
      </c>
      <c r="I250" s="263">
        <v>19.989999999999998</v>
      </c>
      <c r="J250" s="264">
        <v>17.920000000000002</v>
      </c>
      <c r="K250" s="56">
        <v>9829</v>
      </c>
    </row>
    <row r="251" spans="1:11" x14ac:dyDescent="0.2">
      <c r="A251" s="123" t="s">
        <v>597</v>
      </c>
      <c r="B251" s="141">
        <v>15199</v>
      </c>
      <c r="C251" s="141">
        <v>2636005500</v>
      </c>
      <c r="D251" s="143">
        <v>2914499481</v>
      </c>
      <c r="E251" s="143">
        <v>191756</v>
      </c>
      <c r="F251" s="142">
        <v>90.1</v>
      </c>
      <c r="G251" s="56">
        <v>3718660295</v>
      </c>
      <c r="H251" s="56">
        <v>804160814</v>
      </c>
      <c r="I251" s="263">
        <v>19.989999999999998</v>
      </c>
      <c r="J251" s="264">
        <v>17.920000000000002</v>
      </c>
      <c r="K251" s="56">
        <v>10576</v>
      </c>
    </row>
    <row r="252" spans="1:11" x14ac:dyDescent="0.2">
      <c r="A252" s="123" t="s">
        <v>598</v>
      </c>
      <c r="B252" s="141">
        <v>15299</v>
      </c>
      <c r="C252" s="141">
        <v>2793679600</v>
      </c>
      <c r="D252" s="143">
        <v>3088831850</v>
      </c>
      <c r="E252" s="143">
        <v>201898</v>
      </c>
      <c r="F252" s="142">
        <v>94.9</v>
      </c>
      <c r="G252" s="56">
        <v>3743126775</v>
      </c>
      <c r="H252" s="56">
        <v>654294925</v>
      </c>
      <c r="I252" s="263">
        <v>19.989999999999998</v>
      </c>
      <c r="J252" s="264">
        <v>17.920000000000002</v>
      </c>
      <c r="K252" s="56">
        <v>8549</v>
      </c>
    </row>
    <row r="253" spans="1:11" x14ac:dyDescent="0.2">
      <c r="A253" s="123" t="s">
        <v>599</v>
      </c>
      <c r="B253" s="141">
        <v>26322</v>
      </c>
      <c r="C253" s="141">
        <v>4779339000</v>
      </c>
      <c r="D253" s="143">
        <v>5284276165</v>
      </c>
      <c r="E253" s="143">
        <v>200755</v>
      </c>
      <c r="F253" s="142">
        <v>94.4</v>
      </c>
      <c r="G253" s="56">
        <v>6440066866</v>
      </c>
      <c r="H253" s="56">
        <v>1155790701</v>
      </c>
      <c r="I253" s="263">
        <v>19.989999999999998</v>
      </c>
      <c r="J253" s="264">
        <v>17.920000000000002</v>
      </c>
      <c r="K253" s="56">
        <v>8778</v>
      </c>
    </row>
    <row r="254" spans="1:11" x14ac:dyDescent="0.2">
      <c r="A254" s="123" t="s">
        <v>600</v>
      </c>
      <c r="B254" s="141">
        <v>9972</v>
      </c>
      <c r="C254" s="141">
        <v>1695095700</v>
      </c>
      <c r="D254" s="143">
        <v>1874182561</v>
      </c>
      <c r="E254" s="143">
        <v>187945</v>
      </c>
      <c r="F254" s="142">
        <v>88.3</v>
      </c>
      <c r="G254" s="56">
        <v>2439797386</v>
      </c>
      <c r="H254" s="56">
        <v>565614825</v>
      </c>
      <c r="I254" s="263">
        <v>19.989999999999998</v>
      </c>
      <c r="J254" s="264">
        <v>17.920000000000002</v>
      </c>
      <c r="K254" s="56">
        <v>11338</v>
      </c>
    </row>
    <row r="255" spans="1:11" x14ac:dyDescent="0.2">
      <c r="A255" s="123" t="s">
        <v>601</v>
      </c>
      <c r="B255" s="141">
        <v>20057</v>
      </c>
      <c r="C255" s="141">
        <v>3608578300</v>
      </c>
      <c r="D255" s="143">
        <v>3989824597</v>
      </c>
      <c r="E255" s="143">
        <v>198924</v>
      </c>
      <c r="F255" s="142">
        <v>93.5</v>
      </c>
      <c r="G255" s="56">
        <v>4907241894</v>
      </c>
      <c r="H255" s="56">
        <v>917417297</v>
      </c>
      <c r="I255" s="263">
        <v>19.989999999999998</v>
      </c>
      <c r="J255" s="264">
        <v>17.920000000000002</v>
      </c>
      <c r="K255" s="56">
        <v>9144</v>
      </c>
    </row>
    <row r="256" spans="1:11" x14ac:dyDescent="0.2">
      <c r="A256" s="123" t="s">
        <v>602</v>
      </c>
      <c r="B256" s="141">
        <v>6746</v>
      </c>
      <c r="C256" s="141">
        <v>1084739900</v>
      </c>
      <c r="D256" s="143">
        <v>1199342670</v>
      </c>
      <c r="E256" s="143">
        <v>177786</v>
      </c>
      <c r="F256" s="142">
        <v>83.6</v>
      </c>
      <c r="G256" s="56">
        <v>1650508741</v>
      </c>
      <c r="H256" s="56">
        <v>451166071</v>
      </c>
      <c r="I256" s="263">
        <v>19.989999999999998</v>
      </c>
      <c r="J256" s="264">
        <v>17.920000000000002</v>
      </c>
      <c r="K256" s="56">
        <v>13369</v>
      </c>
    </row>
    <row r="257" spans="1:11" x14ac:dyDescent="0.2">
      <c r="A257" s="123" t="s">
        <v>603</v>
      </c>
      <c r="B257" s="141">
        <v>10777</v>
      </c>
      <c r="C257" s="141">
        <v>1845670600</v>
      </c>
      <c r="D257" s="143">
        <v>2040665699</v>
      </c>
      <c r="E257" s="143">
        <v>189354</v>
      </c>
      <c r="F257" s="142">
        <v>89</v>
      </c>
      <c r="G257" s="56">
        <v>2636752550</v>
      </c>
      <c r="H257" s="56">
        <v>596086851</v>
      </c>
      <c r="I257" s="263">
        <v>19.989999999999998</v>
      </c>
      <c r="J257" s="264">
        <v>17.920000000000002</v>
      </c>
      <c r="K257" s="56">
        <v>11057</v>
      </c>
    </row>
    <row r="258" spans="1:11" x14ac:dyDescent="0.2">
      <c r="A258" s="123" t="s">
        <v>604</v>
      </c>
      <c r="B258" s="141">
        <v>10763</v>
      </c>
      <c r="C258" s="141">
        <v>1976969600</v>
      </c>
      <c r="D258" s="143">
        <v>2185836438</v>
      </c>
      <c r="E258" s="143">
        <v>203088</v>
      </c>
      <c r="F258" s="142">
        <v>95.5</v>
      </c>
      <c r="G258" s="56">
        <v>2633327242</v>
      </c>
      <c r="H258" s="56">
        <v>447490804</v>
      </c>
      <c r="I258" s="263">
        <v>19.989999999999998</v>
      </c>
      <c r="J258" s="264">
        <v>17.920000000000002</v>
      </c>
      <c r="K258" s="56">
        <v>8311</v>
      </c>
    </row>
    <row r="259" spans="1:11" x14ac:dyDescent="0.2">
      <c r="A259" s="123" t="s">
        <v>605</v>
      </c>
      <c r="B259" s="141">
        <v>11009</v>
      </c>
      <c r="C259" s="141">
        <v>1989069900</v>
      </c>
      <c r="D259" s="143">
        <v>2199215135</v>
      </c>
      <c r="E259" s="143">
        <v>199765</v>
      </c>
      <c r="F259" s="142">
        <v>93.9</v>
      </c>
      <c r="G259" s="56">
        <v>2693514783</v>
      </c>
      <c r="H259" s="56">
        <v>494299648</v>
      </c>
      <c r="I259" s="263">
        <v>19.989999999999998</v>
      </c>
      <c r="J259" s="264">
        <v>17.920000000000002</v>
      </c>
      <c r="K259" s="56">
        <v>8975</v>
      </c>
    </row>
    <row r="260" spans="1:11" x14ac:dyDescent="0.2">
      <c r="A260" s="123" t="s">
        <v>606</v>
      </c>
      <c r="B260" s="141">
        <v>6704</v>
      </c>
      <c r="C260" s="141">
        <v>1068100600</v>
      </c>
      <c r="D260" s="143">
        <v>1180945428</v>
      </c>
      <c r="E260" s="143">
        <v>176155</v>
      </c>
      <c r="F260" s="142">
        <v>82.8</v>
      </c>
      <c r="G260" s="56">
        <v>1640232819</v>
      </c>
      <c r="H260" s="56">
        <v>459287391</v>
      </c>
      <c r="I260" s="263">
        <v>19.989999999999998</v>
      </c>
      <c r="J260" s="264">
        <v>17.920000000000002</v>
      </c>
      <c r="K260" s="56">
        <v>13695</v>
      </c>
    </row>
    <row r="261" spans="1:11" x14ac:dyDescent="0.2">
      <c r="A261" s="123" t="s">
        <v>607</v>
      </c>
      <c r="B261" s="141">
        <v>7048</v>
      </c>
      <c r="C261" s="141">
        <v>1134198400</v>
      </c>
      <c r="D261" s="143">
        <v>1254026461</v>
      </c>
      <c r="E261" s="143">
        <v>177927</v>
      </c>
      <c r="F261" s="142">
        <v>83.6</v>
      </c>
      <c r="G261" s="56">
        <v>1724397510</v>
      </c>
      <c r="H261" s="56">
        <v>470371049</v>
      </c>
      <c r="I261" s="263">
        <v>19.989999999999998</v>
      </c>
      <c r="J261" s="264">
        <v>17.920000000000002</v>
      </c>
      <c r="K261" s="56">
        <v>13341</v>
      </c>
    </row>
    <row r="262" spans="1:11" x14ac:dyDescent="0.2">
      <c r="A262" s="18" t="s">
        <v>608</v>
      </c>
      <c r="B262" s="141"/>
      <c r="C262" s="141"/>
      <c r="D262" s="143"/>
      <c r="E262" s="143"/>
      <c r="F262" s="142"/>
      <c r="G262" s="56"/>
      <c r="H262" s="56"/>
      <c r="I262" s="263"/>
      <c r="J262" s="264"/>
      <c r="K262" s="56"/>
    </row>
    <row r="263" spans="1:11" x14ac:dyDescent="0.2">
      <c r="A263" s="123" t="s">
        <v>609</v>
      </c>
      <c r="B263" s="141">
        <v>26530</v>
      </c>
      <c r="C263" s="141">
        <v>4395374200</v>
      </c>
      <c r="D263" s="143">
        <v>4859745484</v>
      </c>
      <c r="E263" s="143">
        <v>183179</v>
      </c>
      <c r="F263" s="142">
        <v>86.1</v>
      </c>
      <c r="G263" s="56">
        <v>6490957144</v>
      </c>
      <c r="H263" s="56">
        <v>1631211660</v>
      </c>
      <c r="I263" s="263">
        <v>19.309999999999999</v>
      </c>
      <c r="J263" s="264">
        <v>17.239999999999998</v>
      </c>
      <c r="K263" s="56">
        <v>11873</v>
      </c>
    </row>
    <row r="264" spans="1:11" x14ac:dyDescent="0.2">
      <c r="A264" s="123" t="s">
        <v>610</v>
      </c>
      <c r="B264" s="141">
        <v>99038</v>
      </c>
      <c r="C264" s="141">
        <v>18502056300</v>
      </c>
      <c r="D264" s="143">
        <v>20456798548</v>
      </c>
      <c r="E264" s="143">
        <v>206555</v>
      </c>
      <c r="F264" s="142">
        <v>97.1</v>
      </c>
      <c r="G264" s="56">
        <v>24231112462</v>
      </c>
      <c r="H264" s="56">
        <v>3774313914</v>
      </c>
      <c r="I264" s="263">
        <v>19.309999999999999</v>
      </c>
      <c r="J264" s="264">
        <v>17.239999999999998</v>
      </c>
      <c r="K264" s="56">
        <v>7359</v>
      </c>
    </row>
    <row r="265" spans="1:11" x14ac:dyDescent="0.2">
      <c r="A265" s="123" t="s">
        <v>611</v>
      </c>
      <c r="B265" s="141">
        <v>9426</v>
      </c>
      <c r="C265" s="141">
        <v>1736802700</v>
      </c>
      <c r="D265" s="143">
        <v>1920295905</v>
      </c>
      <c r="E265" s="143">
        <v>203723</v>
      </c>
      <c r="F265" s="142">
        <v>95.8</v>
      </c>
      <c r="G265" s="56">
        <v>2306210405</v>
      </c>
      <c r="H265" s="56">
        <v>385914500</v>
      </c>
      <c r="I265" s="263">
        <v>19.309999999999999</v>
      </c>
      <c r="J265" s="264">
        <v>17.239999999999998</v>
      </c>
      <c r="K265" s="56">
        <v>7906</v>
      </c>
    </row>
    <row r="266" spans="1:11" x14ac:dyDescent="0.2">
      <c r="A266" s="123" t="s">
        <v>612</v>
      </c>
      <c r="B266" s="141">
        <v>36925</v>
      </c>
      <c r="C266" s="141">
        <v>6647041100</v>
      </c>
      <c r="D266" s="143">
        <v>7349300992</v>
      </c>
      <c r="E266" s="143">
        <v>199033</v>
      </c>
      <c r="F266" s="142">
        <v>93.6</v>
      </c>
      <c r="G266" s="56">
        <v>9034247740</v>
      </c>
      <c r="H266" s="56">
        <v>1684946748</v>
      </c>
      <c r="I266" s="263">
        <v>19.309999999999999</v>
      </c>
      <c r="J266" s="264">
        <v>17.239999999999998</v>
      </c>
      <c r="K266" s="56">
        <v>8811</v>
      </c>
    </row>
    <row r="267" spans="1:11" x14ac:dyDescent="0.2">
      <c r="A267" s="123" t="s">
        <v>613</v>
      </c>
      <c r="B267" s="141">
        <v>18995</v>
      </c>
      <c r="C267" s="141">
        <v>3117904800</v>
      </c>
      <c r="D267" s="143">
        <v>3447311442</v>
      </c>
      <c r="E267" s="143">
        <v>181485</v>
      </c>
      <c r="F267" s="142">
        <v>85.3</v>
      </c>
      <c r="G267" s="56">
        <v>4647407876</v>
      </c>
      <c r="H267" s="56">
        <v>1200096434</v>
      </c>
      <c r="I267" s="263">
        <v>19.309999999999999</v>
      </c>
      <c r="J267" s="264">
        <v>17.239999999999998</v>
      </c>
      <c r="K267" s="56">
        <v>12200</v>
      </c>
    </row>
    <row r="268" spans="1:11" x14ac:dyDescent="0.2">
      <c r="A268" s="123" t="s">
        <v>614</v>
      </c>
      <c r="B268" s="141">
        <v>9491</v>
      </c>
      <c r="C268" s="141">
        <v>1545788400</v>
      </c>
      <c r="D268" s="143">
        <v>1709100944</v>
      </c>
      <c r="E268" s="143">
        <v>180076</v>
      </c>
      <c r="F268" s="142">
        <v>84.6</v>
      </c>
      <c r="G268" s="56">
        <v>2322113617</v>
      </c>
      <c r="H268" s="56">
        <v>613012673</v>
      </c>
      <c r="I268" s="263">
        <v>19.309999999999999</v>
      </c>
      <c r="J268" s="264">
        <v>17.239999999999998</v>
      </c>
      <c r="K268" s="56">
        <v>12472</v>
      </c>
    </row>
    <row r="269" spans="1:11" x14ac:dyDescent="0.2">
      <c r="A269" s="123" t="s">
        <v>615</v>
      </c>
      <c r="B269" s="141">
        <v>5864</v>
      </c>
      <c r="C269" s="141">
        <v>997219000</v>
      </c>
      <c r="D269" s="143">
        <v>1102575187</v>
      </c>
      <c r="E269" s="143">
        <v>188024</v>
      </c>
      <c r="F269" s="142">
        <v>88.4</v>
      </c>
      <c r="G269" s="56">
        <v>1434714387</v>
      </c>
      <c r="H269" s="56">
        <v>332139200</v>
      </c>
      <c r="I269" s="263">
        <v>19.309999999999999</v>
      </c>
      <c r="J269" s="264">
        <v>17.239999999999998</v>
      </c>
      <c r="K269" s="56">
        <v>10937</v>
      </c>
    </row>
    <row r="270" spans="1:11" x14ac:dyDescent="0.2">
      <c r="A270" s="123" t="s">
        <v>616</v>
      </c>
      <c r="B270" s="141">
        <v>11477</v>
      </c>
      <c r="C270" s="141">
        <v>1874147100</v>
      </c>
      <c r="D270" s="143">
        <v>2072150741</v>
      </c>
      <c r="E270" s="143">
        <v>180548</v>
      </c>
      <c r="F270" s="142">
        <v>84.9</v>
      </c>
      <c r="G270" s="56">
        <v>2808017910</v>
      </c>
      <c r="H270" s="56">
        <v>735867169</v>
      </c>
      <c r="I270" s="263">
        <v>19.309999999999999</v>
      </c>
      <c r="J270" s="264">
        <v>17.239999999999998</v>
      </c>
      <c r="K270" s="56">
        <v>12381</v>
      </c>
    </row>
    <row r="271" spans="1:11" x14ac:dyDescent="0.2">
      <c r="A271" s="123" t="s">
        <v>617</v>
      </c>
      <c r="B271" s="141">
        <v>38202</v>
      </c>
      <c r="C271" s="141">
        <v>6986400600</v>
      </c>
      <c r="D271" s="143">
        <v>7724513823</v>
      </c>
      <c r="E271" s="143">
        <v>202202</v>
      </c>
      <c r="F271" s="142">
        <v>95</v>
      </c>
      <c r="G271" s="56">
        <v>9346684690</v>
      </c>
      <c r="H271" s="56">
        <v>1622170867</v>
      </c>
      <c r="I271" s="263">
        <v>19.309999999999999</v>
      </c>
      <c r="J271" s="264">
        <v>17.239999999999998</v>
      </c>
      <c r="K271" s="56">
        <v>8200</v>
      </c>
    </row>
    <row r="272" spans="1:11" x14ac:dyDescent="0.2">
      <c r="A272" s="123" t="s">
        <v>618</v>
      </c>
      <c r="B272" s="141">
        <v>25730</v>
      </c>
      <c r="C272" s="141">
        <v>4387752200</v>
      </c>
      <c r="D272" s="143">
        <v>4851318220</v>
      </c>
      <c r="E272" s="143">
        <v>188547</v>
      </c>
      <c r="F272" s="142">
        <v>88.6</v>
      </c>
      <c r="G272" s="56">
        <v>6295225304</v>
      </c>
      <c r="H272" s="56">
        <v>1443907084</v>
      </c>
      <c r="I272" s="263">
        <v>19.309999999999999</v>
      </c>
      <c r="J272" s="264">
        <v>17.239999999999998</v>
      </c>
      <c r="K272" s="56">
        <v>10836</v>
      </c>
    </row>
    <row r="273" spans="1:11" x14ac:dyDescent="0.2">
      <c r="A273" s="18" t="s">
        <v>619</v>
      </c>
      <c r="B273" s="141"/>
      <c r="C273" s="141"/>
      <c r="D273" s="143"/>
      <c r="E273" s="143"/>
      <c r="F273" s="142"/>
      <c r="G273" s="56"/>
      <c r="H273" s="56"/>
      <c r="I273" s="263"/>
      <c r="J273" s="264"/>
      <c r="K273" s="56"/>
    </row>
    <row r="274" spans="1:11" x14ac:dyDescent="0.2">
      <c r="A274" s="123" t="s">
        <v>620</v>
      </c>
      <c r="B274" s="141">
        <v>25008</v>
      </c>
      <c r="C274" s="141">
        <v>4328476400</v>
      </c>
      <c r="D274" s="143">
        <v>4785779932</v>
      </c>
      <c r="E274" s="143">
        <v>191370</v>
      </c>
      <c r="F274" s="142">
        <v>89.9</v>
      </c>
      <c r="G274" s="56">
        <v>6118577318</v>
      </c>
      <c r="H274" s="56">
        <v>1332797386</v>
      </c>
      <c r="I274" s="263">
        <v>21.04</v>
      </c>
      <c r="J274" s="264">
        <v>18.97</v>
      </c>
      <c r="K274" s="56">
        <v>11213</v>
      </c>
    </row>
    <row r="275" spans="1:11" x14ac:dyDescent="0.2">
      <c r="A275" s="123" t="s">
        <v>621</v>
      </c>
      <c r="B275" s="141">
        <v>18363</v>
      </c>
      <c r="C275" s="141">
        <v>3177517900</v>
      </c>
      <c r="D275" s="143">
        <v>3513222666</v>
      </c>
      <c r="E275" s="143">
        <v>191321</v>
      </c>
      <c r="F275" s="142">
        <v>89.9</v>
      </c>
      <c r="G275" s="56">
        <v>4492779722</v>
      </c>
      <c r="H275" s="56">
        <v>979557056</v>
      </c>
      <c r="I275" s="263">
        <v>21.04</v>
      </c>
      <c r="J275" s="264">
        <v>18.97</v>
      </c>
      <c r="K275" s="56">
        <v>11224</v>
      </c>
    </row>
    <row r="276" spans="1:11" x14ac:dyDescent="0.2">
      <c r="A276" s="123" t="s">
        <v>622</v>
      </c>
      <c r="B276" s="141">
        <v>19786</v>
      </c>
      <c r="C276" s="141">
        <v>3321584000</v>
      </c>
      <c r="D276" s="143">
        <v>3672509350</v>
      </c>
      <c r="E276" s="143">
        <v>185612</v>
      </c>
      <c r="F276" s="142">
        <v>87.2</v>
      </c>
      <c r="G276" s="56">
        <v>4840937733</v>
      </c>
      <c r="H276" s="56">
        <v>1168428383</v>
      </c>
      <c r="I276" s="263">
        <v>21.04</v>
      </c>
      <c r="J276" s="264">
        <v>18.97</v>
      </c>
      <c r="K276" s="56">
        <v>12425</v>
      </c>
    </row>
    <row r="277" spans="1:11" x14ac:dyDescent="0.2">
      <c r="A277" s="123" t="s">
        <v>623</v>
      </c>
      <c r="B277" s="141">
        <v>97776</v>
      </c>
      <c r="C277" s="141">
        <v>19207816000</v>
      </c>
      <c r="D277" s="143">
        <v>21237121760</v>
      </c>
      <c r="E277" s="143">
        <v>217202</v>
      </c>
      <c r="F277" s="142">
        <v>102.1</v>
      </c>
      <c r="G277" s="56">
        <v>23922345485</v>
      </c>
      <c r="H277" s="56">
        <v>2685223725</v>
      </c>
      <c r="I277" s="263">
        <v>21.04</v>
      </c>
      <c r="J277" s="264">
        <v>18.97</v>
      </c>
      <c r="K277" s="56">
        <v>5778</v>
      </c>
    </row>
    <row r="278" spans="1:11" x14ac:dyDescent="0.2">
      <c r="A278" s="123" t="s">
        <v>624</v>
      </c>
      <c r="B278" s="141">
        <v>18019</v>
      </c>
      <c r="C278" s="141">
        <v>3254371500</v>
      </c>
      <c r="D278" s="143">
        <v>3598195849</v>
      </c>
      <c r="E278" s="143">
        <v>199689</v>
      </c>
      <c r="F278" s="142">
        <v>93.9</v>
      </c>
      <c r="G278" s="56">
        <v>4408615031</v>
      </c>
      <c r="H278" s="56">
        <v>810419182</v>
      </c>
      <c r="I278" s="263">
        <v>21.04</v>
      </c>
      <c r="J278" s="264">
        <v>18.97</v>
      </c>
      <c r="K278" s="56">
        <v>9463</v>
      </c>
    </row>
    <row r="279" spans="1:11" x14ac:dyDescent="0.2">
      <c r="A279" s="123" t="s">
        <v>625</v>
      </c>
      <c r="B279" s="141">
        <v>9495</v>
      </c>
      <c r="C279" s="141">
        <v>1646322700</v>
      </c>
      <c r="D279" s="143">
        <v>1820256693</v>
      </c>
      <c r="E279" s="143">
        <v>191707</v>
      </c>
      <c r="F279" s="142">
        <v>90.1</v>
      </c>
      <c r="G279" s="56">
        <v>2323092276</v>
      </c>
      <c r="H279" s="56">
        <v>502835583</v>
      </c>
      <c r="I279" s="263">
        <v>21.04</v>
      </c>
      <c r="J279" s="264">
        <v>18.97</v>
      </c>
      <c r="K279" s="56">
        <v>11142</v>
      </c>
    </row>
    <row r="280" spans="1:11" x14ac:dyDescent="0.2">
      <c r="A280" s="123" t="s">
        <v>626</v>
      </c>
      <c r="B280" s="141">
        <v>55599</v>
      </c>
      <c r="C280" s="141">
        <v>10478786800</v>
      </c>
      <c r="D280" s="143">
        <v>11585870625</v>
      </c>
      <c r="E280" s="143">
        <v>208383</v>
      </c>
      <c r="F280" s="142">
        <v>97.9</v>
      </c>
      <c r="G280" s="56">
        <v>13603118215</v>
      </c>
      <c r="H280" s="56">
        <v>2017247590</v>
      </c>
      <c r="I280" s="263">
        <v>21.04</v>
      </c>
      <c r="J280" s="264">
        <v>18.97</v>
      </c>
      <c r="K280" s="56">
        <v>7634</v>
      </c>
    </row>
    <row r="281" spans="1:11" x14ac:dyDescent="0.2">
      <c r="A281" s="18" t="s">
        <v>627</v>
      </c>
      <c r="B281" s="141"/>
      <c r="C281" s="141"/>
      <c r="D281" s="143"/>
      <c r="E281" s="143"/>
      <c r="F281" s="142"/>
      <c r="G281" s="56"/>
      <c r="H281" s="56"/>
      <c r="I281" s="263"/>
      <c r="J281" s="264"/>
      <c r="K281" s="56"/>
    </row>
    <row r="282" spans="1:11" x14ac:dyDescent="0.2">
      <c r="A282" s="123" t="s">
        <v>628</v>
      </c>
      <c r="B282" s="141">
        <v>7041</v>
      </c>
      <c r="C282" s="141">
        <v>1133672500</v>
      </c>
      <c r="D282" s="143">
        <v>1253445000</v>
      </c>
      <c r="E282" s="143">
        <v>178021</v>
      </c>
      <c r="F282" s="142">
        <v>83.7</v>
      </c>
      <c r="G282" s="56">
        <v>1722684857</v>
      </c>
      <c r="H282" s="56">
        <v>469239857</v>
      </c>
      <c r="I282" s="263">
        <v>20.170000000000002</v>
      </c>
      <c r="J282" s="264">
        <v>18.100000000000001</v>
      </c>
      <c r="K282" s="56">
        <v>13442</v>
      </c>
    </row>
    <row r="283" spans="1:11" x14ac:dyDescent="0.2">
      <c r="A283" s="123" t="s">
        <v>629</v>
      </c>
      <c r="B283" s="141">
        <v>6463</v>
      </c>
      <c r="C283" s="141">
        <v>1060255000</v>
      </c>
      <c r="D283" s="143">
        <v>1172270941</v>
      </c>
      <c r="E283" s="143">
        <v>181382</v>
      </c>
      <c r="F283" s="142">
        <v>85.3</v>
      </c>
      <c r="G283" s="56">
        <v>1581268602</v>
      </c>
      <c r="H283" s="56">
        <v>408997661</v>
      </c>
      <c r="I283" s="263">
        <v>20.170000000000002</v>
      </c>
      <c r="J283" s="264">
        <v>18.100000000000001</v>
      </c>
      <c r="K283" s="56">
        <v>12764</v>
      </c>
    </row>
    <row r="284" spans="1:11" x14ac:dyDescent="0.2">
      <c r="A284" s="123" t="s">
        <v>630</v>
      </c>
      <c r="B284" s="141">
        <v>10237</v>
      </c>
      <c r="C284" s="141">
        <v>1692980300</v>
      </c>
      <c r="D284" s="143">
        <v>1871843669</v>
      </c>
      <c r="E284" s="143">
        <v>182851</v>
      </c>
      <c r="F284" s="142">
        <v>85.9</v>
      </c>
      <c r="G284" s="56">
        <v>2504633558</v>
      </c>
      <c r="H284" s="56">
        <v>632789889</v>
      </c>
      <c r="I284" s="263">
        <v>20.170000000000002</v>
      </c>
      <c r="J284" s="264">
        <v>18.100000000000001</v>
      </c>
      <c r="K284" s="56">
        <v>12468</v>
      </c>
    </row>
    <row r="285" spans="1:11" x14ac:dyDescent="0.2">
      <c r="A285" s="123" t="s">
        <v>631</v>
      </c>
      <c r="B285" s="141">
        <v>14776</v>
      </c>
      <c r="C285" s="141">
        <v>2515806600</v>
      </c>
      <c r="D285" s="143">
        <v>2781601567</v>
      </c>
      <c r="E285" s="143">
        <v>188251</v>
      </c>
      <c r="F285" s="142">
        <v>88.5</v>
      </c>
      <c r="G285" s="56">
        <v>3615167085</v>
      </c>
      <c r="H285" s="56">
        <v>833565518</v>
      </c>
      <c r="I285" s="263">
        <v>20.170000000000002</v>
      </c>
      <c r="J285" s="264">
        <v>18.100000000000001</v>
      </c>
      <c r="K285" s="56">
        <v>11379</v>
      </c>
    </row>
    <row r="286" spans="1:11" x14ac:dyDescent="0.2">
      <c r="A286" s="123" t="s">
        <v>632</v>
      </c>
      <c r="B286" s="141">
        <v>5405</v>
      </c>
      <c r="C286" s="141">
        <v>890586400</v>
      </c>
      <c r="D286" s="143">
        <v>984676853</v>
      </c>
      <c r="E286" s="143">
        <v>182179</v>
      </c>
      <c r="F286" s="142">
        <v>85.6</v>
      </c>
      <c r="G286" s="56">
        <v>1322413244</v>
      </c>
      <c r="H286" s="56">
        <v>337736391</v>
      </c>
      <c r="I286" s="263">
        <v>20.170000000000002</v>
      </c>
      <c r="J286" s="264">
        <v>18.100000000000001</v>
      </c>
      <c r="K286" s="56">
        <v>12603</v>
      </c>
    </row>
    <row r="287" spans="1:11" x14ac:dyDescent="0.2">
      <c r="A287" s="123" t="s">
        <v>633</v>
      </c>
      <c r="B287" s="141">
        <v>11708</v>
      </c>
      <c r="C287" s="141">
        <v>1915907300</v>
      </c>
      <c r="D287" s="143">
        <v>2118322906</v>
      </c>
      <c r="E287" s="143">
        <v>180930</v>
      </c>
      <c r="F287" s="142">
        <v>85</v>
      </c>
      <c r="G287" s="56">
        <v>2864535478</v>
      </c>
      <c r="H287" s="56">
        <v>746212572</v>
      </c>
      <c r="I287" s="263">
        <v>20.170000000000002</v>
      </c>
      <c r="J287" s="264">
        <v>18.100000000000001</v>
      </c>
      <c r="K287" s="56">
        <v>12855</v>
      </c>
    </row>
    <row r="288" spans="1:11" x14ac:dyDescent="0.2">
      <c r="A288" s="123" t="s">
        <v>634</v>
      </c>
      <c r="B288" s="141">
        <v>10578</v>
      </c>
      <c r="C288" s="141">
        <v>1740569100</v>
      </c>
      <c r="D288" s="143">
        <v>1924460225</v>
      </c>
      <c r="E288" s="143">
        <v>181930</v>
      </c>
      <c r="F288" s="142">
        <v>85.5</v>
      </c>
      <c r="G288" s="56">
        <v>2588064254</v>
      </c>
      <c r="H288" s="56">
        <v>663604029</v>
      </c>
      <c r="I288" s="263">
        <v>20.170000000000002</v>
      </c>
      <c r="J288" s="264">
        <v>18.100000000000001</v>
      </c>
      <c r="K288" s="56">
        <v>12654</v>
      </c>
    </row>
    <row r="289" spans="1:11" x14ac:dyDescent="0.2">
      <c r="A289" s="123" t="s">
        <v>635</v>
      </c>
      <c r="B289" s="141">
        <v>60961</v>
      </c>
      <c r="C289" s="141">
        <v>11121186000</v>
      </c>
      <c r="D289" s="143">
        <v>12296139301</v>
      </c>
      <c r="E289" s="143">
        <v>201705</v>
      </c>
      <c r="F289" s="142">
        <v>94.8</v>
      </c>
      <c r="G289" s="56">
        <v>14915010873</v>
      </c>
      <c r="H289" s="56">
        <v>2618871572</v>
      </c>
      <c r="I289" s="263">
        <v>20.170000000000002</v>
      </c>
      <c r="J289" s="264">
        <v>18.100000000000001</v>
      </c>
      <c r="K289" s="56">
        <v>8665</v>
      </c>
    </row>
    <row r="290" spans="1:11" x14ac:dyDescent="0.2">
      <c r="A290" s="18" t="s">
        <v>636</v>
      </c>
      <c r="B290" s="141"/>
      <c r="C290" s="141"/>
      <c r="D290" s="143"/>
      <c r="E290" s="143"/>
      <c r="F290" s="142"/>
      <c r="G290" s="56"/>
      <c r="H290" s="56"/>
      <c r="I290" s="263"/>
      <c r="J290" s="264"/>
      <c r="K290" s="56"/>
    </row>
    <row r="291" spans="1:11" x14ac:dyDescent="0.2">
      <c r="A291" s="123" t="s">
        <v>637</v>
      </c>
      <c r="B291" s="141">
        <v>2455</v>
      </c>
      <c r="C291" s="141">
        <v>367768500</v>
      </c>
      <c r="D291" s="143">
        <v>406623242</v>
      </c>
      <c r="E291" s="143">
        <v>165631</v>
      </c>
      <c r="F291" s="142">
        <v>77.900000000000006</v>
      </c>
      <c r="G291" s="56">
        <v>600652084</v>
      </c>
      <c r="H291" s="56">
        <v>194028842</v>
      </c>
      <c r="I291" s="263">
        <v>20.6</v>
      </c>
      <c r="J291" s="264">
        <v>18.53</v>
      </c>
      <c r="K291" s="56">
        <v>16281</v>
      </c>
    </row>
    <row r="292" spans="1:11" x14ac:dyDescent="0.2">
      <c r="A292" s="123" t="s">
        <v>638</v>
      </c>
      <c r="B292" s="141">
        <v>2745</v>
      </c>
      <c r="C292" s="141">
        <v>440660600</v>
      </c>
      <c r="D292" s="143">
        <v>487216392</v>
      </c>
      <c r="E292" s="143">
        <v>177492</v>
      </c>
      <c r="F292" s="142">
        <v>83.4</v>
      </c>
      <c r="G292" s="56">
        <v>671604876</v>
      </c>
      <c r="H292" s="56">
        <v>184388484</v>
      </c>
      <c r="I292" s="263">
        <v>20.6</v>
      </c>
      <c r="J292" s="264">
        <v>18.53</v>
      </c>
      <c r="K292" s="56">
        <v>13838</v>
      </c>
    </row>
    <row r="293" spans="1:11" x14ac:dyDescent="0.2">
      <c r="A293" s="123" t="s">
        <v>639</v>
      </c>
      <c r="B293" s="141">
        <v>12177</v>
      </c>
      <c r="C293" s="141">
        <v>2180707100</v>
      </c>
      <c r="D293" s="143">
        <v>2411098805</v>
      </c>
      <c r="E293" s="143">
        <v>198004</v>
      </c>
      <c r="F293" s="142">
        <v>93.1</v>
      </c>
      <c r="G293" s="56">
        <v>2979283270</v>
      </c>
      <c r="H293" s="56">
        <v>568184465</v>
      </c>
      <c r="I293" s="263">
        <v>20.6</v>
      </c>
      <c r="J293" s="264">
        <v>18.53</v>
      </c>
      <c r="K293" s="56">
        <v>9612</v>
      </c>
    </row>
    <row r="294" spans="1:11" x14ac:dyDescent="0.2">
      <c r="A294" s="123" t="s">
        <v>640</v>
      </c>
      <c r="B294" s="141">
        <v>3118</v>
      </c>
      <c r="C294" s="141">
        <v>569211400</v>
      </c>
      <c r="D294" s="143">
        <v>629348584</v>
      </c>
      <c r="E294" s="143">
        <v>201844</v>
      </c>
      <c r="F294" s="142">
        <v>94.9</v>
      </c>
      <c r="G294" s="56">
        <v>762864846</v>
      </c>
      <c r="H294" s="56">
        <v>133516262</v>
      </c>
      <c r="I294" s="263">
        <v>20.6</v>
      </c>
      <c r="J294" s="264">
        <v>18.53</v>
      </c>
      <c r="K294" s="56">
        <v>8821</v>
      </c>
    </row>
    <row r="295" spans="1:11" x14ac:dyDescent="0.2">
      <c r="A295" s="123" t="s">
        <v>641</v>
      </c>
      <c r="B295" s="141">
        <v>7071</v>
      </c>
      <c r="C295" s="141">
        <v>1182471500</v>
      </c>
      <c r="D295" s="143">
        <v>1307399614</v>
      </c>
      <c r="E295" s="143">
        <v>184896</v>
      </c>
      <c r="F295" s="142">
        <v>86.9</v>
      </c>
      <c r="G295" s="56">
        <v>1730024801</v>
      </c>
      <c r="H295" s="56">
        <v>422625187</v>
      </c>
      <c r="I295" s="263">
        <v>20.6</v>
      </c>
      <c r="J295" s="264">
        <v>18.53</v>
      </c>
      <c r="K295" s="56">
        <v>12312</v>
      </c>
    </row>
    <row r="296" spans="1:11" x14ac:dyDescent="0.2">
      <c r="A296" s="123" t="s">
        <v>642</v>
      </c>
      <c r="B296" s="141">
        <v>4174</v>
      </c>
      <c r="C296" s="141">
        <v>698849800</v>
      </c>
      <c r="D296" s="143">
        <v>772683281</v>
      </c>
      <c r="E296" s="143">
        <v>185118</v>
      </c>
      <c r="F296" s="142">
        <v>87</v>
      </c>
      <c r="G296" s="56">
        <v>1021230875</v>
      </c>
      <c r="H296" s="56">
        <v>248547594</v>
      </c>
      <c r="I296" s="263">
        <v>20.6</v>
      </c>
      <c r="J296" s="264">
        <v>18.53</v>
      </c>
      <c r="K296" s="56">
        <v>12267</v>
      </c>
    </row>
    <row r="297" spans="1:11" x14ac:dyDescent="0.2">
      <c r="A297" s="123" t="s">
        <v>643</v>
      </c>
      <c r="B297" s="141">
        <v>6779</v>
      </c>
      <c r="C297" s="141">
        <v>1153182800</v>
      </c>
      <c r="D297" s="143">
        <v>1275016563</v>
      </c>
      <c r="E297" s="143">
        <v>188083</v>
      </c>
      <c r="F297" s="142">
        <v>88.4</v>
      </c>
      <c r="G297" s="56">
        <v>1658582679</v>
      </c>
      <c r="H297" s="56">
        <v>383566116</v>
      </c>
      <c r="I297" s="263">
        <v>20.6</v>
      </c>
      <c r="J297" s="264">
        <v>18.53</v>
      </c>
      <c r="K297" s="56">
        <v>11656</v>
      </c>
    </row>
    <row r="298" spans="1:11" x14ac:dyDescent="0.2">
      <c r="A298" s="123" t="s">
        <v>644</v>
      </c>
      <c r="B298" s="141">
        <v>72042</v>
      </c>
      <c r="C298" s="141">
        <v>13334581400</v>
      </c>
      <c r="D298" s="143">
        <v>14743379925</v>
      </c>
      <c r="E298" s="143">
        <v>204650</v>
      </c>
      <c r="F298" s="142">
        <v>96.2</v>
      </c>
      <c r="G298" s="56">
        <v>17626141522</v>
      </c>
      <c r="H298" s="56">
        <v>2882761597</v>
      </c>
      <c r="I298" s="263">
        <v>20.6</v>
      </c>
      <c r="J298" s="264">
        <v>18.53</v>
      </c>
      <c r="K298" s="56">
        <v>8243</v>
      </c>
    </row>
    <row r="299" spans="1:11" x14ac:dyDescent="0.2">
      <c r="A299" s="123" t="s">
        <v>645</v>
      </c>
      <c r="B299" s="141">
        <v>2503</v>
      </c>
      <c r="C299" s="141">
        <v>415117900</v>
      </c>
      <c r="D299" s="143">
        <v>458975106</v>
      </c>
      <c r="E299" s="143">
        <v>183370</v>
      </c>
      <c r="F299" s="142">
        <v>86.2</v>
      </c>
      <c r="G299" s="56">
        <v>612395994</v>
      </c>
      <c r="H299" s="56">
        <v>153420888</v>
      </c>
      <c r="I299" s="263">
        <v>20.6</v>
      </c>
      <c r="J299" s="264">
        <v>18.53</v>
      </c>
      <c r="K299" s="56">
        <v>12627</v>
      </c>
    </row>
    <row r="300" spans="1:11" x14ac:dyDescent="0.2">
      <c r="A300" s="123" t="s">
        <v>646</v>
      </c>
      <c r="B300" s="141">
        <v>5933</v>
      </c>
      <c r="C300" s="141">
        <v>987347100</v>
      </c>
      <c r="D300" s="144">
        <v>1091660321</v>
      </c>
      <c r="E300" s="144">
        <v>183998</v>
      </c>
      <c r="F300" s="145">
        <v>86.5</v>
      </c>
      <c r="G300" s="122">
        <v>1451596258</v>
      </c>
      <c r="H300" s="56">
        <v>359935937</v>
      </c>
      <c r="I300" s="263">
        <v>20.6</v>
      </c>
      <c r="J300" s="264">
        <v>18.53</v>
      </c>
      <c r="K300" s="56">
        <v>12497</v>
      </c>
    </row>
    <row r="301" spans="1:11" x14ac:dyDescent="0.2">
      <c r="A301" s="123" t="s">
        <v>647</v>
      </c>
      <c r="B301" s="141">
        <v>120943</v>
      </c>
      <c r="C301" s="141">
        <v>22947133700</v>
      </c>
      <c r="D301" s="55">
        <v>25371498375</v>
      </c>
      <c r="E301" s="55">
        <v>209781</v>
      </c>
      <c r="F301" s="142">
        <v>98.6</v>
      </c>
      <c r="G301" s="56">
        <v>29590494906</v>
      </c>
      <c r="H301" s="56">
        <v>4218996531</v>
      </c>
      <c r="I301" s="264">
        <v>20.6</v>
      </c>
      <c r="J301" s="264">
        <v>18.53</v>
      </c>
      <c r="K301" s="56">
        <v>7186</v>
      </c>
    </row>
    <row r="302" spans="1:11" x14ac:dyDescent="0.2">
      <c r="A302" s="123" t="s">
        <v>648</v>
      </c>
      <c r="B302" s="141">
        <v>6848</v>
      </c>
      <c r="C302" s="141">
        <v>1066973000</v>
      </c>
      <c r="D302" s="55">
        <v>1179698697</v>
      </c>
      <c r="E302" s="55">
        <v>172269</v>
      </c>
      <c r="F302" s="142">
        <v>81</v>
      </c>
      <c r="G302" s="56">
        <v>1675464550</v>
      </c>
      <c r="H302" s="56">
        <v>495765853</v>
      </c>
      <c r="I302" s="263">
        <v>20.6</v>
      </c>
      <c r="J302" s="264">
        <v>18.53</v>
      </c>
      <c r="K302" s="56">
        <v>14914</v>
      </c>
    </row>
    <row r="303" spans="1:11" x14ac:dyDescent="0.2">
      <c r="A303" s="123" t="s">
        <v>649</v>
      </c>
      <c r="B303" s="141">
        <v>5385</v>
      </c>
      <c r="C303" s="141">
        <v>896289300</v>
      </c>
      <c r="D303" s="55">
        <v>990982265</v>
      </c>
      <c r="E303" s="55">
        <v>184026</v>
      </c>
      <c r="F303" s="142">
        <v>86.5</v>
      </c>
      <c r="G303" s="56">
        <v>1317519948</v>
      </c>
      <c r="H303" s="56">
        <v>326537683</v>
      </c>
      <c r="I303" s="263">
        <v>20.6</v>
      </c>
      <c r="J303" s="264">
        <v>18.53</v>
      </c>
      <c r="K303" s="56">
        <v>12492</v>
      </c>
    </row>
    <row r="304" spans="1:11" x14ac:dyDescent="0.2">
      <c r="A304" s="123" t="s">
        <v>650</v>
      </c>
      <c r="B304" s="141">
        <v>8580</v>
      </c>
      <c r="C304" s="141">
        <v>1524960900</v>
      </c>
      <c r="D304" s="55">
        <v>1686073019</v>
      </c>
      <c r="E304" s="55">
        <v>196512</v>
      </c>
      <c r="F304" s="142">
        <v>92.4</v>
      </c>
      <c r="G304" s="56">
        <v>2099223984</v>
      </c>
      <c r="H304" s="56">
        <v>413150965</v>
      </c>
      <c r="I304" s="263">
        <v>20.6</v>
      </c>
      <c r="J304" s="264">
        <v>18.53</v>
      </c>
      <c r="K304" s="56">
        <v>9919</v>
      </c>
    </row>
    <row r="305" spans="1:11" x14ac:dyDescent="0.2">
      <c r="A305" s="123" t="s">
        <v>651</v>
      </c>
      <c r="B305" s="141">
        <v>2831</v>
      </c>
      <c r="C305" s="141">
        <v>453656400</v>
      </c>
      <c r="D305" s="55">
        <v>501585199</v>
      </c>
      <c r="E305" s="55">
        <v>177176</v>
      </c>
      <c r="F305" s="142">
        <v>83.3</v>
      </c>
      <c r="G305" s="56">
        <v>692646049</v>
      </c>
      <c r="H305" s="56">
        <v>191060850</v>
      </c>
      <c r="I305" s="263">
        <v>20.6</v>
      </c>
      <c r="J305" s="264">
        <v>18.53</v>
      </c>
      <c r="K305" s="56">
        <v>13903</v>
      </c>
    </row>
    <row r="306" spans="1:11" x14ac:dyDescent="0.2">
      <c r="A306" s="18" t="s">
        <v>652</v>
      </c>
      <c r="B306" s="141"/>
      <c r="C306" s="141"/>
      <c r="D306" s="55"/>
      <c r="E306" s="55"/>
      <c r="F306" s="142"/>
      <c r="G306" s="56"/>
      <c r="H306" s="56"/>
      <c r="I306" s="263"/>
      <c r="J306" s="264"/>
      <c r="K306" s="56"/>
    </row>
    <row r="307" spans="1:11" x14ac:dyDescent="0.2">
      <c r="A307" s="123" t="s">
        <v>653</v>
      </c>
      <c r="B307" s="141">
        <v>2887</v>
      </c>
      <c r="C307" s="141">
        <v>532746500</v>
      </c>
      <c r="D307" s="55">
        <v>589031168</v>
      </c>
      <c r="E307" s="55">
        <v>204029</v>
      </c>
      <c r="F307" s="142">
        <v>95.9</v>
      </c>
      <c r="G307" s="56">
        <v>706347278</v>
      </c>
      <c r="H307" s="56">
        <v>117316110</v>
      </c>
      <c r="I307" s="263">
        <v>20.45</v>
      </c>
      <c r="J307" s="264">
        <v>18.38</v>
      </c>
      <c r="K307" s="56">
        <v>8310</v>
      </c>
    </row>
    <row r="308" spans="1:11" x14ac:dyDescent="0.2">
      <c r="A308" s="123" t="s">
        <v>654</v>
      </c>
      <c r="B308" s="141">
        <v>6447</v>
      </c>
      <c r="C308" s="141">
        <v>1147301900</v>
      </c>
      <c r="D308" s="55">
        <v>1268514346</v>
      </c>
      <c r="E308" s="55">
        <v>196760</v>
      </c>
      <c r="F308" s="142">
        <v>92.5</v>
      </c>
      <c r="G308" s="56">
        <v>1577353966</v>
      </c>
      <c r="H308" s="56">
        <v>308839620</v>
      </c>
      <c r="I308" s="263">
        <v>20.45</v>
      </c>
      <c r="J308" s="264">
        <v>18.38</v>
      </c>
      <c r="K308" s="56">
        <v>9796</v>
      </c>
    </row>
    <row r="309" spans="1:11" x14ac:dyDescent="0.2">
      <c r="A309" s="123" t="s">
        <v>655</v>
      </c>
      <c r="B309" s="141">
        <v>27926</v>
      </c>
      <c r="C309" s="141">
        <v>5223067100</v>
      </c>
      <c r="D309" s="55">
        <v>5774884139</v>
      </c>
      <c r="E309" s="55">
        <v>206792</v>
      </c>
      <c r="F309" s="142">
        <v>97.2</v>
      </c>
      <c r="G309" s="56">
        <v>6832509205</v>
      </c>
      <c r="H309" s="56">
        <v>1057625066</v>
      </c>
      <c r="I309" s="263">
        <v>20.45</v>
      </c>
      <c r="J309" s="264">
        <v>18.38</v>
      </c>
      <c r="K309" s="56">
        <v>7745</v>
      </c>
    </row>
    <row r="310" spans="1:11" x14ac:dyDescent="0.2">
      <c r="A310" s="123" t="s">
        <v>656</v>
      </c>
      <c r="B310" s="141">
        <v>18127</v>
      </c>
      <c r="C310" s="141">
        <v>4089861000</v>
      </c>
      <c r="D310" s="55">
        <v>4521954815</v>
      </c>
      <c r="E310" s="55">
        <v>249460</v>
      </c>
      <c r="F310" s="142">
        <v>117.3</v>
      </c>
      <c r="G310" s="56">
        <v>4435038830</v>
      </c>
      <c r="H310" s="56">
        <v>-86915985</v>
      </c>
      <c r="I310" s="264">
        <v>20.45</v>
      </c>
      <c r="J310" s="263">
        <v>18.38</v>
      </c>
      <c r="K310" s="56">
        <v>-881</v>
      </c>
    </row>
    <row r="311" spans="1:11" x14ac:dyDescent="0.2">
      <c r="A311" s="123" t="s">
        <v>657</v>
      </c>
      <c r="B311" s="141">
        <v>9793</v>
      </c>
      <c r="C311" s="141">
        <v>1540337600</v>
      </c>
      <c r="D311" s="55">
        <v>1703074267</v>
      </c>
      <c r="E311" s="55">
        <v>173907</v>
      </c>
      <c r="F311" s="142">
        <v>81.7</v>
      </c>
      <c r="G311" s="56">
        <v>2396002386</v>
      </c>
      <c r="H311" s="56">
        <v>692928119</v>
      </c>
      <c r="I311" s="263">
        <v>20.45</v>
      </c>
      <c r="J311" s="264">
        <v>18.38</v>
      </c>
      <c r="K311" s="56">
        <v>14470</v>
      </c>
    </row>
    <row r="312" spans="1:11" x14ac:dyDescent="0.2">
      <c r="A312" s="123" t="s">
        <v>658</v>
      </c>
      <c r="B312" s="141">
        <v>5070</v>
      </c>
      <c r="C312" s="141">
        <v>935142200</v>
      </c>
      <c r="D312" s="55">
        <v>1033939973</v>
      </c>
      <c r="E312" s="55">
        <v>203933</v>
      </c>
      <c r="F312" s="142">
        <v>95.9</v>
      </c>
      <c r="G312" s="56">
        <v>1240450536</v>
      </c>
      <c r="H312" s="56">
        <v>206510563</v>
      </c>
      <c r="I312" s="263">
        <v>20.45</v>
      </c>
      <c r="J312" s="264">
        <v>18.38</v>
      </c>
      <c r="K312" s="56">
        <v>8330</v>
      </c>
    </row>
    <row r="313" spans="1:11" x14ac:dyDescent="0.2">
      <c r="A313" s="123" t="s">
        <v>659</v>
      </c>
      <c r="B313" s="141">
        <v>16260</v>
      </c>
      <c r="C313" s="141">
        <v>2989683000</v>
      </c>
      <c r="D313" s="55">
        <v>3305543009</v>
      </c>
      <c r="E313" s="55">
        <v>203293</v>
      </c>
      <c r="F313" s="142">
        <v>95.6</v>
      </c>
      <c r="G313" s="56">
        <v>3978249648</v>
      </c>
      <c r="H313" s="56">
        <v>672706639</v>
      </c>
      <c r="I313" s="263">
        <v>20.45</v>
      </c>
      <c r="J313" s="264">
        <v>18.38</v>
      </c>
      <c r="K313" s="56">
        <v>8461</v>
      </c>
    </row>
    <row r="314" spans="1:11" x14ac:dyDescent="0.2">
      <c r="A314" s="123" t="s">
        <v>660</v>
      </c>
      <c r="B314" s="141">
        <v>23198</v>
      </c>
      <c r="C314" s="141">
        <v>5237551800</v>
      </c>
      <c r="D314" s="55">
        <v>5790899148</v>
      </c>
      <c r="E314" s="55">
        <v>249629</v>
      </c>
      <c r="F314" s="142">
        <v>117.3</v>
      </c>
      <c r="G314" s="56">
        <v>5675734030</v>
      </c>
      <c r="H314" s="56">
        <v>-115165118</v>
      </c>
      <c r="I314" s="264">
        <v>20.45</v>
      </c>
      <c r="J314" s="263">
        <v>18.38</v>
      </c>
      <c r="K314" s="56">
        <v>-912</v>
      </c>
    </row>
    <row r="315" spans="1:11" x14ac:dyDescent="0.2">
      <c r="A315" s="123" t="s">
        <v>661</v>
      </c>
      <c r="B315" s="141">
        <v>76199</v>
      </c>
      <c r="C315" s="141">
        <v>15216030300</v>
      </c>
      <c r="D315" s="55">
        <v>16823603901</v>
      </c>
      <c r="E315" s="55">
        <v>220785</v>
      </c>
      <c r="F315" s="142">
        <v>103.8</v>
      </c>
      <c r="G315" s="56">
        <v>18643213095</v>
      </c>
      <c r="H315" s="56">
        <v>1819609194</v>
      </c>
      <c r="I315" s="263">
        <v>20.45</v>
      </c>
      <c r="J315" s="264">
        <v>18.38</v>
      </c>
      <c r="K315" s="56">
        <v>4883</v>
      </c>
    </row>
    <row r="316" spans="1:11" x14ac:dyDescent="0.2">
      <c r="A316" s="123" t="s">
        <v>662</v>
      </c>
      <c r="B316" s="141">
        <v>6208</v>
      </c>
      <c r="C316" s="141">
        <v>1116331200</v>
      </c>
      <c r="D316" s="55">
        <v>1234271591</v>
      </c>
      <c r="E316" s="55">
        <v>198820</v>
      </c>
      <c r="F316" s="142">
        <v>93.5</v>
      </c>
      <c r="G316" s="56">
        <v>1518879078</v>
      </c>
      <c r="H316" s="56">
        <v>284607487</v>
      </c>
      <c r="I316" s="263">
        <v>20.45</v>
      </c>
      <c r="J316" s="264">
        <v>18.38</v>
      </c>
      <c r="K316" s="56">
        <v>9375</v>
      </c>
    </row>
    <row r="317" spans="1:11" x14ac:dyDescent="0.2">
      <c r="A317" s="123" t="s">
        <v>663</v>
      </c>
      <c r="B317" s="141">
        <v>41585</v>
      </c>
      <c r="C317" s="141">
        <v>7959092100</v>
      </c>
      <c r="D317" s="55">
        <v>8799970180</v>
      </c>
      <c r="E317" s="55">
        <v>211614</v>
      </c>
      <c r="F317" s="142">
        <v>99.5</v>
      </c>
      <c r="G317" s="56">
        <v>10174385708</v>
      </c>
      <c r="H317" s="56">
        <v>1374415528</v>
      </c>
      <c r="I317" s="263">
        <v>20.45</v>
      </c>
      <c r="J317" s="264">
        <v>18.38</v>
      </c>
      <c r="K317" s="56">
        <v>6759</v>
      </c>
    </row>
    <row r="318" spans="1:11" x14ac:dyDescent="0.2">
      <c r="A318" s="123" t="s">
        <v>664</v>
      </c>
      <c r="B318" s="141">
        <v>8189</v>
      </c>
      <c r="C318" s="141">
        <v>1414837700</v>
      </c>
      <c r="D318" s="55">
        <v>1564315303</v>
      </c>
      <c r="E318" s="55">
        <v>191026</v>
      </c>
      <c r="F318" s="142">
        <v>89.8</v>
      </c>
      <c r="G318" s="56">
        <v>2003560047</v>
      </c>
      <c r="H318" s="56">
        <v>439244744</v>
      </c>
      <c r="I318" s="263">
        <v>20.45</v>
      </c>
      <c r="J318" s="264">
        <v>18.38</v>
      </c>
      <c r="K318" s="56">
        <v>10969</v>
      </c>
    </row>
    <row r="319" spans="1:11" x14ac:dyDescent="0.2">
      <c r="A319" s="123" t="s">
        <v>665</v>
      </c>
      <c r="B319" s="141">
        <v>3405</v>
      </c>
      <c r="C319" s="141">
        <v>593600100</v>
      </c>
      <c r="D319" s="55">
        <v>656313951</v>
      </c>
      <c r="E319" s="55">
        <v>192750</v>
      </c>
      <c r="F319" s="142">
        <v>90.6</v>
      </c>
      <c r="G319" s="56">
        <v>833083644</v>
      </c>
      <c r="H319" s="56">
        <v>176769693</v>
      </c>
      <c r="I319" s="263">
        <v>20.45</v>
      </c>
      <c r="J319" s="264">
        <v>18.38</v>
      </c>
      <c r="K319" s="56">
        <v>10617</v>
      </c>
    </row>
    <row r="320" spans="1:11" x14ac:dyDescent="0.2">
      <c r="A320" s="123" t="s">
        <v>666</v>
      </c>
      <c r="B320" s="141">
        <v>4591</v>
      </c>
      <c r="C320" s="141">
        <v>760538100</v>
      </c>
      <c r="D320" s="55">
        <v>840888950</v>
      </c>
      <c r="E320" s="55">
        <v>183160</v>
      </c>
      <c r="F320" s="142">
        <v>86.1</v>
      </c>
      <c r="G320" s="56">
        <v>1123256097</v>
      </c>
      <c r="H320" s="56">
        <v>282367147</v>
      </c>
      <c r="I320" s="263">
        <v>20.45</v>
      </c>
      <c r="J320" s="264">
        <v>18.38</v>
      </c>
      <c r="K320" s="56">
        <v>12578</v>
      </c>
    </row>
    <row r="321" spans="1:11" ht="13.5" thickBot="1" x14ac:dyDescent="0.25">
      <c r="A321" s="22"/>
      <c r="B321" s="57"/>
      <c r="C321" s="57"/>
      <c r="D321" s="58"/>
      <c r="E321" s="58"/>
      <c r="F321" s="59"/>
      <c r="G321" s="60"/>
      <c r="H321" s="60"/>
      <c r="I321" s="61"/>
      <c r="J321" s="61"/>
      <c r="K321" s="60"/>
    </row>
    <row r="322" spans="1:11" x14ac:dyDescent="0.2">
      <c r="A322" s="62" t="str">
        <f>"1) Enligt regeringens beslut om uppräkningsfaktorer för beräkning av preliminära kommunalskattemedel för år "&amp;Innehåll!C53&amp;"."</f>
        <v>1) Enligt regeringens beslut om uppräkningsfaktorer för beräkning av preliminära kommunalskattemedel för år 2016.</v>
      </c>
    </row>
    <row r="323" spans="1:11" x14ac:dyDescent="0.2"/>
    <row r="324" spans="1:11" x14ac:dyDescent="0.2"/>
    <row r="325" spans="1:11" x14ac:dyDescent="0.2"/>
    <row r="326" spans="1:11" x14ac:dyDescent="0.2"/>
    <row r="327" spans="1:11" x14ac:dyDescent="0.2"/>
    <row r="328" spans="1:11" x14ac:dyDescent="0.2"/>
    <row r="329" spans="1:11" x14ac:dyDescent="0.2"/>
    <row r="330" spans="1:11" x14ac:dyDescent="0.2"/>
    <row r="331" spans="1:11" x14ac:dyDescent="0.2"/>
    <row r="332" spans="1:11" x14ac:dyDescent="0.2"/>
    <row r="333" spans="1:11" x14ac:dyDescent="0.2"/>
    <row r="334" spans="1:11" x14ac:dyDescent="0.2"/>
    <row r="335" spans="1:11" x14ac:dyDescent="0.2"/>
    <row r="336" spans="1:11" x14ac:dyDescent="0.2"/>
    <row r="337" x14ac:dyDescent="0.2"/>
    <row r="338" x14ac:dyDescent="0.2"/>
    <row r="339" x14ac:dyDescent="0.2"/>
    <row r="340" x14ac:dyDescent="0.2"/>
    <row r="341" x14ac:dyDescent="0.2"/>
  </sheetData>
  <mergeCells count="4">
    <mergeCell ref="D3:F3"/>
    <mergeCell ref="I3:J3"/>
    <mergeCell ref="I4:J4"/>
    <mergeCell ref="I5:J5"/>
  </mergeCells>
  <conditionalFormatting sqref="I321">
    <cfRule type="expression" dxfId="91" priority="40" stopIfTrue="1">
      <formula>IF($H321&gt;=0,TRUE,FALSE)</formula>
    </cfRule>
  </conditionalFormatting>
  <conditionalFormatting sqref="J321">
    <cfRule type="expression" dxfId="90" priority="41" stopIfTrue="1">
      <formula>IF($H321&lt;0,TRUE,FALSE)</formula>
    </cfRule>
  </conditionalFormatting>
  <conditionalFormatting sqref="H321 K321">
    <cfRule type="cellIs" dxfId="89" priority="42" stopIfTrue="1" operator="lessThan">
      <formula>0</formula>
    </cfRule>
  </conditionalFormatting>
  <conditionalFormatting sqref="K321">
    <cfRule type="cellIs" dxfId="88" priority="37" stopIfTrue="1" operator="lessThan">
      <formula>0</formula>
    </cfRule>
  </conditionalFormatting>
  <conditionalFormatting sqref="H11:H320 K11:K320">
    <cfRule type="cellIs" dxfId="87" priority="14" stopIfTrue="1" operator="lessThan">
      <formula>0</formula>
    </cfRule>
  </conditionalFormatting>
  <conditionalFormatting sqref="K11:K320">
    <cfRule type="cellIs" dxfId="86" priority="13" stopIfTrue="1" operator="lessThan">
      <formula>0</formula>
    </cfRule>
  </conditionalFormatting>
  <conditionalFormatting sqref="K11:K320">
    <cfRule type="cellIs" dxfId="85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4" manualBreakCount="4">
    <brk id="36" max="16383" man="1"/>
    <brk id="67" max="10" man="1"/>
    <brk id="191" max="10" man="1"/>
    <brk id="3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0" defaultRowHeight="12.75" x14ac:dyDescent="0.2"/>
  <cols>
    <col min="1" max="1" width="13.140625" customWidth="1"/>
    <col min="2" max="12" width="9.140625" customWidth="1"/>
    <col min="13" max="13" width="10.85546875" customWidth="1"/>
    <col min="14" max="14" width="2.85546875" customWidth="1"/>
    <col min="15" max="16384" width="9.140625" hidden="1"/>
  </cols>
  <sheetData>
    <row r="1" spans="1:13" ht="9" customHeight="1" x14ac:dyDescent="0.2"/>
    <row r="2" spans="1:13" s="148" customFormat="1" ht="17.25" customHeight="1" x14ac:dyDescent="0.25">
      <c r="A2" s="146" t="str">
        <f>"Tabell 3  Kostnadsutjämning "&amp;Innehåll!C53</f>
        <v>Tabell 3  Kostnadsutjämning 2016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s="148" customFormat="1" ht="4.5" customHeight="1" x14ac:dyDescent="0.2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7"/>
      <c r="M3" s="147"/>
    </row>
    <row r="4" spans="1:13" s="148" customFormat="1" ht="12" customHeight="1" x14ac:dyDescent="0.2">
      <c r="A4" s="151" t="s">
        <v>19</v>
      </c>
      <c r="B4" s="152" t="s">
        <v>338</v>
      </c>
      <c r="C4" s="153"/>
      <c r="D4" s="150"/>
      <c r="E4" s="150"/>
      <c r="F4" s="150"/>
      <c r="G4" s="150"/>
      <c r="H4" s="150"/>
      <c r="I4" s="150"/>
      <c r="J4" s="150"/>
      <c r="K4" s="150"/>
      <c r="L4" s="154" t="s">
        <v>215</v>
      </c>
      <c r="M4" s="154" t="s">
        <v>223</v>
      </c>
    </row>
    <row r="5" spans="1:13" s="158" customFormat="1" ht="12" customHeight="1" x14ac:dyDescent="0.2">
      <c r="A5" s="141"/>
      <c r="B5" s="155" t="s">
        <v>224</v>
      </c>
      <c r="C5" s="155" t="s">
        <v>224</v>
      </c>
      <c r="D5" s="155" t="s">
        <v>225</v>
      </c>
      <c r="E5" s="155" t="s">
        <v>226</v>
      </c>
      <c r="F5" s="155" t="s">
        <v>227</v>
      </c>
      <c r="G5" s="155" t="s">
        <v>228</v>
      </c>
      <c r="H5" s="155" t="s">
        <v>229</v>
      </c>
      <c r="I5" s="155" t="s">
        <v>230</v>
      </c>
      <c r="J5" s="155" t="s">
        <v>210</v>
      </c>
      <c r="K5" s="155" t="s">
        <v>231</v>
      </c>
      <c r="L5" s="156" t="s">
        <v>232</v>
      </c>
      <c r="M5" s="157" t="s">
        <v>44</v>
      </c>
    </row>
    <row r="6" spans="1:13" s="158" customFormat="1" ht="12" customHeight="1" x14ac:dyDescent="0.2">
      <c r="B6" s="155" t="s">
        <v>233</v>
      </c>
      <c r="C6" s="155" t="s">
        <v>234</v>
      </c>
      <c r="D6" s="155" t="s">
        <v>235</v>
      </c>
      <c r="E6" s="155" t="s">
        <v>236</v>
      </c>
      <c r="F6" s="155" t="s">
        <v>237</v>
      </c>
      <c r="G6" s="155" t="s">
        <v>238</v>
      </c>
      <c r="H6" s="155" t="s">
        <v>239</v>
      </c>
      <c r="I6" s="155" t="s">
        <v>240</v>
      </c>
      <c r="J6" s="155"/>
      <c r="K6" s="155" t="s">
        <v>241</v>
      </c>
      <c r="L6" s="159" t="s">
        <v>242</v>
      </c>
      <c r="M6" s="157" t="s">
        <v>243</v>
      </c>
    </row>
    <row r="7" spans="1:13" s="158" customFormat="1" ht="12" customHeight="1" x14ac:dyDescent="0.2">
      <c r="A7" s="158" t="s">
        <v>47</v>
      </c>
      <c r="B7" s="155" t="s">
        <v>244</v>
      </c>
      <c r="C7" s="155" t="s">
        <v>245</v>
      </c>
      <c r="D7" s="155"/>
      <c r="E7" s="155" t="s">
        <v>246</v>
      </c>
      <c r="F7" s="155" t="s">
        <v>247</v>
      </c>
      <c r="G7" s="155"/>
      <c r="H7" s="155" t="s">
        <v>248</v>
      </c>
      <c r="I7" s="155" t="s">
        <v>249</v>
      </c>
      <c r="J7" s="155"/>
      <c r="L7" s="160" t="s">
        <v>186</v>
      </c>
      <c r="M7" s="157" t="s">
        <v>49</v>
      </c>
    </row>
    <row r="8" spans="1:13" s="158" customFormat="1" ht="12" customHeight="1" x14ac:dyDescent="0.2">
      <c r="A8" s="141"/>
      <c r="B8" s="155" t="s">
        <v>250</v>
      </c>
      <c r="C8" s="155" t="s">
        <v>251</v>
      </c>
      <c r="D8" s="155"/>
      <c r="E8" s="155" t="s">
        <v>238</v>
      </c>
      <c r="F8" s="155" t="s">
        <v>252</v>
      </c>
      <c r="G8" s="155"/>
      <c r="H8" s="155" t="s">
        <v>253</v>
      </c>
      <c r="I8" s="155"/>
      <c r="J8" s="155"/>
      <c r="K8" s="155"/>
      <c r="L8" s="155"/>
      <c r="M8" s="161" t="s">
        <v>242</v>
      </c>
    </row>
    <row r="9" spans="1:13" s="158" customFormat="1" x14ac:dyDescent="0.2">
      <c r="B9" s="33" t="s">
        <v>238</v>
      </c>
      <c r="C9" s="155" t="s">
        <v>235</v>
      </c>
      <c r="D9" s="155"/>
      <c r="E9" s="155"/>
      <c r="F9" s="155" t="s">
        <v>254</v>
      </c>
      <c r="G9" s="155"/>
      <c r="H9" s="155"/>
      <c r="I9" s="155"/>
      <c r="J9" s="155"/>
      <c r="K9" s="155"/>
      <c r="L9" s="155"/>
      <c r="M9" s="162"/>
    </row>
    <row r="10" spans="1:13" s="165" customFormat="1" ht="12" customHeight="1" x14ac:dyDescent="0.2">
      <c r="A10" s="166" t="s">
        <v>255</v>
      </c>
      <c r="B10" s="163">
        <v>7300.3270931447596</v>
      </c>
      <c r="C10" s="163">
        <v>9830.7543088355706</v>
      </c>
      <c r="D10" s="163">
        <v>3692.8422784437398</v>
      </c>
      <c r="E10" s="163">
        <v>3796.0929995880902</v>
      </c>
      <c r="F10" s="163">
        <v>113.59495852977599</v>
      </c>
      <c r="G10" s="163">
        <v>9829.7687706049401</v>
      </c>
      <c r="H10" s="163">
        <v>133.225400018774</v>
      </c>
      <c r="I10" s="163">
        <v>214.67511873734</v>
      </c>
      <c r="J10" s="163">
        <v>0.23916898481704801</v>
      </c>
      <c r="K10" s="163">
        <v>1002.54525191706</v>
      </c>
      <c r="L10" s="163">
        <v>35914</v>
      </c>
      <c r="M10" s="164"/>
    </row>
    <row r="11" spans="1:13" ht="18.75" customHeight="1" x14ac:dyDescent="0.2">
      <c r="A11" s="18" t="s">
        <v>359</v>
      </c>
    </row>
    <row r="12" spans="1:13" x14ac:dyDescent="0.2">
      <c r="A12" s="123" t="s">
        <v>360</v>
      </c>
      <c r="B12" s="122">
        <v>9087</v>
      </c>
      <c r="C12" s="122">
        <v>11508</v>
      </c>
      <c r="D12" s="122">
        <v>4065</v>
      </c>
      <c r="E12" s="122">
        <v>5096</v>
      </c>
      <c r="F12" s="122">
        <v>746</v>
      </c>
      <c r="G12" s="122">
        <v>5549</v>
      </c>
      <c r="H12" s="122">
        <v>46</v>
      </c>
      <c r="I12" s="122">
        <v>169</v>
      </c>
      <c r="J12" s="122">
        <v>360</v>
      </c>
      <c r="K12" s="122">
        <v>1496</v>
      </c>
      <c r="L12" s="85">
        <v>38122</v>
      </c>
      <c r="M12" s="85">
        <v>2208</v>
      </c>
    </row>
    <row r="13" spans="1:13" x14ac:dyDescent="0.2">
      <c r="A13" s="123" t="s">
        <v>361</v>
      </c>
      <c r="B13" s="122">
        <v>8423</v>
      </c>
      <c r="C13" s="122">
        <v>13901</v>
      </c>
      <c r="D13" s="122">
        <v>3982</v>
      </c>
      <c r="E13" s="122">
        <v>1768</v>
      </c>
      <c r="F13" s="122">
        <v>0</v>
      </c>
      <c r="G13" s="122">
        <v>10978</v>
      </c>
      <c r="H13" s="122">
        <v>128</v>
      </c>
      <c r="I13" s="122">
        <v>169</v>
      </c>
      <c r="J13" s="122">
        <v>1390</v>
      </c>
      <c r="K13" s="122">
        <v>1496</v>
      </c>
      <c r="L13" s="85">
        <v>42235</v>
      </c>
      <c r="M13" s="85">
        <v>6321</v>
      </c>
    </row>
    <row r="14" spans="1:13" x14ac:dyDescent="0.2">
      <c r="A14" s="123" t="s">
        <v>362</v>
      </c>
      <c r="B14" s="122">
        <v>9555</v>
      </c>
      <c r="C14" s="122">
        <v>13912</v>
      </c>
      <c r="D14" s="122">
        <v>4100</v>
      </c>
      <c r="E14" s="122">
        <v>2245</v>
      </c>
      <c r="F14" s="122">
        <v>0</v>
      </c>
      <c r="G14" s="122">
        <v>6183</v>
      </c>
      <c r="H14" s="122">
        <v>0</v>
      </c>
      <c r="I14" s="122">
        <v>169</v>
      </c>
      <c r="J14" s="122">
        <v>827</v>
      </c>
      <c r="K14" s="122">
        <v>1496</v>
      </c>
      <c r="L14" s="85">
        <v>38487</v>
      </c>
      <c r="M14" s="85">
        <v>2573</v>
      </c>
    </row>
    <row r="15" spans="1:13" x14ac:dyDescent="0.2">
      <c r="A15" s="123" t="s">
        <v>363</v>
      </c>
      <c r="B15" s="122">
        <v>8650</v>
      </c>
      <c r="C15" s="122">
        <v>11078</v>
      </c>
      <c r="D15" s="122">
        <v>3934</v>
      </c>
      <c r="E15" s="122">
        <v>4067</v>
      </c>
      <c r="F15" s="122">
        <v>253</v>
      </c>
      <c r="G15" s="122">
        <v>6091</v>
      </c>
      <c r="H15" s="122">
        <v>196</v>
      </c>
      <c r="I15" s="122">
        <v>169</v>
      </c>
      <c r="J15" s="122">
        <v>511</v>
      </c>
      <c r="K15" s="122">
        <v>1496</v>
      </c>
      <c r="L15" s="85">
        <v>36445</v>
      </c>
      <c r="M15" s="85">
        <v>531</v>
      </c>
    </row>
    <row r="16" spans="1:13" x14ac:dyDescent="0.2">
      <c r="A16" s="123" t="s">
        <v>364</v>
      </c>
      <c r="B16" s="122">
        <v>9450</v>
      </c>
      <c r="C16" s="122">
        <v>12020</v>
      </c>
      <c r="D16" s="122">
        <v>3903</v>
      </c>
      <c r="E16" s="122">
        <v>3795</v>
      </c>
      <c r="F16" s="122">
        <v>328</v>
      </c>
      <c r="G16" s="122">
        <v>5829</v>
      </c>
      <c r="H16" s="122">
        <v>80</v>
      </c>
      <c r="I16" s="122">
        <v>169</v>
      </c>
      <c r="J16" s="122">
        <v>676</v>
      </c>
      <c r="K16" s="122">
        <v>1496</v>
      </c>
      <c r="L16" s="85">
        <v>37746</v>
      </c>
      <c r="M16" s="85">
        <v>1832</v>
      </c>
    </row>
    <row r="17" spans="1:13" x14ac:dyDescent="0.2">
      <c r="A17" s="123" t="s">
        <v>365</v>
      </c>
      <c r="B17" s="122">
        <v>8605</v>
      </c>
      <c r="C17" s="122">
        <v>11190</v>
      </c>
      <c r="D17" s="122">
        <v>3687</v>
      </c>
      <c r="E17" s="122">
        <v>3802</v>
      </c>
      <c r="F17" s="122">
        <v>274</v>
      </c>
      <c r="G17" s="122">
        <v>7884</v>
      </c>
      <c r="H17" s="122">
        <v>710</v>
      </c>
      <c r="I17" s="122">
        <v>169</v>
      </c>
      <c r="J17" s="122">
        <v>658</v>
      </c>
      <c r="K17" s="122">
        <v>1496</v>
      </c>
      <c r="L17" s="85">
        <v>38475</v>
      </c>
      <c r="M17" s="85">
        <v>2561</v>
      </c>
    </row>
    <row r="18" spans="1:13" x14ac:dyDescent="0.2">
      <c r="A18" s="123" t="s">
        <v>366</v>
      </c>
      <c r="B18" s="122">
        <v>8485</v>
      </c>
      <c r="C18" s="122">
        <v>12430</v>
      </c>
      <c r="D18" s="122">
        <v>3419</v>
      </c>
      <c r="E18" s="122">
        <v>2429</v>
      </c>
      <c r="F18" s="122">
        <v>0</v>
      </c>
      <c r="G18" s="122">
        <v>11163</v>
      </c>
      <c r="H18" s="122">
        <v>135</v>
      </c>
      <c r="I18" s="122">
        <v>295</v>
      </c>
      <c r="J18" s="122">
        <v>1220</v>
      </c>
      <c r="K18" s="122">
        <v>1496</v>
      </c>
      <c r="L18" s="85">
        <v>41072</v>
      </c>
      <c r="M18" s="85">
        <v>5158</v>
      </c>
    </row>
    <row r="19" spans="1:13" x14ac:dyDescent="0.2">
      <c r="A19" s="123" t="s">
        <v>367</v>
      </c>
      <c r="B19" s="122">
        <v>9349</v>
      </c>
      <c r="C19" s="122">
        <v>12306</v>
      </c>
      <c r="D19" s="122">
        <v>3580</v>
      </c>
      <c r="E19" s="122">
        <v>3060</v>
      </c>
      <c r="F19" s="122">
        <v>94</v>
      </c>
      <c r="G19" s="122">
        <v>7069</v>
      </c>
      <c r="H19" s="122">
        <v>519</v>
      </c>
      <c r="I19" s="122">
        <v>295</v>
      </c>
      <c r="J19" s="122">
        <v>1122</v>
      </c>
      <c r="K19" s="122">
        <v>1496</v>
      </c>
      <c r="L19" s="85">
        <v>38890</v>
      </c>
      <c r="M19" s="85">
        <v>2976</v>
      </c>
    </row>
    <row r="20" spans="1:13" x14ac:dyDescent="0.2">
      <c r="A20" s="123" t="s">
        <v>368</v>
      </c>
      <c r="B20" s="122">
        <v>5757</v>
      </c>
      <c r="C20" s="122">
        <v>9099</v>
      </c>
      <c r="D20" s="122">
        <v>3824</v>
      </c>
      <c r="E20" s="122">
        <v>2929</v>
      </c>
      <c r="F20" s="122">
        <v>0</v>
      </c>
      <c r="G20" s="122">
        <v>11958</v>
      </c>
      <c r="H20" s="122">
        <v>149</v>
      </c>
      <c r="I20" s="122">
        <v>169</v>
      </c>
      <c r="J20" s="122">
        <v>392</v>
      </c>
      <c r="K20" s="122">
        <v>1496</v>
      </c>
      <c r="L20" s="85">
        <v>35773</v>
      </c>
      <c r="M20" s="85">
        <v>-141</v>
      </c>
    </row>
    <row r="21" spans="1:13" x14ac:dyDescent="0.2">
      <c r="A21" s="123" t="s">
        <v>369</v>
      </c>
      <c r="B21" s="122">
        <v>8594</v>
      </c>
      <c r="C21" s="122">
        <v>13655</v>
      </c>
      <c r="D21" s="122">
        <v>4326</v>
      </c>
      <c r="E21" s="122">
        <v>2728</v>
      </c>
      <c r="F21" s="122">
        <v>0</v>
      </c>
      <c r="G21" s="122">
        <v>5605</v>
      </c>
      <c r="H21" s="122">
        <v>11</v>
      </c>
      <c r="I21" s="122">
        <v>169</v>
      </c>
      <c r="J21" s="122">
        <v>390</v>
      </c>
      <c r="K21" s="122">
        <v>1496</v>
      </c>
      <c r="L21" s="85">
        <v>36974</v>
      </c>
      <c r="M21" s="85">
        <v>1060</v>
      </c>
    </row>
    <row r="22" spans="1:13" x14ac:dyDescent="0.2">
      <c r="A22" s="123" t="s">
        <v>370</v>
      </c>
      <c r="B22" s="122">
        <v>7188</v>
      </c>
      <c r="C22" s="122">
        <v>9967</v>
      </c>
      <c r="D22" s="122">
        <v>4043</v>
      </c>
      <c r="E22" s="122">
        <v>3496</v>
      </c>
      <c r="F22" s="122">
        <v>2</v>
      </c>
      <c r="G22" s="122">
        <v>9350</v>
      </c>
      <c r="H22" s="122">
        <v>62</v>
      </c>
      <c r="I22" s="122">
        <v>169</v>
      </c>
      <c r="J22" s="122">
        <v>269</v>
      </c>
      <c r="K22" s="122">
        <v>1496</v>
      </c>
      <c r="L22" s="85">
        <v>36042</v>
      </c>
      <c r="M22" s="85">
        <v>128</v>
      </c>
    </row>
    <row r="23" spans="1:13" x14ac:dyDescent="0.2">
      <c r="A23" s="123" t="s">
        <v>371</v>
      </c>
      <c r="B23" s="122">
        <v>9084</v>
      </c>
      <c r="C23" s="122">
        <v>13861</v>
      </c>
      <c r="D23" s="122">
        <v>4394</v>
      </c>
      <c r="E23" s="122">
        <v>3085</v>
      </c>
      <c r="F23" s="122">
        <v>74</v>
      </c>
      <c r="G23" s="122">
        <v>6740</v>
      </c>
      <c r="H23" s="122">
        <v>0</v>
      </c>
      <c r="I23" s="122">
        <v>169</v>
      </c>
      <c r="J23" s="122">
        <v>411</v>
      </c>
      <c r="K23" s="122">
        <v>1496</v>
      </c>
      <c r="L23" s="85">
        <v>39314</v>
      </c>
      <c r="M23" s="85">
        <v>3400</v>
      </c>
    </row>
    <row r="24" spans="1:13" x14ac:dyDescent="0.2">
      <c r="A24" s="123" t="s">
        <v>372</v>
      </c>
      <c r="B24" s="122">
        <v>8057</v>
      </c>
      <c r="C24" s="122">
        <v>11137</v>
      </c>
      <c r="D24" s="122">
        <v>4212</v>
      </c>
      <c r="E24" s="122">
        <v>3787</v>
      </c>
      <c r="F24" s="122">
        <v>281</v>
      </c>
      <c r="G24" s="122">
        <v>6296</v>
      </c>
      <c r="H24" s="122">
        <v>153</v>
      </c>
      <c r="I24" s="122">
        <v>169</v>
      </c>
      <c r="J24" s="122">
        <v>603</v>
      </c>
      <c r="K24" s="122">
        <v>1496</v>
      </c>
      <c r="L24" s="85">
        <v>36191</v>
      </c>
      <c r="M24" s="85">
        <v>277</v>
      </c>
    </row>
    <row r="25" spans="1:13" x14ac:dyDescent="0.2">
      <c r="A25" s="123" t="s">
        <v>373</v>
      </c>
      <c r="B25" s="122">
        <v>9001</v>
      </c>
      <c r="C25" s="122">
        <v>12723</v>
      </c>
      <c r="D25" s="122">
        <v>3778</v>
      </c>
      <c r="E25" s="122">
        <v>3039</v>
      </c>
      <c r="F25" s="122">
        <v>170</v>
      </c>
      <c r="G25" s="122">
        <v>7212</v>
      </c>
      <c r="H25" s="122">
        <v>141</v>
      </c>
      <c r="I25" s="122">
        <v>169</v>
      </c>
      <c r="J25" s="122">
        <v>1138</v>
      </c>
      <c r="K25" s="122">
        <v>1496</v>
      </c>
      <c r="L25" s="85">
        <v>38867</v>
      </c>
      <c r="M25" s="85">
        <v>2953</v>
      </c>
    </row>
    <row r="26" spans="1:13" x14ac:dyDescent="0.2">
      <c r="A26" s="123" t="s">
        <v>374</v>
      </c>
      <c r="B26" s="122">
        <v>7678</v>
      </c>
      <c r="C26" s="122">
        <v>6267</v>
      </c>
      <c r="D26" s="122">
        <v>1974</v>
      </c>
      <c r="E26" s="122">
        <v>2990</v>
      </c>
      <c r="F26" s="122">
        <v>89</v>
      </c>
      <c r="G26" s="122">
        <v>9056</v>
      </c>
      <c r="H26" s="122">
        <v>401</v>
      </c>
      <c r="I26" s="122">
        <v>295</v>
      </c>
      <c r="J26" s="122">
        <v>820</v>
      </c>
      <c r="K26" s="122">
        <v>1496</v>
      </c>
      <c r="L26" s="85">
        <v>31066</v>
      </c>
      <c r="M26" s="85">
        <v>-4848</v>
      </c>
    </row>
    <row r="27" spans="1:13" x14ac:dyDescent="0.2">
      <c r="A27" s="123" t="s">
        <v>375</v>
      </c>
      <c r="B27" s="122">
        <v>8037</v>
      </c>
      <c r="C27" s="122">
        <v>8408</v>
      </c>
      <c r="D27" s="122">
        <v>2726</v>
      </c>
      <c r="E27" s="122">
        <v>4759</v>
      </c>
      <c r="F27" s="122">
        <v>243</v>
      </c>
      <c r="G27" s="122">
        <v>8118</v>
      </c>
      <c r="H27" s="122">
        <v>125</v>
      </c>
      <c r="I27" s="122">
        <v>735</v>
      </c>
      <c r="J27" s="122">
        <v>943</v>
      </c>
      <c r="K27" s="122">
        <v>1496</v>
      </c>
      <c r="L27" s="85">
        <v>35590</v>
      </c>
      <c r="M27" s="85">
        <v>-324</v>
      </c>
    </row>
    <row r="28" spans="1:13" x14ac:dyDescent="0.2">
      <c r="A28" s="123" t="s">
        <v>376</v>
      </c>
      <c r="B28" s="122">
        <v>8752</v>
      </c>
      <c r="C28" s="122">
        <v>7861</v>
      </c>
      <c r="D28" s="122">
        <v>2419</v>
      </c>
      <c r="E28" s="122">
        <v>4192</v>
      </c>
      <c r="F28" s="122">
        <v>218</v>
      </c>
      <c r="G28" s="122">
        <v>7126</v>
      </c>
      <c r="H28" s="122">
        <v>1665</v>
      </c>
      <c r="I28" s="122">
        <v>295</v>
      </c>
      <c r="J28" s="122">
        <v>857</v>
      </c>
      <c r="K28" s="122">
        <v>1496</v>
      </c>
      <c r="L28" s="85">
        <v>34881</v>
      </c>
      <c r="M28" s="85">
        <v>-1033</v>
      </c>
    </row>
    <row r="29" spans="1:13" x14ac:dyDescent="0.2">
      <c r="A29" s="123" t="s">
        <v>377</v>
      </c>
      <c r="B29" s="122">
        <v>7778</v>
      </c>
      <c r="C29" s="122">
        <v>10949</v>
      </c>
      <c r="D29" s="122">
        <v>4059</v>
      </c>
      <c r="E29" s="122">
        <v>6167</v>
      </c>
      <c r="F29" s="122">
        <v>488</v>
      </c>
      <c r="G29" s="122">
        <v>7770</v>
      </c>
      <c r="H29" s="122">
        <v>34</v>
      </c>
      <c r="I29" s="122">
        <v>233</v>
      </c>
      <c r="J29" s="122">
        <v>412</v>
      </c>
      <c r="K29" s="122">
        <v>1496</v>
      </c>
      <c r="L29" s="85">
        <v>39386</v>
      </c>
      <c r="M29" s="85">
        <v>3472</v>
      </c>
    </row>
    <row r="30" spans="1:13" x14ac:dyDescent="0.2">
      <c r="A30" s="123" t="s">
        <v>378</v>
      </c>
      <c r="B30" s="122">
        <v>8585</v>
      </c>
      <c r="C30" s="122">
        <v>12528</v>
      </c>
      <c r="D30" s="122">
        <v>4404</v>
      </c>
      <c r="E30" s="122">
        <v>2980</v>
      </c>
      <c r="F30" s="122">
        <v>0</v>
      </c>
      <c r="G30" s="122">
        <v>6734</v>
      </c>
      <c r="H30" s="122">
        <v>341</v>
      </c>
      <c r="I30" s="122">
        <v>169</v>
      </c>
      <c r="J30" s="122">
        <v>846</v>
      </c>
      <c r="K30" s="122">
        <v>1496</v>
      </c>
      <c r="L30" s="85">
        <v>38083</v>
      </c>
      <c r="M30" s="85">
        <v>2169</v>
      </c>
    </row>
    <row r="31" spans="1:13" x14ac:dyDescent="0.2">
      <c r="A31" s="123" t="s">
        <v>379</v>
      </c>
      <c r="B31" s="122">
        <v>8824</v>
      </c>
      <c r="C31" s="122">
        <v>12342</v>
      </c>
      <c r="D31" s="122">
        <v>3781</v>
      </c>
      <c r="E31" s="122">
        <v>2223</v>
      </c>
      <c r="F31" s="122">
        <v>0</v>
      </c>
      <c r="G31" s="122">
        <v>8631</v>
      </c>
      <c r="H31" s="122">
        <v>80</v>
      </c>
      <c r="I31" s="122">
        <v>169</v>
      </c>
      <c r="J31" s="122">
        <v>1208</v>
      </c>
      <c r="K31" s="122">
        <v>1496</v>
      </c>
      <c r="L31" s="85">
        <v>38754</v>
      </c>
      <c r="M31" s="85">
        <v>2840</v>
      </c>
    </row>
    <row r="32" spans="1:13" x14ac:dyDescent="0.2">
      <c r="A32" s="123" t="s">
        <v>380</v>
      </c>
      <c r="B32" s="122">
        <v>8142</v>
      </c>
      <c r="C32" s="122">
        <v>10647</v>
      </c>
      <c r="D32" s="122">
        <v>3707</v>
      </c>
      <c r="E32" s="122">
        <v>3652</v>
      </c>
      <c r="F32" s="122">
        <v>169</v>
      </c>
      <c r="G32" s="122">
        <v>6845</v>
      </c>
      <c r="H32" s="122">
        <v>128</v>
      </c>
      <c r="I32" s="122">
        <v>169</v>
      </c>
      <c r="J32" s="122">
        <v>617</v>
      </c>
      <c r="K32" s="122">
        <v>1496</v>
      </c>
      <c r="L32" s="85">
        <v>35572</v>
      </c>
      <c r="M32" s="85">
        <v>-342</v>
      </c>
    </row>
    <row r="33" spans="1:13" x14ac:dyDescent="0.2">
      <c r="A33" s="123" t="s">
        <v>381</v>
      </c>
      <c r="B33" s="122">
        <v>8984</v>
      </c>
      <c r="C33" s="122">
        <v>11433</v>
      </c>
      <c r="D33" s="122">
        <v>4180</v>
      </c>
      <c r="E33" s="122">
        <v>4042</v>
      </c>
      <c r="F33" s="122">
        <v>170</v>
      </c>
      <c r="G33" s="122">
        <v>6321</v>
      </c>
      <c r="H33" s="122">
        <v>296</v>
      </c>
      <c r="I33" s="122">
        <v>169</v>
      </c>
      <c r="J33" s="122">
        <v>437</v>
      </c>
      <c r="K33" s="122">
        <v>1496</v>
      </c>
      <c r="L33" s="85">
        <v>37528</v>
      </c>
      <c r="M33" s="85">
        <v>1614</v>
      </c>
    </row>
    <row r="34" spans="1:13" x14ac:dyDescent="0.2">
      <c r="A34" s="123" t="s">
        <v>382</v>
      </c>
      <c r="B34" s="122">
        <v>9586</v>
      </c>
      <c r="C34" s="122">
        <v>12966</v>
      </c>
      <c r="D34" s="122">
        <v>4368</v>
      </c>
      <c r="E34" s="122">
        <v>2364</v>
      </c>
      <c r="F34" s="122">
        <v>0</v>
      </c>
      <c r="G34" s="122">
        <v>6166</v>
      </c>
      <c r="H34" s="122">
        <v>163</v>
      </c>
      <c r="I34" s="122">
        <v>169</v>
      </c>
      <c r="J34" s="122">
        <v>701</v>
      </c>
      <c r="K34" s="122">
        <v>1496</v>
      </c>
      <c r="L34" s="85">
        <v>37979</v>
      </c>
      <c r="M34" s="85">
        <v>2065</v>
      </c>
    </row>
    <row r="35" spans="1:13" x14ac:dyDescent="0.2">
      <c r="A35" s="123" t="s">
        <v>383</v>
      </c>
      <c r="B35" s="122">
        <v>8432</v>
      </c>
      <c r="C35" s="122">
        <v>14375</v>
      </c>
      <c r="D35" s="122">
        <v>4177</v>
      </c>
      <c r="E35" s="122">
        <v>1861</v>
      </c>
      <c r="F35" s="122">
        <v>0</v>
      </c>
      <c r="G35" s="122">
        <v>7761</v>
      </c>
      <c r="H35" s="122">
        <v>166</v>
      </c>
      <c r="I35" s="122">
        <v>169</v>
      </c>
      <c r="J35" s="122">
        <v>1074</v>
      </c>
      <c r="K35" s="122">
        <v>1496</v>
      </c>
      <c r="L35" s="85">
        <v>39511</v>
      </c>
      <c r="M35" s="85">
        <v>3597</v>
      </c>
    </row>
    <row r="36" spans="1:13" x14ac:dyDescent="0.2">
      <c r="A36" s="123" t="s">
        <v>384</v>
      </c>
      <c r="B36" s="122">
        <v>8986</v>
      </c>
      <c r="C36" s="122">
        <v>13550</v>
      </c>
      <c r="D36" s="122">
        <v>4231</v>
      </c>
      <c r="E36" s="122">
        <v>2777</v>
      </c>
      <c r="F36" s="122">
        <v>0</v>
      </c>
      <c r="G36" s="122">
        <v>6152</v>
      </c>
      <c r="H36" s="122">
        <v>325</v>
      </c>
      <c r="I36" s="122">
        <v>169</v>
      </c>
      <c r="J36" s="122">
        <v>865</v>
      </c>
      <c r="K36" s="122">
        <v>1496</v>
      </c>
      <c r="L36" s="85">
        <v>38551</v>
      </c>
      <c r="M36" s="85">
        <v>2637</v>
      </c>
    </row>
    <row r="37" spans="1:13" x14ac:dyDescent="0.2">
      <c r="A37" s="123" t="s">
        <v>385</v>
      </c>
      <c r="B37" s="122">
        <v>8515</v>
      </c>
      <c r="C37" s="122">
        <v>12628</v>
      </c>
      <c r="D37" s="122">
        <v>4252</v>
      </c>
      <c r="E37" s="122">
        <v>2593</v>
      </c>
      <c r="F37" s="122">
        <v>0</v>
      </c>
      <c r="G37" s="122">
        <v>6737</v>
      </c>
      <c r="H37" s="122">
        <v>49</v>
      </c>
      <c r="I37" s="122">
        <v>169</v>
      </c>
      <c r="J37" s="122">
        <v>624</v>
      </c>
      <c r="K37" s="122">
        <v>1496</v>
      </c>
      <c r="L37" s="85">
        <v>37063</v>
      </c>
      <c r="M37" s="85">
        <v>1149</v>
      </c>
    </row>
    <row r="38" spans="1:13" ht="14.25" customHeight="1" x14ac:dyDescent="0.2">
      <c r="A38" s="18" t="s">
        <v>386</v>
      </c>
    </row>
    <row r="39" spans="1:13" x14ac:dyDescent="0.2">
      <c r="A39" s="123" t="s">
        <v>387</v>
      </c>
      <c r="B39" s="122">
        <v>6841</v>
      </c>
      <c r="C39" s="122">
        <v>10475</v>
      </c>
      <c r="D39" s="122">
        <v>3949</v>
      </c>
      <c r="E39" s="122">
        <v>3076</v>
      </c>
      <c r="F39" s="122">
        <v>0</v>
      </c>
      <c r="G39" s="122">
        <v>10094</v>
      </c>
      <c r="H39" s="122">
        <v>7</v>
      </c>
      <c r="I39" s="122">
        <v>75</v>
      </c>
      <c r="J39" s="122">
        <v>-240</v>
      </c>
      <c r="K39" s="122">
        <v>1060</v>
      </c>
      <c r="L39" s="85">
        <v>35337</v>
      </c>
      <c r="M39" s="85">
        <v>-577</v>
      </c>
    </row>
    <row r="40" spans="1:13" x14ac:dyDescent="0.2">
      <c r="A40" s="123" t="s">
        <v>388</v>
      </c>
      <c r="B40" s="122">
        <v>6175</v>
      </c>
      <c r="C40" s="122">
        <v>9630</v>
      </c>
      <c r="D40" s="122">
        <v>4601</v>
      </c>
      <c r="E40" s="122">
        <v>3386</v>
      </c>
      <c r="F40" s="122">
        <v>0</v>
      </c>
      <c r="G40" s="122">
        <v>12079</v>
      </c>
      <c r="H40" s="122">
        <v>263</v>
      </c>
      <c r="I40" s="122">
        <v>226</v>
      </c>
      <c r="J40" s="122">
        <v>-369</v>
      </c>
      <c r="K40" s="122">
        <v>1060</v>
      </c>
      <c r="L40" s="85">
        <v>37051</v>
      </c>
      <c r="M40" s="85">
        <v>1137</v>
      </c>
    </row>
    <row r="41" spans="1:13" x14ac:dyDescent="0.2">
      <c r="A41" s="123" t="s">
        <v>389</v>
      </c>
      <c r="B41" s="122">
        <v>8114</v>
      </c>
      <c r="C41" s="122">
        <v>12478</v>
      </c>
      <c r="D41" s="122">
        <v>4472</v>
      </c>
      <c r="E41" s="122">
        <v>2801</v>
      </c>
      <c r="F41" s="122">
        <v>0</v>
      </c>
      <c r="G41" s="122">
        <v>5877</v>
      </c>
      <c r="H41" s="122">
        <v>0</v>
      </c>
      <c r="I41" s="122">
        <v>75</v>
      </c>
      <c r="J41" s="122">
        <v>35</v>
      </c>
      <c r="K41" s="122">
        <v>1060</v>
      </c>
      <c r="L41" s="85">
        <v>34912</v>
      </c>
      <c r="M41" s="85">
        <v>-1002</v>
      </c>
    </row>
    <row r="42" spans="1:13" x14ac:dyDescent="0.2">
      <c r="A42" s="123" t="s">
        <v>390</v>
      </c>
      <c r="B42" s="122">
        <v>9939</v>
      </c>
      <c r="C42" s="122">
        <v>14815</v>
      </c>
      <c r="D42" s="122">
        <v>3685</v>
      </c>
      <c r="E42" s="122">
        <v>2355</v>
      </c>
      <c r="F42" s="122">
        <v>0</v>
      </c>
      <c r="G42" s="122">
        <v>5491</v>
      </c>
      <c r="H42" s="122">
        <v>1986</v>
      </c>
      <c r="I42" s="122">
        <v>75</v>
      </c>
      <c r="J42" s="122">
        <v>151</v>
      </c>
      <c r="K42" s="122">
        <v>1060</v>
      </c>
      <c r="L42" s="85">
        <v>39557</v>
      </c>
      <c r="M42" s="85">
        <v>3643</v>
      </c>
    </row>
    <row r="43" spans="1:13" x14ac:dyDescent="0.2">
      <c r="A43" s="123" t="s">
        <v>391</v>
      </c>
      <c r="B43" s="122">
        <v>6138</v>
      </c>
      <c r="C43" s="122">
        <v>9617</v>
      </c>
      <c r="D43" s="122">
        <v>4465</v>
      </c>
      <c r="E43" s="122">
        <v>4128</v>
      </c>
      <c r="F43" s="122">
        <v>4</v>
      </c>
      <c r="G43" s="122">
        <v>12131</v>
      </c>
      <c r="H43" s="122">
        <v>164</v>
      </c>
      <c r="I43" s="122">
        <v>97</v>
      </c>
      <c r="J43" s="122">
        <v>-369</v>
      </c>
      <c r="K43" s="122">
        <v>1060</v>
      </c>
      <c r="L43" s="85">
        <v>37435</v>
      </c>
      <c r="M43" s="85">
        <v>1521</v>
      </c>
    </row>
    <row r="44" spans="1:13" x14ac:dyDescent="0.2">
      <c r="A44" s="123" t="s">
        <v>386</v>
      </c>
      <c r="B44" s="122">
        <v>7300</v>
      </c>
      <c r="C44" s="122">
        <v>9101</v>
      </c>
      <c r="D44" s="122">
        <v>3300</v>
      </c>
      <c r="E44" s="122">
        <v>3944</v>
      </c>
      <c r="F44" s="122">
        <v>106</v>
      </c>
      <c r="G44" s="122">
        <v>7748</v>
      </c>
      <c r="H44" s="122">
        <v>0</v>
      </c>
      <c r="I44" s="122">
        <v>138</v>
      </c>
      <c r="J44" s="122">
        <v>-65</v>
      </c>
      <c r="K44" s="122">
        <v>1060</v>
      </c>
      <c r="L44" s="85">
        <v>32632</v>
      </c>
      <c r="M44" s="85">
        <v>-3282</v>
      </c>
    </row>
    <row r="45" spans="1:13" x14ac:dyDescent="0.2">
      <c r="A45" s="123" t="s">
        <v>392</v>
      </c>
      <c r="B45" s="122">
        <v>6695</v>
      </c>
      <c r="C45" s="122">
        <v>9528</v>
      </c>
      <c r="D45" s="122">
        <v>4311</v>
      </c>
      <c r="E45" s="122">
        <v>3511</v>
      </c>
      <c r="F45" s="122">
        <v>0</v>
      </c>
      <c r="G45" s="122">
        <v>11905</v>
      </c>
      <c r="H45" s="122">
        <v>65</v>
      </c>
      <c r="I45" s="122">
        <v>97</v>
      </c>
      <c r="J45" s="122">
        <v>-369</v>
      </c>
      <c r="K45" s="122">
        <v>1060</v>
      </c>
      <c r="L45" s="85">
        <v>36803</v>
      </c>
      <c r="M45" s="85">
        <v>889</v>
      </c>
    </row>
    <row r="46" spans="1:13" x14ac:dyDescent="0.2">
      <c r="A46" s="123" t="s">
        <v>393</v>
      </c>
      <c r="B46" s="122">
        <v>6046</v>
      </c>
      <c r="C46" s="122">
        <v>9304</v>
      </c>
      <c r="D46" s="122">
        <v>4296</v>
      </c>
      <c r="E46" s="122">
        <v>2551</v>
      </c>
      <c r="F46" s="122">
        <v>0</v>
      </c>
      <c r="G46" s="122">
        <v>12193</v>
      </c>
      <c r="H46" s="122">
        <v>203</v>
      </c>
      <c r="I46" s="122">
        <v>75</v>
      </c>
      <c r="J46" s="122">
        <v>-369</v>
      </c>
      <c r="K46" s="122">
        <v>1060</v>
      </c>
      <c r="L46" s="85">
        <v>35359</v>
      </c>
      <c r="M46" s="85">
        <v>-555</v>
      </c>
    </row>
    <row r="47" spans="1:13" ht="14.25" customHeight="1" x14ac:dyDescent="0.2">
      <c r="A47" s="18" t="s">
        <v>394</v>
      </c>
    </row>
    <row r="48" spans="1:13" x14ac:dyDescent="0.2">
      <c r="A48" s="123" t="s">
        <v>395</v>
      </c>
      <c r="B48" s="122">
        <v>7440</v>
      </c>
      <c r="C48" s="122">
        <v>10354</v>
      </c>
      <c r="D48" s="122">
        <v>3987</v>
      </c>
      <c r="E48" s="122">
        <v>5529</v>
      </c>
      <c r="F48" s="122">
        <v>171</v>
      </c>
      <c r="G48" s="122">
        <v>9850</v>
      </c>
      <c r="H48" s="122">
        <v>42</v>
      </c>
      <c r="I48" s="122">
        <v>82</v>
      </c>
      <c r="J48" s="122">
        <v>-369</v>
      </c>
      <c r="K48" s="122">
        <v>798</v>
      </c>
      <c r="L48" s="85">
        <v>37884</v>
      </c>
      <c r="M48" s="85">
        <v>1970</v>
      </c>
    </row>
    <row r="49" spans="1:13" x14ac:dyDescent="0.2">
      <c r="A49" s="123" t="s">
        <v>396</v>
      </c>
      <c r="B49" s="122">
        <v>5919</v>
      </c>
      <c r="C49" s="122">
        <v>10445</v>
      </c>
      <c r="D49" s="122">
        <v>4545</v>
      </c>
      <c r="E49" s="122">
        <v>4375</v>
      </c>
      <c r="F49" s="122">
        <v>114</v>
      </c>
      <c r="G49" s="122">
        <v>12368</v>
      </c>
      <c r="H49" s="122">
        <v>78</v>
      </c>
      <c r="I49" s="122">
        <v>19</v>
      </c>
      <c r="J49" s="122">
        <v>-369</v>
      </c>
      <c r="K49" s="122">
        <v>549</v>
      </c>
      <c r="L49" s="85">
        <v>38043</v>
      </c>
      <c r="M49" s="85">
        <v>2129</v>
      </c>
    </row>
    <row r="50" spans="1:13" x14ac:dyDescent="0.2">
      <c r="A50" s="123" t="s">
        <v>397</v>
      </c>
      <c r="B50" s="122">
        <v>7370</v>
      </c>
      <c r="C50" s="122">
        <v>11041</v>
      </c>
      <c r="D50" s="122">
        <v>3592</v>
      </c>
      <c r="E50" s="122">
        <v>2854</v>
      </c>
      <c r="F50" s="122">
        <v>0</v>
      </c>
      <c r="G50" s="122">
        <v>9791</v>
      </c>
      <c r="H50" s="122">
        <v>99</v>
      </c>
      <c r="I50" s="122">
        <v>-3</v>
      </c>
      <c r="J50" s="122">
        <v>-369</v>
      </c>
      <c r="K50" s="122">
        <v>1016</v>
      </c>
      <c r="L50" s="85">
        <v>35391</v>
      </c>
      <c r="M50" s="85">
        <v>-523</v>
      </c>
    </row>
    <row r="51" spans="1:13" x14ac:dyDescent="0.2">
      <c r="A51" s="123" t="s">
        <v>398</v>
      </c>
      <c r="B51" s="122">
        <v>6713</v>
      </c>
      <c r="C51" s="122">
        <v>10522</v>
      </c>
      <c r="D51" s="122">
        <v>4046</v>
      </c>
      <c r="E51" s="122">
        <v>4434</v>
      </c>
      <c r="F51" s="122">
        <v>51</v>
      </c>
      <c r="G51" s="122">
        <v>11888</v>
      </c>
      <c r="H51" s="122">
        <v>3</v>
      </c>
      <c r="I51" s="122">
        <v>19</v>
      </c>
      <c r="J51" s="122">
        <v>-369</v>
      </c>
      <c r="K51" s="122">
        <v>541</v>
      </c>
      <c r="L51" s="85">
        <v>37848</v>
      </c>
      <c r="M51" s="85">
        <v>1934</v>
      </c>
    </row>
    <row r="52" spans="1:13" x14ac:dyDescent="0.2">
      <c r="A52" s="123" t="s">
        <v>399</v>
      </c>
      <c r="B52" s="122">
        <v>6891</v>
      </c>
      <c r="C52" s="122">
        <v>10027</v>
      </c>
      <c r="D52" s="122">
        <v>3729</v>
      </c>
      <c r="E52" s="122">
        <v>3448</v>
      </c>
      <c r="F52" s="122">
        <v>3</v>
      </c>
      <c r="G52" s="122">
        <v>11536</v>
      </c>
      <c r="H52" s="122">
        <v>0</v>
      </c>
      <c r="I52" s="122">
        <v>-3</v>
      </c>
      <c r="J52" s="122">
        <v>-369</v>
      </c>
      <c r="K52" s="122">
        <v>1018</v>
      </c>
      <c r="L52" s="85">
        <v>36280</v>
      </c>
      <c r="M52" s="85">
        <v>366</v>
      </c>
    </row>
    <row r="53" spans="1:13" x14ac:dyDescent="0.2">
      <c r="A53" s="123" t="s">
        <v>400</v>
      </c>
      <c r="B53" s="122">
        <v>5772</v>
      </c>
      <c r="C53" s="122">
        <v>8278</v>
      </c>
      <c r="D53" s="122">
        <v>3434</v>
      </c>
      <c r="E53" s="122">
        <v>3317</v>
      </c>
      <c r="F53" s="122">
        <v>0</v>
      </c>
      <c r="G53" s="122">
        <v>12654</v>
      </c>
      <c r="H53" s="122">
        <v>21</v>
      </c>
      <c r="I53" s="122">
        <v>-3</v>
      </c>
      <c r="J53" s="122">
        <v>-369</v>
      </c>
      <c r="K53" s="122">
        <v>190</v>
      </c>
      <c r="L53" s="85">
        <v>33294</v>
      </c>
      <c r="M53" s="85">
        <v>-2620</v>
      </c>
    </row>
    <row r="54" spans="1:13" x14ac:dyDescent="0.2">
      <c r="A54" s="123" t="s">
        <v>401</v>
      </c>
      <c r="B54" s="122">
        <v>7112</v>
      </c>
      <c r="C54" s="122">
        <v>11253</v>
      </c>
      <c r="D54" s="122">
        <v>4059</v>
      </c>
      <c r="E54" s="122">
        <v>3450</v>
      </c>
      <c r="F54" s="122">
        <v>0</v>
      </c>
      <c r="G54" s="122">
        <v>9663</v>
      </c>
      <c r="H54" s="122">
        <v>16</v>
      </c>
      <c r="I54" s="122">
        <v>19</v>
      </c>
      <c r="J54" s="122">
        <v>-290</v>
      </c>
      <c r="K54" s="122">
        <v>765</v>
      </c>
      <c r="L54" s="85">
        <v>36047</v>
      </c>
      <c r="M54" s="85">
        <v>133</v>
      </c>
    </row>
    <row r="55" spans="1:13" x14ac:dyDescent="0.2">
      <c r="A55" s="123" t="s">
        <v>402</v>
      </c>
      <c r="B55" s="122">
        <v>6985</v>
      </c>
      <c r="C55" s="122">
        <v>10871</v>
      </c>
      <c r="D55" s="122">
        <v>4214</v>
      </c>
      <c r="E55" s="122">
        <v>2405</v>
      </c>
      <c r="F55" s="122">
        <v>0</v>
      </c>
      <c r="G55" s="122">
        <v>8833</v>
      </c>
      <c r="H55" s="122">
        <v>76</v>
      </c>
      <c r="I55" s="122">
        <v>-3</v>
      </c>
      <c r="J55" s="122">
        <v>-118</v>
      </c>
      <c r="K55" s="122">
        <v>652</v>
      </c>
      <c r="L55" s="85">
        <v>33915</v>
      </c>
      <c r="M55" s="85">
        <v>-1999</v>
      </c>
    </row>
    <row r="56" spans="1:13" x14ac:dyDescent="0.2">
      <c r="A56" s="123" t="s">
        <v>403</v>
      </c>
      <c r="B56" s="122">
        <v>5662</v>
      </c>
      <c r="C56" s="122">
        <v>10812</v>
      </c>
      <c r="D56" s="122">
        <v>4722</v>
      </c>
      <c r="E56" s="122">
        <v>3444</v>
      </c>
      <c r="F56" s="122">
        <v>0</v>
      </c>
      <c r="G56" s="122">
        <v>12189</v>
      </c>
      <c r="H56" s="122">
        <v>170</v>
      </c>
      <c r="I56" s="122">
        <v>19</v>
      </c>
      <c r="J56" s="122">
        <v>-369</v>
      </c>
      <c r="K56" s="122">
        <v>886</v>
      </c>
      <c r="L56" s="85">
        <v>37535</v>
      </c>
      <c r="M56" s="85">
        <v>1621</v>
      </c>
    </row>
    <row r="57" spans="1:13" ht="14.25" customHeight="1" x14ac:dyDescent="0.2">
      <c r="A57" s="18" t="s">
        <v>404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85"/>
      <c r="M57" s="85"/>
    </row>
    <row r="58" spans="1:13" x14ac:dyDescent="0.2">
      <c r="A58" s="123" t="s">
        <v>405</v>
      </c>
      <c r="B58" s="122">
        <v>6553</v>
      </c>
      <c r="C58" s="122">
        <v>9028</v>
      </c>
      <c r="D58" s="122">
        <v>4692</v>
      </c>
      <c r="E58" s="122">
        <v>3307</v>
      </c>
      <c r="F58" s="122">
        <v>0</v>
      </c>
      <c r="G58" s="122">
        <v>11293</v>
      </c>
      <c r="H58" s="122">
        <v>318</v>
      </c>
      <c r="I58" s="122">
        <v>678</v>
      </c>
      <c r="J58" s="122">
        <v>-369</v>
      </c>
      <c r="K58" s="122">
        <v>772</v>
      </c>
      <c r="L58" s="85">
        <v>36272</v>
      </c>
      <c r="M58" s="85">
        <v>358</v>
      </c>
    </row>
    <row r="59" spans="1:13" x14ac:dyDescent="0.2">
      <c r="A59" s="123" t="s">
        <v>406</v>
      </c>
      <c r="B59" s="122">
        <v>6498</v>
      </c>
      <c r="C59" s="122">
        <v>9526</v>
      </c>
      <c r="D59" s="122">
        <v>4136</v>
      </c>
      <c r="E59" s="122">
        <v>3989</v>
      </c>
      <c r="F59" s="122">
        <v>0</v>
      </c>
      <c r="G59" s="122">
        <v>12196</v>
      </c>
      <c r="H59" s="122">
        <v>131</v>
      </c>
      <c r="I59" s="122">
        <v>-51</v>
      </c>
      <c r="J59" s="122">
        <v>-369</v>
      </c>
      <c r="K59" s="122">
        <v>772</v>
      </c>
      <c r="L59" s="85">
        <v>36828</v>
      </c>
      <c r="M59" s="85">
        <v>914</v>
      </c>
    </row>
    <row r="60" spans="1:13" x14ac:dyDescent="0.2">
      <c r="A60" s="123" t="s">
        <v>407</v>
      </c>
      <c r="B60" s="122">
        <v>6153</v>
      </c>
      <c r="C60" s="122">
        <v>10730</v>
      </c>
      <c r="D60" s="122">
        <v>4575</v>
      </c>
      <c r="E60" s="122">
        <v>2912</v>
      </c>
      <c r="F60" s="122">
        <v>0</v>
      </c>
      <c r="G60" s="122">
        <v>12034</v>
      </c>
      <c r="H60" s="122">
        <v>89</v>
      </c>
      <c r="I60" s="122">
        <v>678</v>
      </c>
      <c r="J60" s="122">
        <v>-369</v>
      </c>
      <c r="K60" s="122">
        <v>772</v>
      </c>
      <c r="L60" s="85">
        <v>37574</v>
      </c>
      <c r="M60" s="85">
        <v>1660</v>
      </c>
    </row>
    <row r="61" spans="1:13" x14ac:dyDescent="0.2">
      <c r="A61" s="123" t="s">
        <v>408</v>
      </c>
      <c r="B61" s="122">
        <v>7320</v>
      </c>
      <c r="C61" s="122">
        <v>9520</v>
      </c>
      <c r="D61" s="122">
        <v>3502</v>
      </c>
      <c r="E61" s="122">
        <v>4209</v>
      </c>
      <c r="F61" s="122">
        <v>144</v>
      </c>
      <c r="G61" s="122">
        <v>8839</v>
      </c>
      <c r="H61" s="122">
        <v>4</v>
      </c>
      <c r="I61" s="122">
        <v>12</v>
      </c>
      <c r="J61" s="122">
        <v>-220</v>
      </c>
      <c r="K61" s="122">
        <v>772</v>
      </c>
      <c r="L61" s="85">
        <v>34102</v>
      </c>
      <c r="M61" s="85">
        <v>-1812</v>
      </c>
    </row>
    <row r="62" spans="1:13" x14ac:dyDescent="0.2">
      <c r="A62" s="123" t="s">
        <v>409</v>
      </c>
      <c r="B62" s="122">
        <v>6756</v>
      </c>
      <c r="C62" s="122">
        <v>9932</v>
      </c>
      <c r="D62" s="122">
        <v>4183</v>
      </c>
      <c r="E62" s="122">
        <v>3658</v>
      </c>
      <c r="F62" s="122">
        <v>0</v>
      </c>
      <c r="G62" s="122">
        <v>10799</v>
      </c>
      <c r="H62" s="122">
        <v>73</v>
      </c>
      <c r="I62" s="122">
        <v>-28</v>
      </c>
      <c r="J62" s="122">
        <v>-369</v>
      </c>
      <c r="K62" s="122">
        <v>772</v>
      </c>
      <c r="L62" s="85">
        <v>35776</v>
      </c>
      <c r="M62" s="85">
        <v>-138</v>
      </c>
    </row>
    <row r="63" spans="1:13" x14ac:dyDescent="0.2">
      <c r="A63" s="123" t="s">
        <v>410</v>
      </c>
      <c r="B63" s="122">
        <v>6443</v>
      </c>
      <c r="C63" s="122">
        <v>9987</v>
      </c>
      <c r="D63" s="122">
        <v>3938</v>
      </c>
      <c r="E63" s="122">
        <v>3689</v>
      </c>
      <c r="F63" s="122">
        <v>0</v>
      </c>
      <c r="G63" s="122">
        <v>11092</v>
      </c>
      <c r="H63" s="122">
        <v>62</v>
      </c>
      <c r="I63" s="122">
        <v>-51</v>
      </c>
      <c r="J63" s="122">
        <v>-369</v>
      </c>
      <c r="K63" s="122">
        <v>772</v>
      </c>
      <c r="L63" s="85">
        <v>35563</v>
      </c>
      <c r="M63" s="85">
        <v>-351</v>
      </c>
    </row>
    <row r="64" spans="1:13" x14ac:dyDescent="0.2">
      <c r="A64" s="123" t="s">
        <v>411</v>
      </c>
      <c r="B64" s="122">
        <v>7548</v>
      </c>
      <c r="C64" s="122">
        <v>9833</v>
      </c>
      <c r="D64" s="122">
        <v>3857</v>
      </c>
      <c r="E64" s="122">
        <v>5184</v>
      </c>
      <c r="F64" s="122">
        <v>142</v>
      </c>
      <c r="G64" s="122">
        <v>9523</v>
      </c>
      <c r="H64" s="122">
        <v>14</v>
      </c>
      <c r="I64" s="122">
        <v>12</v>
      </c>
      <c r="J64" s="122">
        <v>-369</v>
      </c>
      <c r="K64" s="122">
        <v>772</v>
      </c>
      <c r="L64" s="85">
        <v>36516</v>
      </c>
      <c r="M64" s="85">
        <v>602</v>
      </c>
    </row>
    <row r="65" spans="1:13" x14ac:dyDescent="0.2">
      <c r="A65" s="123" t="s">
        <v>412</v>
      </c>
      <c r="B65" s="122">
        <v>7321</v>
      </c>
      <c r="C65" s="122">
        <v>10399</v>
      </c>
      <c r="D65" s="122">
        <v>4364</v>
      </c>
      <c r="E65" s="122">
        <v>2642</v>
      </c>
      <c r="F65" s="122">
        <v>0</v>
      </c>
      <c r="G65" s="122">
        <v>9928</v>
      </c>
      <c r="H65" s="122">
        <v>192</v>
      </c>
      <c r="I65" s="122">
        <v>-51</v>
      </c>
      <c r="J65" s="122">
        <v>-369</v>
      </c>
      <c r="K65" s="122">
        <v>772</v>
      </c>
      <c r="L65" s="85">
        <v>35198</v>
      </c>
      <c r="M65" s="85">
        <v>-716</v>
      </c>
    </row>
    <row r="66" spans="1:13" x14ac:dyDescent="0.2">
      <c r="A66" s="123" t="s">
        <v>413</v>
      </c>
      <c r="B66" s="122">
        <v>4587</v>
      </c>
      <c r="C66" s="122">
        <v>8371</v>
      </c>
      <c r="D66" s="122">
        <v>3817</v>
      </c>
      <c r="E66" s="122">
        <v>2762</v>
      </c>
      <c r="F66" s="122">
        <v>0</v>
      </c>
      <c r="G66" s="122">
        <v>15720</v>
      </c>
      <c r="H66" s="122">
        <v>226</v>
      </c>
      <c r="I66" s="122">
        <v>486</v>
      </c>
      <c r="J66" s="122">
        <v>-369</v>
      </c>
      <c r="K66" s="122">
        <v>772</v>
      </c>
      <c r="L66" s="85">
        <v>36372</v>
      </c>
      <c r="M66" s="85">
        <v>458</v>
      </c>
    </row>
    <row r="67" spans="1:13" x14ac:dyDescent="0.2">
      <c r="A67" s="123" t="s">
        <v>414</v>
      </c>
      <c r="B67" s="122">
        <v>4353</v>
      </c>
      <c r="C67" s="122">
        <v>8742</v>
      </c>
      <c r="D67" s="122">
        <v>4166</v>
      </c>
      <c r="E67" s="122">
        <v>2536</v>
      </c>
      <c r="F67" s="122">
        <v>0</v>
      </c>
      <c r="G67" s="122">
        <v>14042</v>
      </c>
      <c r="H67" s="122">
        <v>642</v>
      </c>
      <c r="I67" s="122">
        <v>655</v>
      </c>
      <c r="J67" s="122">
        <v>-369</v>
      </c>
      <c r="K67" s="122">
        <v>772</v>
      </c>
      <c r="L67" s="85">
        <v>35539</v>
      </c>
      <c r="M67" s="85">
        <v>-375</v>
      </c>
    </row>
    <row r="68" spans="1:13" x14ac:dyDescent="0.2">
      <c r="A68" s="123" t="s">
        <v>415</v>
      </c>
      <c r="B68" s="122">
        <v>5792</v>
      </c>
      <c r="C68" s="122">
        <v>10437</v>
      </c>
      <c r="D68" s="122">
        <v>4283</v>
      </c>
      <c r="E68" s="122">
        <v>2452</v>
      </c>
      <c r="F68" s="122">
        <v>0</v>
      </c>
      <c r="G68" s="122">
        <v>13911</v>
      </c>
      <c r="H68" s="122">
        <v>507</v>
      </c>
      <c r="I68" s="122">
        <v>1609</v>
      </c>
      <c r="J68" s="122">
        <v>-369</v>
      </c>
      <c r="K68" s="122">
        <v>772</v>
      </c>
      <c r="L68" s="85">
        <v>39394</v>
      </c>
      <c r="M68" s="85">
        <v>3480</v>
      </c>
    </row>
    <row r="69" spans="1:13" x14ac:dyDescent="0.2">
      <c r="A69" s="123" t="s">
        <v>416</v>
      </c>
      <c r="B69" s="122">
        <v>5620</v>
      </c>
      <c r="C69" s="122">
        <v>10152</v>
      </c>
      <c r="D69" s="122">
        <v>4644</v>
      </c>
      <c r="E69" s="122">
        <v>3136</v>
      </c>
      <c r="F69" s="122">
        <v>0</v>
      </c>
      <c r="G69" s="122">
        <v>11933</v>
      </c>
      <c r="H69" s="122">
        <v>262</v>
      </c>
      <c r="I69" s="122">
        <v>-28</v>
      </c>
      <c r="J69" s="122">
        <v>-369</v>
      </c>
      <c r="K69" s="122">
        <v>772</v>
      </c>
      <c r="L69" s="85">
        <v>36122</v>
      </c>
      <c r="M69" s="85">
        <v>208</v>
      </c>
    </row>
    <row r="70" spans="1:13" x14ac:dyDescent="0.2">
      <c r="A70" s="123" t="s">
        <v>417</v>
      </c>
      <c r="B70" s="122">
        <v>5328</v>
      </c>
      <c r="C70" s="122">
        <v>9665</v>
      </c>
      <c r="D70" s="122">
        <v>4953</v>
      </c>
      <c r="E70" s="122">
        <v>3291</v>
      </c>
      <c r="F70" s="122">
        <v>0</v>
      </c>
      <c r="G70" s="122">
        <v>12452</v>
      </c>
      <c r="H70" s="122">
        <v>487</v>
      </c>
      <c r="I70" s="122">
        <v>655</v>
      </c>
      <c r="J70" s="122">
        <v>-369</v>
      </c>
      <c r="K70" s="122">
        <v>772</v>
      </c>
      <c r="L70" s="85">
        <v>37234</v>
      </c>
      <c r="M70" s="85">
        <v>1320</v>
      </c>
    </row>
    <row r="71" spans="1:13" ht="14.25" customHeight="1" x14ac:dyDescent="0.2">
      <c r="A71" s="18" t="s">
        <v>418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85"/>
      <c r="M71" s="85"/>
    </row>
    <row r="72" spans="1:13" x14ac:dyDescent="0.2">
      <c r="A72" s="123" t="s">
        <v>419</v>
      </c>
      <c r="B72" s="122">
        <v>6329</v>
      </c>
      <c r="C72" s="122">
        <v>9595</v>
      </c>
      <c r="D72" s="122">
        <v>4182</v>
      </c>
      <c r="E72" s="122">
        <v>2942</v>
      </c>
      <c r="F72" s="122">
        <v>0</v>
      </c>
      <c r="G72" s="122">
        <v>11101</v>
      </c>
      <c r="H72" s="122">
        <v>430</v>
      </c>
      <c r="I72" s="122">
        <v>670</v>
      </c>
      <c r="J72" s="122">
        <v>-369</v>
      </c>
      <c r="K72" s="122">
        <v>590</v>
      </c>
      <c r="L72" s="85">
        <v>35470</v>
      </c>
      <c r="M72" s="85">
        <v>-444</v>
      </c>
    </row>
    <row r="73" spans="1:13" x14ac:dyDescent="0.2">
      <c r="A73" s="123" t="s">
        <v>420</v>
      </c>
      <c r="B73" s="122">
        <v>6016</v>
      </c>
      <c r="C73" s="122">
        <v>9521</v>
      </c>
      <c r="D73" s="122">
        <v>3599</v>
      </c>
      <c r="E73" s="122">
        <v>3051</v>
      </c>
      <c r="F73" s="122">
        <v>0</v>
      </c>
      <c r="G73" s="122">
        <v>13167</v>
      </c>
      <c r="H73" s="122">
        <v>64</v>
      </c>
      <c r="I73" s="122">
        <v>-11</v>
      </c>
      <c r="J73" s="122">
        <v>-369</v>
      </c>
      <c r="K73" s="122">
        <v>590</v>
      </c>
      <c r="L73" s="85">
        <v>35628</v>
      </c>
      <c r="M73" s="85">
        <v>-286</v>
      </c>
    </row>
    <row r="74" spans="1:13" x14ac:dyDescent="0.2">
      <c r="A74" s="123" t="s">
        <v>421</v>
      </c>
      <c r="B74" s="122">
        <v>6634</v>
      </c>
      <c r="C74" s="122">
        <v>11002</v>
      </c>
      <c r="D74" s="122">
        <v>4667</v>
      </c>
      <c r="E74" s="122">
        <v>3259</v>
      </c>
      <c r="F74" s="122">
        <v>179</v>
      </c>
      <c r="G74" s="122">
        <v>10045</v>
      </c>
      <c r="H74" s="122">
        <v>264</v>
      </c>
      <c r="I74" s="122">
        <v>-11</v>
      </c>
      <c r="J74" s="122">
        <v>-369</v>
      </c>
      <c r="K74" s="122">
        <v>590</v>
      </c>
      <c r="L74" s="85">
        <v>36260</v>
      </c>
      <c r="M74" s="85">
        <v>346</v>
      </c>
    </row>
    <row r="75" spans="1:13" x14ac:dyDescent="0.2">
      <c r="A75" s="123" t="s">
        <v>422</v>
      </c>
      <c r="B75" s="122">
        <v>6586</v>
      </c>
      <c r="C75" s="122">
        <v>11584</v>
      </c>
      <c r="D75" s="122">
        <v>4910</v>
      </c>
      <c r="E75" s="122">
        <v>3413</v>
      </c>
      <c r="F75" s="122">
        <v>238</v>
      </c>
      <c r="G75" s="122">
        <v>9156</v>
      </c>
      <c r="H75" s="122">
        <v>128</v>
      </c>
      <c r="I75" s="122">
        <v>-11</v>
      </c>
      <c r="J75" s="122">
        <v>-369</v>
      </c>
      <c r="K75" s="122">
        <v>590</v>
      </c>
      <c r="L75" s="85">
        <v>36225</v>
      </c>
      <c r="M75" s="85">
        <v>311</v>
      </c>
    </row>
    <row r="76" spans="1:13" x14ac:dyDescent="0.2">
      <c r="A76" s="123" t="s">
        <v>423</v>
      </c>
      <c r="B76" s="122">
        <v>9970</v>
      </c>
      <c r="C76" s="122">
        <v>13343</v>
      </c>
      <c r="D76" s="122">
        <v>4306</v>
      </c>
      <c r="E76" s="122">
        <v>2101</v>
      </c>
      <c r="F76" s="122">
        <v>0</v>
      </c>
      <c r="G76" s="122">
        <v>6600</v>
      </c>
      <c r="H76" s="122">
        <v>101</v>
      </c>
      <c r="I76" s="122">
        <v>-59</v>
      </c>
      <c r="J76" s="122">
        <v>-369</v>
      </c>
      <c r="K76" s="122">
        <v>590</v>
      </c>
      <c r="L76" s="85">
        <v>36583</v>
      </c>
      <c r="M76" s="85">
        <v>669</v>
      </c>
    </row>
    <row r="77" spans="1:13" x14ac:dyDescent="0.2">
      <c r="A77" s="123" t="s">
        <v>424</v>
      </c>
      <c r="B77" s="122">
        <v>7573</v>
      </c>
      <c r="C77" s="122">
        <v>9649</v>
      </c>
      <c r="D77" s="122">
        <v>3684</v>
      </c>
      <c r="E77" s="122">
        <v>3636</v>
      </c>
      <c r="F77" s="122">
        <v>131</v>
      </c>
      <c r="G77" s="122">
        <v>9611</v>
      </c>
      <c r="H77" s="122">
        <v>9</v>
      </c>
      <c r="I77" s="122">
        <v>5</v>
      </c>
      <c r="J77" s="122">
        <v>-369</v>
      </c>
      <c r="K77" s="122">
        <v>590</v>
      </c>
      <c r="L77" s="85">
        <v>34519</v>
      </c>
      <c r="M77" s="85">
        <v>-1395</v>
      </c>
    </row>
    <row r="78" spans="1:13" x14ac:dyDescent="0.2">
      <c r="A78" s="123" t="s">
        <v>425</v>
      </c>
      <c r="B78" s="122">
        <v>7436</v>
      </c>
      <c r="C78" s="122">
        <v>10939</v>
      </c>
      <c r="D78" s="122">
        <v>4449</v>
      </c>
      <c r="E78" s="122">
        <v>2440</v>
      </c>
      <c r="F78" s="122">
        <v>0</v>
      </c>
      <c r="G78" s="122">
        <v>10139</v>
      </c>
      <c r="H78" s="122">
        <v>63</v>
      </c>
      <c r="I78" s="122">
        <v>500</v>
      </c>
      <c r="J78" s="122">
        <v>-369</v>
      </c>
      <c r="K78" s="122">
        <v>590</v>
      </c>
      <c r="L78" s="85">
        <v>36187</v>
      </c>
      <c r="M78" s="85">
        <v>273</v>
      </c>
    </row>
    <row r="79" spans="1:13" x14ac:dyDescent="0.2">
      <c r="A79" s="123" t="s">
        <v>426</v>
      </c>
      <c r="B79" s="122">
        <v>6776</v>
      </c>
      <c r="C79" s="122">
        <v>10564</v>
      </c>
      <c r="D79" s="122">
        <v>4210</v>
      </c>
      <c r="E79" s="122">
        <v>3890</v>
      </c>
      <c r="F79" s="122">
        <v>50</v>
      </c>
      <c r="G79" s="122">
        <v>11733</v>
      </c>
      <c r="H79" s="122">
        <v>13</v>
      </c>
      <c r="I79" s="122">
        <v>-11</v>
      </c>
      <c r="J79" s="122">
        <v>-369</v>
      </c>
      <c r="K79" s="122">
        <v>590</v>
      </c>
      <c r="L79" s="85">
        <v>37446</v>
      </c>
      <c r="M79" s="85">
        <v>1532</v>
      </c>
    </row>
    <row r="80" spans="1:13" x14ac:dyDescent="0.2">
      <c r="A80" s="123" t="s">
        <v>427</v>
      </c>
      <c r="B80" s="122">
        <v>6858</v>
      </c>
      <c r="C80" s="122">
        <v>10936</v>
      </c>
      <c r="D80" s="122">
        <v>4795</v>
      </c>
      <c r="E80" s="122">
        <v>3306</v>
      </c>
      <c r="F80" s="122">
        <v>35</v>
      </c>
      <c r="G80" s="122">
        <v>12402</v>
      </c>
      <c r="H80" s="122">
        <v>46</v>
      </c>
      <c r="I80" s="122">
        <v>-11</v>
      </c>
      <c r="J80" s="122">
        <v>-369</v>
      </c>
      <c r="K80" s="122">
        <v>590</v>
      </c>
      <c r="L80" s="85">
        <v>38588</v>
      </c>
      <c r="M80" s="85">
        <v>2674</v>
      </c>
    </row>
    <row r="81" spans="1:13" x14ac:dyDescent="0.2">
      <c r="A81" s="123" t="s">
        <v>428</v>
      </c>
      <c r="B81" s="122">
        <v>6350</v>
      </c>
      <c r="C81" s="122">
        <v>10189</v>
      </c>
      <c r="D81" s="122">
        <v>4146</v>
      </c>
      <c r="E81" s="122">
        <v>3896</v>
      </c>
      <c r="F81" s="122">
        <v>0</v>
      </c>
      <c r="G81" s="122">
        <v>12574</v>
      </c>
      <c r="H81" s="122">
        <v>0</v>
      </c>
      <c r="I81" s="122">
        <v>-11</v>
      </c>
      <c r="J81" s="122">
        <v>-369</v>
      </c>
      <c r="K81" s="122">
        <v>590</v>
      </c>
      <c r="L81" s="85">
        <v>37365</v>
      </c>
      <c r="M81" s="85">
        <v>1451</v>
      </c>
    </row>
    <row r="82" spans="1:13" x14ac:dyDescent="0.2">
      <c r="A82" s="123" t="s">
        <v>429</v>
      </c>
      <c r="B82" s="122">
        <v>7746</v>
      </c>
      <c r="C82" s="122">
        <v>11330</v>
      </c>
      <c r="D82" s="122">
        <v>4152</v>
      </c>
      <c r="E82" s="122">
        <v>2741</v>
      </c>
      <c r="F82" s="122">
        <v>79</v>
      </c>
      <c r="G82" s="122">
        <v>10125</v>
      </c>
      <c r="H82" s="122">
        <v>0</v>
      </c>
      <c r="I82" s="122">
        <v>-11</v>
      </c>
      <c r="J82" s="122">
        <v>-369</v>
      </c>
      <c r="K82" s="122">
        <v>590</v>
      </c>
      <c r="L82" s="85">
        <v>36383</v>
      </c>
      <c r="M82" s="85">
        <v>469</v>
      </c>
    </row>
    <row r="83" spans="1:13" x14ac:dyDescent="0.2">
      <c r="A83" s="123" t="s">
        <v>430</v>
      </c>
      <c r="B83" s="122">
        <v>6697</v>
      </c>
      <c r="C83" s="122">
        <v>10184</v>
      </c>
      <c r="D83" s="122">
        <v>4392</v>
      </c>
      <c r="E83" s="122">
        <v>2875</v>
      </c>
      <c r="F83" s="122">
        <v>4</v>
      </c>
      <c r="G83" s="122">
        <v>11856</v>
      </c>
      <c r="H83" s="122">
        <v>158</v>
      </c>
      <c r="I83" s="122">
        <v>-11</v>
      </c>
      <c r="J83" s="122">
        <v>-369</v>
      </c>
      <c r="K83" s="122">
        <v>590</v>
      </c>
      <c r="L83" s="85">
        <v>36376</v>
      </c>
      <c r="M83" s="85">
        <v>462</v>
      </c>
    </row>
    <row r="84" spans="1:13" x14ac:dyDescent="0.2">
      <c r="A84" s="123" t="s">
        <v>431</v>
      </c>
      <c r="B84" s="122">
        <v>6790</v>
      </c>
      <c r="C84" s="122">
        <v>10441</v>
      </c>
      <c r="D84" s="122">
        <v>3961</v>
      </c>
      <c r="E84" s="122">
        <v>3126</v>
      </c>
      <c r="F84" s="122">
        <v>133</v>
      </c>
      <c r="G84" s="122">
        <v>10700</v>
      </c>
      <c r="H84" s="122">
        <v>49</v>
      </c>
      <c r="I84" s="122">
        <v>-11</v>
      </c>
      <c r="J84" s="122">
        <v>-369</v>
      </c>
      <c r="K84" s="122">
        <v>590</v>
      </c>
      <c r="L84" s="85">
        <v>35410</v>
      </c>
      <c r="M84" s="85">
        <v>-504</v>
      </c>
    </row>
    <row r="85" spans="1:13" ht="14.25" customHeight="1" x14ac:dyDescent="0.2">
      <c r="A85" s="18" t="s">
        <v>432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85"/>
      <c r="M85" s="85"/>
    </row>
    <row r="86" spans="1:13" x14ac:dyDescent="0.2">
      <c r="A86" s="123" t="s">
        <v>433</v>
      </c>
      <c r="B86" s="122">
        <v>7502</v>
      </c>
      <c r="C86" s="122">
        <v>11066</v>
      </c>
      <c r="D86" s="122">
        <v>3983</v>
      </c>
      <c r="E86" s="122">
        <v>3756</v>
      </c>
      <c r="F86" s="122">
        <v>68</v>
      </c>
      <c r="G86" s="122">
        <v>11213</v>
      </c>
      <c r="H86" s="122">
        <v>17</v>
      </c>
      <c r="I86" s="122">
        <v>-77</v>
      </c>
      <c r="J86" s="122">
        <v>-369</v>
      </c>
      <c r="K86" s="122">
        <v>580</v>
      </c>
      <c r="L86" s="85">
        <v>37739</v>
      </c>
      <c r="M86" s="85">
        <v>1825</v>
      </c>
    </row>
    <row r="87" spans="1:13" x14ac:dyDescent="0.2">
      <c r="A87" s="123" t="s">
        <v>434</v>
      </c>
      <c r="B87" s="122">
        <v>6730</v>
      </c>
      <c r="C87" s="122">
        <v>11434</v>
      </c>
      <c r="D87" s="122">
        <v>4696</v>
      </c>
      <c r="E87" s="122">
        <v>3546</v>
      </c>
      <c r="F87" s="122">
        <v>86</v>
      </c>
      <c r="G87" s="122">
        <v>11784</v>
      </c>
      <c r="H87" s="122">
        <v>40</v>
      </c>
      <c r="I87" s="122">
        <v>-52</v>
      </c>
      <c r="J87" s="122">
        <v>-369</v>
      </c>
      <c r="K87" s="122">
        <v>580</v>
      </c>
      <c r="L87" s="85">
        <v>38475</v>
      </c>
      <c r="M87" s="85">
        <v>2561</v>
      </c>
    </row>
    <row r="88" spans="1:13" x14ac:dyDescent="0.2">
      <c r="A88" s="123" t="s">
        <v>435</v>
      </c>
      <c r="B88" s="122">
        <v>5945</v>
      </c>
      <c r="C88" s="122">
        <v>9937</v>
      </c>
      <c r="D88" s="122">
        <v>4038</v>
      </c>
      <c r="E88" s="122">
        <v>2768</v>
      </c>
      <c r="F88" s="122">
        <v>40</v>
      </c>
      <c r="G88" s="122">
        <v>11783</v>
      </c>
      <c r="H88" s="122">
        <v>55</v>
      </c>
      <c r="I88" s="122">
        <v>-52</v>
      </c>
      <c r="J88" s="122">
        <v>-369</v>
      </c>
      <c r="K88" s="122">
        <v>580</v>
      </c>
      <c r="L88" s="85">
        <v>34725</v>
      </c>
      <c r="M88" s="85">
        <v>-1189</v>
      </c>
    </row>
    <row r="89" spans="1:13" x14ac:dyDescent="0.2">
      <c r="A89" s="123" t="s">
        <v>436</v>
      </c>
      <c r="B89" s="122">
        <v>5745</v>
      </c>
      <c r="C89" s="122">
        <v>9337</v>
      </c>
      <c r="D89" s="122">
        <v>4083</v>
      </c>
      <c r="E89" s="122">
        <v>2794</v>
      </c>
      <c r="F89" s="122">
        <v>0</v>
      </c>
      <c r="G89" s="122">
        <v>12978</v>
      </c>
      <c r="H89" s="122">
        <v>68</v>
      </c>
      <c r="I89" s="122">
        <v>-77</v>
      </c>
      <c r="J89" s="122">
        <v>-369</v>
      </c>
      <c r="K89" s="122">
        <v>580</v>
      </c>
      <c r="L89" s="85">
        <v>35139</v>
      </c>
      <c r="M89" s="85">
        <v>-775</v>
      </c>
    </row>
    <row r="90" spans="1:13" x14ac:dyDescent="0.2">
      <c r="A90" s="123" t="s">
        <v>437</v>
      </c>
      <c r="B90" s="122">
        <v>5152</v>
      </c>
      <c r="C90" s="122">
        <v>9457</v>
      </c>
      <c r="D90" s="122">
        <v>4156</v>
      </c>
      <c r="E90" s="122">
        <v>2820</v>
      </c>
      <c r="F90" s="122">
        <v>0</v>
      </c>
      <c r="G90" s="122">
        <v>16466</v>
      </c>
      <c r="H90" s="122">
        <v>485</v>
      </c>
      <c r="I90" s="122">
        <v>117</v>
      </c>
      <c r="J90" s="122">
        <v>-369</v>
      </c>
      <c r="K90" s="122">
        <v>580</v>
      </c>
      <c r="L90" s="85">
        <v>38864</v>
      </c>
      <c r="M90" s="85">
        <v>2950</v>
      </c>
    </row>
    <row r="91" spans="1:13" x14ac:dyDescent="0.2">
      <c r="A91" s="123" t="s">
        <v>438</v>
      </c>
      <c r="B91" s="122">
        <v>6018</v>
      </c>
      <c r="C91" s="122">
        <v>10522</v>
      </c>
      <c r="D91" s="122">
        <v>4563</v>
      </c>
      <c r="E91" s="122">
        <v>3075</v>
      </c>
      <c r="F91" s="122">
        <v>0</v>
      </c>
      <c r="G91" s="122">
        <v>13541</v>
      </c>
      <c r="H91" s="122">
        <v>225</v>
      </c>
      <c r="I91" s="122">
        <v>564</v>
      </c>
      <c r="J91" s="122">
        <v>-369</v>
      </c>
      <c r="K91" s="122">
        <v>580</v>
      </c>
      <c r="L91" s="85">
        <v>38719</v>
      </c>
      <c r="M91" s="85">
        <v>2805</v>
      </c>
    </row>
    <row r="92" spans="1:13" x14ac:dyDescent="0.2">
      <c r="A92" s="123" t="s">
        <v>439</v>
      </c>
      <c r="B92" s="122">
        <v>7736</v>
      </c>
      <c r="C92" s="122">
        <v>10053</v>
      </c>
      <c r="D92" s="122">
        <v>3658</v>
      </c>
      <c r="E92" s="122">
        <v>3615</v>
      </c>
      <c r="F92" s="122">
        <v>130</v>
      </c>
      <c r="G92" s="122">
        <v>8934</v>
      </c>
      <c r="H92" s="122">
        <v>39</v>
      </c>
      <c r="I92" s="122">
        <v>-14</v>
      </c>
      <c r="J92" s="122">
        <v>-369</v>
      </c>
      <c r="K92" s="122">
        <v>580</v>
      </c>
      <c r="L92" s="85">
        <v>34362</v>
      </c>
      <c r="M92" s="85">
        <v>-1552</v>
      </c>
    </row>
    <row r="93" spans="1:13" x14ac:dyDescent="0.2">
      <c r="A93" s="123" t="s">
        <v>440</v>
      </c>
      <c r="B93" s="122">
        <v>7394</v>
      </c>
      <c r="C93" s="122">
        <v>10394</v>
      </c>
      <c r="D93" s="122">
        <v>3990</v>
      </c>
      <c r="E93" s="122">
        <v>2601</v>
      </c>
      <c r="F93" s="122">
        <v>30</v>
      </c>
      <c r="G93" s="122">
        <v>11683</v>
      </c>
      <c r="H93" s="122">
        <v>57</v>
      </c>
      <c r="I93" s="122">
        <v>-77</v>
      </c>
      <c r="J93" s="122">
        <v>-369</v>
      </c>
      <c r="K93" s="122">
        <v>580</v>
      </c>
      <c r="L93" s="85">
        <v>36283</v>
      </c>
      <c r="M93" s="85">
        <v>369</v>
      </c>
    </row>
    <row r="94" spans="1:13" ht="14.25" customHeight="1" x14ac:dyDescent="0.2">
      <c r="A94" s="18" t="s">
        <v>441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85"/>
      <c r="M94" s="85"/>
    </row>
    <row r="95" spans="1:13" x14ac:dyDescent="0.2">
      <c r="A95" s="123" t="s">
        <v>442</v>
      </c>
      <c r="B95" s="122">
        <v>4176</v>
      </c>
      <c r="C95" s="122">
        <v>8579</v>
      </c>
      <c r="D95" s="122">
        <v>3784</v>
      </c>
      <c r="E95" s="122">
        <v>2160</v>
      </c>
      <c r="F95" s="122">
        <v>0</v>
      </c>
      <c r="G95" s="122">
        <v>16160</v>
      </c>
      <c r="H95" s="122">
        <v>384</v>
      </c>
      <c r="I95" s="122">
        <v>-96</v>
      </c>
      <c r="J95" s="122">
        <v>-369</v>
      </c>
      <c r="K95" s="122">
        <v>589</v>
      </c>
      <c r="L95" s="85">
        <v>35367</v>
      </c>
      <c r="M95" s="85">
        <v>-547</v>
      </c>
    </row>
    <row r="96" spans="1:13" x14ac:dyDescent="0.2">
      <c r="A96" s="123" t="s">
        <v>443</v>
      </c>
      <c r="B96" s="122">
        <v>5288</v>
      </c>
      <c r="C96" s="122">
        <v>8952</v>
      </c>
      <c r="D96" s="122">
        <v>4002</v>
      </c>
      <c r="E96" s="122">
        <v>2976</v>
      </c>
      <c r="F96" s="122">
        <v>5</v>
      </c>
      <c r="G96" s="122">
        <v>13810</v>
      </c>
      <c r="H96" s="122">
        <v>660</v>
      </c>
      <c r="I96" s="122">
        <v>-47</v>
      </c>
      <c r="J96" s="122">
        <v>-369</v>
      </c>
      <c r="K96" s="122">
        <v>589</v>
      </c>
      <c r="L96" s="85">
        <v>35866</v>
      </c>
      <c r="M96" s="85">
        <v>-48</v>
      </c>
    </row>
    <row r="97" spans="1:13" x14ac:dyDescent="0.2">
      <c r="A97" s="123" t="s">
        <v>444</v>
      </c>
      <c r="B97" s="122">
        <v>5390</v>
      </c>
      <c r="C97" s="122">
        <v>8686</v>
      </c>
      <c r="D97" s="122">
        <v>3938</v>
      </c>
      <c r="E97" s="122">
        <v>3125</v>
      </c>
      <c r="F97" s="122">
        <v>29</v>
      </c>
      <c r="G97" s="122">
        <v>14100</v>
      </c>
      <c r="H97" s="122">
        <v>695</v>
      </c>
      <c r="I97" s="122">
        <v>145</v>
      </c>
      <c r="J97" s="122">
        <v>-369</v>
      </c>
      <c r="K97" s="122">
        <v>589</v>
      </c>
      <c r="L97" s="85">
        <v>36328</v>
      </c>
      <c r="M97" s="85">
        <v>414</v>
      </c>
    </row>
    <row r="98" spans="1:13" x14ac:dyDescent="0.2">
      <c r="A98" s="123" t="s">
        <v>445</v>
      </c>
      <c r="B98" s="122">
        <v>5418</v>
      </c>
      <c r="C98" s="122">
        <v>9430</v>
      </c>
      <c r="D98" s="122">
        <v>4775</v>
      </c>
      <c r="E98" s="122">
        <v>3648</v>
      </c>
      <c r="F98" s="122">
        <v>0</v>
      </c>
      <c r="G98" s="122">
        <v>15019</v>
      </c>
      <c r="H98" s="122">
        <v>795</v>
      </c>
      <c r="I98" s="122">
        <v>1590</v>
      </c>
      <c r="J98" s="122">
        <v>-369</v>
      </c>
      <c r="K98" s="122">
        <v>589</v>
      </c>
      <c r="L98" s="85">
        <v>40895</v>
      </c>
      <c r="M98" s="85">
        <v>4981</v>
      </c>
    </row>
    <row r="99" spans="1:13" x14ac:dyDescent="0.2">
      <c r="A99" s="123" t="s">
        <v>441</v>
      </c>
      <c r="B99" s="122">
        <v>6953</v>
      </c>
      <c r="C99" s="122">
        <v>9134</v>
      </c>
      <c r="D99" s="122">
        <v>3500</v>
      </c>
      <c r="E99" s="122">
        <v>3129</v>
      </c>
      <c r="F99" s="122">
        <v>39</v>
      </c>
      <c r="G99" s="122">
        <v>10040</v>
      </c>
      <c r="H99" s="122">
        <v>22</v>
      </c>
      <c r="I99" s="122">
        <v>-9</v>
      </c>
      <c r="J99" s="122">
        <v>-369</v>
      </c>
      <c r="K99" s="122">
        <v>589</v>
      </c>
      <c r="L99" s="85">
        <v>33028</v>
      </c>
      <c r="M99" s="85">
        <v>-2886</v>
      </c>
    </row>
    <row r="100" spans="1:13" x14ac:dyDescent="0.2">
      <c r="A100" s="123" t="s">
        <v>446</v>
      </c>
      <c r="B100" s="122">
        <v>6103</v>
      </c>
      <c r="C100" s="122">
        <v>9423</v>
      </c>
      <c r="D100" s="122">
        <v>4302</v>
      </c>
      <c r="E100" s="122">
        <v>2505</v>
      </c>
      <c r="F100" s="122">
        <v>0</v>
      </c>
      <c r="G100" s="122">
        <v>12597</v>
      </c>
      <c r="H100" s="122">
        <v>142</v>
      </c>
      <c r="I100" s="122">
        <v>-72</v>
      </c>
      <c r="J100" s="122">
        <v>-369</v>
      </c>
      <c r="K100" s="122">
        <v>589</v>
      </c>
      <c r="L100" s="85">
        <v>35220</v>
      </c>
      <c r="M100" s="85">
        <v>-694</v>
      </c>
    </row>
    <row r="101" spans="1:13" x14ac:dyDescent="0.2">
      <c r="A101" s="123" t="s">
        <v>447</v>
      </c>
      <c r="B101" s="122">
        <v>7588</v>
      </c>
      <c r="C101" s="122">
        <v>10032</v>
      </c>
      <c r="D101" s="122">
        <v>3770</v>
      </c>
      <c r="E101" s="122">
        <v>1851</v>
      </c>
      <c r="F101" s="122">
        <v>0</v>
      </c>
      <c r="G101" s="122">
        <v>11128</v>
      </c>
      <c r="H101" s="122">
        <v>54</v>
      </c>
      <c r="I101" s="122">
        <v>-96</v>
      </c>
      <c r="J101" s="122">
        <v>-369</v>
      </c>
      <c r="K101" s="122">
        <v>589</v>
      </c>
      <c r="L101" s="85">
        <v>34547</v>
      </c>
      <c r="M101" s="85">
        <v>-1367</v>
      </c>
    </row>
    <row r="102" spans="1:13" x14ac:dyDescent="0.2">
      <c r="A102" s="123" t="s">
        <v>448</v>
      </c>
      <c r="B102" s="122">
        <v>6000</v>
      </c>
      <c r="C102" s="122">
        <v>9030</v>
      </c>
      <c r="D102" s="122">
        <v>3590</v>
      </c>
      <c r="E102" s="122">
        <v>2669</v>
      </c>
      <c r="F102" s="122">
        <v>0</v>
      </c>
      <c r="G102" s="122">
        <v>12913</v>
      </c>
      <c r="H102" s="122">
        <v>126</v>
      </c>
      <c r="I102" s="122">
        <v>-47</v>
      </c>
      <c r="J102" s="122">
        <v>-369</v>
      </c>
      <c r="K102" s="122">
        <v>589</v>
      </c>
      <c r="L102" s="85">
        <v>34501</v>
      </c>
      <c r="M102" s="85">
        <v>-1413</v>
      </c>
    </row>
    <row r="103" spans="1:13" x14ac:dyDescent="0.2">
      <c r="A103" s="123" t="s">
        <v>449</v>
      </c>
      <c r="B103" s="122">
        <v>6180</v>
      </c>
      <c r="C103" s="122">
        <v>9833</v>
      </c>
      <c r="D103" s="122">
        <v>3825</v>
      </c>
      <c r="E103" s="122">
        <v>2965</v>
      </c>
      <c r="F103" s="122">
        <v>0</v>
      </c>
      <c r="G103" s="122">
        <v>11514</v>
      </c>
      <c r="H103" s="122">
        <v>33</v>
      </c>
      <c r="I103" s="122">
        <v>-72</v>
      </c>
      <c r="J103" s="122">
        <v>-369</v>
      </c>
      <c r="K103" s="122">
        <v>589</v>
      </c>
      <c r="L103" s="85">
        <v>34498</v>
      </c>
      <c r="M103" s="85">
        <v>-1416</v>
      </c>
    </row>
    <row r="104" spans="1:13" x14ac:dyDescent="0.2">
      <c r="A104" s="123" t="s">
        <v>450</v>
      </c>
      <c r="B104" s="122">
        <v>4990</v>
      </c>
      <c r="C104" s="122">
        <v>9608</v>
      </c>
      <c r="D104" s="122">
        <v>3708</v>
      </c>
      <c r="E104" s="122">
        <v>2283</v>
      </c>
      <c r="F104" s="122">
        <v>0</v>
      </c>
      <c r="G104" s="122">
        <v>15216</v>
      </c>
      <c r="H104" s="122">
        <v>448</v>
      </c>
      <c r="I104" s="122">
        <v>464</v>
      </c>
      <c r="J104" s="122">
        <v>-369</v>
      </c>
      <c r="K104" s="122">
        <v>589</v>
      </c>
      <c r="L104" s="85">
        <v>36937</v>
      </c>
      <c r="M104" s="85">
        <v>1023</v>
      </c>
    </row>
    <row r="105" spans="1:13" x14ac:dyDescent="0.2">
      <c r="A105" s="123" t="s">
        <v>451</v>
      </c>
      <c r="B105" s="122">
        <v>5875</v>
      </c>
      <c r="C105" s="122">
        <v>9651</v>
      </c>
      <c r="D105" s="122">
        <v>4021</v>
      </c>
      <c r="E105" s="122">
        <v>2618</v>
      </c>
      <c r="F105" s="122">
        <v>0</v>
      </c>
      <c r="G105" s="122">
        <v>12478</v>
      </c>
      <c r="H105" s="122">
        <v>228</v>
      </c>
      <c r="I105" s="122">
        <v>-25</v>
      </c>
      <c r="J105" s="122">
        <v>-369</v>
      </c>
      <c r="K105" s="122">
        <v>589</v>
      </c>
      <c r="L105" s="85">
        <v>35066</v>
      </c>
      <c r="M105" s="85">
        <v>-848</v>
      </c>
    </row>
    <row r="106" spans="1:13" x14ac:dyDescent="0.2">
      <c r="A106" s="123" t="s">
        <v>452</v>
      </c>
      <c r="B106" s="122">
        <v>5691</v>
      </c>
      <c r="C106" s="122">
        <v>8889</v>
      </c>
      <c r="D106" s="122">
        <v>3667</v>
      </c>
      <c r="E106" s="122">
        <v>3614</v>
      </c>
      <c r="F106" s="122">
        <v>0</v>
      </c>
      <c r="G106" s="122">
        <v>13359</v>
      </c>
      <c r="H106" s="122">
        <v>169</v>
      </c>
      <c r="I106" s="122">
        <v>-72</v>
      </c>
      <c r="J106" s="122">
        <v>-369</v>
      </c>
      <c r="K106" s="122">
        <v>589</v>
      </c>
      <c r="L106" s="85">
        <v>35537</v>
      </c>
      <c r="M106" s="85">
        <v>-377</v>
      </c>
    </row>
    <row r="107" spans="1:13" ht="14.25" customHeight="1" x14ac:dyDescent="0.2">
      <c r="A107" s="18" t="s">
        <v>453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85"/>
      <c r="M107" s="85"/>
    </row>
    <row r="108" spans="1:13" x14ac:dyDescent="0.2">
      <c r="A108" s="123" t="s">
        <v>454</v>
      </c>
      <c r="B108" s="122">
        <v>6007</v>
      </c>
      <c r="C108" s="122">
        <v>9026</v>
      </c>
      <c r="D108" s="122">
        <v>3528</v>
      </c>
      <c r="E108" s="122">
        <v>3227</v>
      </c>
      <c r="F108" s="122">
        <v>0</v>
      </c>
      <c r="G108" s="122">
        <v>11694</v>
      </c>
      <c r="H108" s="122">
        <v>174</v>
      </c>
      <c r="I108" s="122">
        <v>-102</v>
      </c>
      <c r="J108" s="122">
        <v>-369</v>
      </c>
      <c r="K108" s="122">
        <v>358</v>
      </c>
      <c r="L108" s="85">
        <v>33543</v>
      </c>
      <c r="M108" s="85">
        <v>-2371</v>
      </c>
    </row>
    <row r="109" spans="1:13" ht="14.25" customHeight="1" x14ac:dyDescent="0.2">
      <c r="A109" s="18" t="s">
        <v>455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85"/>
      <c r="M109" s="85"/>
    </row>
    <row r="110" spans="1:13" x14ac:dyDescent="0.2">
      <c r="A110" s="123" t="s">
        <v>456</v>
      </c>
      <c r="B110" s="122">
        <v>6256</v>
      </c>
      <c r="C110" s="122">
        <v>8966</v>
      </c>
      <c r="D110" s="122">
        <v>3638</v>
      </c>
      <c r="E110" s="122">
        <v>2867</v>
      </c>
      <c r="F110" s="122">
        <v>0</v>
      </c>
      <c r="G110" s="122">
        <v>12130</v>
      </c>
      <c r="H110" s="122">
        <v>43</v>
      </c>
      <c r="I110" s="122">
        <v>-155</v>
      </c>
      <c r="J110" s="122">
        <v>-369</v>
      </c>
      <c r="K110" s="122">
        <v>403</v>
      </c>
      <c r="L110" s="85">
        <v>33779</v>
      </c>
      <c r="M110" s="85">
        <v>-2135</v>
      </c>
    </row>
    <row r="111" spans="1:13" x14ac:dyDescent="0.2">
      <c r="A111" s="123" t="s">
        <v>457</v>
      </c>
      <c r="B111" s="122">
        <v>7091</v>
      </c>
      <c r="C111" s="122">
        <v>10284</v>
      </c>
      <c r="D111" s="122">
        <v>3555</v>
      </c>
      <c r="E111" s="122">
        <v>3521</v>
      </c>
      <c r="F111" s="122">
        <v>33</v>
      </c>
      <c r="G111" s="122">
        <v>10595</v>
      </c>
      <c r="H111" s="122">
        <v>0</v>
      </c>
      <c r="I111" s="122">
        <v>-91</v>
      </c>
      <c r="J111" s="122">
        <v>-369</v>
      </c>
      <c r="K111" s="122">
        <v>685</v>
      </c>
      <c r="L111" s="85">
        <v>35304</v>
      </c>
      <c r="M111" s="85">
        <v>-610</v>
      </c>
    </row>
    <row r="112" spans="1:13" x14ac:dyDescent="0.2">
      <c r="A112" s="123" t="s">
        <v>458</v>
      </c>
      <c r="B112" s="122">
        <v>5341</v>
      </c>
      <c r="C112" s="122">
        <v>8551</v>
      </c>
      <c r="D112" s="122">
        <v>3987</v>
      </c>
      <c r="E112" s="122">
        <v>2449</v>
      </c>
      <c r="F112" s="122">
        <v>0</v>
      </c>
      <c r="G112" s="122">
        <v>12990</v>
      </c>
      <c r="H112" s="122">
        <v>364</v>
      </c>
      <c r="I112" s="122">
        <v>-131</v>
      </c>
      <c r="J112" s="122">
        <v>-369</v>
      </c>
      <c r="K112" s="122">
        <v>335</v>
      </c>
      <c r="L112" s="85">
        <v>33517</v>
      </c>
      <c r="M112" s="85">
        <v>-2397</v>
      </c>
    </row>
    <row r="113" spans="1:13" x14ac:dyDescent="0.2">
      <c r="A113" s="123" t="s">
        <v>459</v>
      </c>
      <c r="B113" s="122">
        <v>6440</v>
      </c>
      <c r="C113" s="122">
        <v>9613</v>
      </c>
      <c r="D113" s="122">
        <v>3763</v>
      </c>
      <c r="E113" s="122">
        <v>3148</v>
      </c>
      <c r="F113" s="122">
        <v>0</v>
      </c>
      <c r="G113" s="122">
        <v>12116</v>
      </c>
      <c r="H113" s="122">
        <v>0</v>
      </c>
      <c r="I113" s="122">
        <v>-155</v>
      </c>
      <c r="J113" s="122">
        <v>-369</v>
      </c>
      <c r="K113" s="122">
        <v>426</v>
      </c>
      <c r="L113" s="85">
        <v>34982</v>
      </c>
      <c r="M113" s="85">
        <v>-932</v>
      </c>
    </row>
    <row r="114" spans="1:13" x14ac:dyDescent="0.2">
      <c r="A114" s="123" t="s">
        <v>460</v>
      </c>
      <c r="B114" s="122">
        <v>6180</v>
      </c>
      <c r="C114" s="122">
        <v>9354</v>
      </c>
      <c r="D114" s="122">
        <v>3757</v>
      </c>
      <c r="E114" s="122">
        <v>2826</v>
      </c>
      <c r="F114" s="122">
        <v>0</v>
      </c>
      <c r="G114" s="122">
        <v>12401</v>
      </c>
      <c r="H114" s="122">
        <v>6</v>
      </c>
      <c r="I114" s="122">
        <v>-155</v>
      </c>
      <c r="J114" s="122">
        <v>-369</v>
      </c>
      <c r="K114" s="122">
        <v>420</v>
      </c>
      <c r="L114" s="85">
        <v>34420</v>
      </c>
      <c r="M114" s="85">
        <v>-1494</v>
      </c>
    </row>
    <row r="115" spans="1:13" ht="14.25" customHeight="1" x14ac:dyDescent="0.2">
      <c r="A115" s="18" t="s">
        <v>461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85"/>
      <c r="M115" s="85"/>
    </row>
    <row r="116" spans="1:13" x14ac:dyDescent="0.2">
      <c r="A116" s="123" t="s">
        <v>462</v>
      </c>
      <c r="B116" s="122">
        <v>7738</v>
      </c>
      <c r="C116" s="122">
        <v>11010</v>
      </c>
      <c r="D116" s="122">
        <v>4641</v>
      </c>
      <c r="E116" s="122">
        <v>3650</v>
      </c>
      <c r="F116" s="122">
        <v>117</v>
      </c>
      <c r="G116" s="122">
        <v>8867</v>
      </c>
      <c r="H116" s="122">
        <v>35</v>
      </c>
      <c r="I116" s="122">
        <v>-30</v>
      </c>
      <c r="J116" s="122">
        <v>-369</v>
      </c>
      <c r="K116" s="122">
        <v>1076</v>
      </c>
      <c r="L116" s="85">
        <v>36735</v>
      </c>
      <c r="M116" s="85">
        <v>821</v>
      </c>
    </row>
    <row r="117" spans="1:13" x14ac:dyDescent="0.2">
      <c r="A117" s="123" t="s">
        <v>463</v>
      </c>
      <c r="B117" s="122">
        <v>6708</v>
      </c>
      <c r="C117" s="122">
        <v>10385</v>
      </c>
      <c r="D117" s="122">
        <v>4154</v>
      </c>
      <c r="E117" s="122">
        <v>2846</v>
      </c>
      <c r="F117" s="122">
        <v>0</v>
      </c>
      <c r="G117" s="122">
        <v>10949</v>
      </c>
      <c r="H117" s="122">
        <v>0</v>
      </c>
      <c r="I117" s="122">
        <v>-30</v>
      </c>
      <c r="J117" s="122">
        <v>-369</v>
      </c>
      <c r="K117" s="122">
        <v>1076</v>
      </c>
      <c r="L117" s="85">
        <v>35719</v>
      </c>
      <c r="M117" s="85">
        <v>-195</v>
      </c>
    </row>
    <row r="118" spans="1:13" x14ac:dyDescent="0.2">
      <c r="A118" s="123" t="s">
        <v>464</v>
      </c>
      <c r="B118" s="122">
        <v>8807</v>
      </c>
      <c r="C118" s="122">
        <v>10810</v>
      </c>
      <c r="D118" s="122">
        <v>3968</v>
      </c>
      <c r="E118" s="122">
        <v>4470</v>
      </c>
      <c r="F118" s="122">
        <v>437</v>
      </c>
      <c r="G118" s="122">
        <v>8199</v>
      </c>
      <c r="H118" s="122">
        <v>24</v>
      </c>
      <c r="I118" s="122">
        <v>21</v>
      </c>
      <c r="J118" s="122">
        <v>-18</v>
      </c>
      <c r="K118" s="122">
        <v>1076</v>
      </c>
      <c r="L118" s="85">
        <v>37794</v>
      </c>
      <c r="M118" s="85">
        <v>1880</v>
      </c>
    </row>
    <row r="119" spans="1:13" x14ac:dyDescent="0.2">
      <c r="A119" s="123" t="s">
        <v>465</v>
      </c>
      <c r="B119" s="122">
        <v>5471</v>
      </c>
      <c r="C119" s="122">
        <v>8557</v>
      </c>
      <c r="D119" s="122">
        <v>3540</v>
      </c>
      <c r="E119" s="122">
        <v>2365</v>
      </c>
      <c r="F119" s="122">
        <v>0</v>
      </c>
      <c r="G119" s="122">
        <v>14286</v>
      </c>
      <c r="H119" s="122">
        <v>62</v>
      </c>
      <c r="I119" s="122">
        <v>-30</v>
      </c>
      <c r="J119" s="122">
        <v>75</v>
      </c>
      <c r="K119" s="122">
        <v>1076</v>
      </c>
      <c r="L119" s="85">
        <v>35402</v>
      </c>
      <c r="M119" s="85">
        <v>-512</v>
      </c>
    </row>
    <row r="120" spans="1:13" x14ac:dyDescent="0.2">
      <c r="A120" s="123" t="s">
        <v>466</v>
      </c>
      <c r="B120" s="122">
        <v>7755</v>
      </c>
      <c r="C120" s="122">
        <v>10683</v>
      </c>
      <c r="D120" s="122">
        <v>4346</v>
      </c>
      <c r="E120" s="122">
        <v>3298</v>
      </c>
      <c r="F120" s="122">
        <v>77</v>
      </c>
      <c r="G120" s="122">
        <v>9495</v>
      </c>
      <c r="H120" s="122">
        <v>0</v>
      </c>
      <c r="I120" s="122">
        <v>21</v>
      </c>
      <c r="J120" s="122">
        <v>-369</v>
      </c>
      <c r="K120" s="122">
        <v>1076</v>
      </c>
      <c r="L120" s="85">
        <v>36382</v>
      </c>
      <c r="M120" s="85">
        <v>468</v>
      </c>
    </row>
    <row r="121" spans="1:13" x14ac:dyDescent="0.2">
      <c r="A121" s="123" t="s">
        <v>467</v>
      </c>
      <c r="B121" s="122">
        <v>7366</v>
      </c>
      <c r="C121" s="122">
        <v>9431</v>
      </c>
      <c r="D121" s="122">
        <v>3519</v>
      </c>
      <c r="E121" s="122">
        <v>4503</v>
      </c>
      <c r="F121" s="122">
        <v>208</v>
      </c>
      <c r="G121" s="122">
        <v>9915</v>
      </c>
      <c r="H121" s="122">
        <v>21</v>
      </c>
      <c r="I121" s="122">
        <v>33</v>
      </c>
      <c r="J121" s="122">
        <v>97</v>
      </c>
      <c r="K121" s="122">
        <v>1076</v>
      </c>
      <c r="L121" s="85">
        <v>36169</v>
      </c>
      <c r="M121" s="85">
        <v>255</v>
      </c>
    </row>
    <row r="122" spans="1:13" x14ac:dyDescent="0.2">
      <c r="A122" s="123" t="s">
        <v>468</v>
      </c>
      <c r="B122" s="122">
        <v>6459</v>
      </c>
      <c r="C122" s="122">
        <v>9580</v>
      </c>
      <c r="D122" s="122">
        <v>4090</v>
      </c>
      <c r="E122" s="122">
        <v>3143</v>
      </c>
      <c r="F122" s="122">
        <v>76</v>
      </c>
      <c r="G122" s="122">
        <v>11622</v>
      </c>
      <c r="H122" s="122">
        <v>101</v>
      </c>
      <c r="I122" s="122">
        <v>-30</v>
      </c>
      <c r="J122" s="122">
        <v>-369</v>
      </c>
      <c r="K122" s="122">
        <v>1076</v>
      </c>
      <c r="L122" s="85">
        <v>35748</v>
      </c>
      <c r="M122" s="85">
        <v>-166</v>
      </c>
    </row>
    <row r="123" spans="1:13" x14ac:dyDescent="0.2">
      <c r="A123" s="123" t="s">
        <v>469</v>
      </c>
      <c r="B123" s="122">
        <v>6899</v>
      </c>
      <c r="C123" s="122">
        <v>10562</v>
      </c>
      <c r="D123" s="122">
        <v>3883</v>
      </c>
      <c r="E123" s="122">
        <v>2249</v>
      </c>
      <c r="F123" s="122">
        <v>2</v>
      </c>
      <c r="G123" s="122">
        <v>11887</v>
      </c>
      <c r="H123" s="122">
        <v>0</v>
      </c>
      <c r="I123" s="122">
        <v>-30</v>
      </c>
      <c r="J123" s="122">
        <v>-99</v>
      </c>
      <c r="K123" s="122">
        <v>1076</v>
      </c>
      <c r="L123" s="85">
        <v>36429</v>
      </c>
      <c r="M123" s="85">
        <v>515</v>
      </c>
    </row>
    <row r="124" spans="1:13" x14ac:dyDescent="0.2">
      <c r="A124" s="123" t="s">
        <v>470</v>
      </c>
      <c r="B124" s="122">
        <v>6783</v>
      </c>
      <c r="C124" s="122">
        <v>9689</v>
      </c>
      <c r="D124" s="122">
        <v>4041</v>
      </c>
      <c r="E124" s="122">
        <v>3262</v>
      </c>
      <c r="F124" s="122">
        <v>0</v>
      </c>
      <c r="G124" s="122">
        <v>11367</v>
      </c>
      <c r="H124" s="122">
        <v>104</v>
      </c>
      <c r="I124" s="122">
        <v>-30</v>
      </c>
      <c r="J124" s="122">
        <v>-369</v>
      </c>
      <c r="K124" s="122">
        <v>1076</v>
      </c>
      <c r="L124" s="85">
        <v>35923</v>
      </c>
      <c r="M124" s="85">
        <v>9</v>
      </c>
    </row>
    <row r="125" spans="1:13" x14ac:dyDescent="0.2">
      <c r="A125" s="123" t="s">
        <v>471</v>
      </c>
      <c r="B125" s="122">
        <v>7709</v>
      </c>
      <c r="C125" s="122">
        <v>10822</v>
      </c>
      <c r="D125" s="122">
        <v>4112</v>
      </c>
      <c r="E125" s="122">
        <v>2717</v>
      </c>
      <c r="F125" s="122">
        <v>0</v>
      </c>
      <c r="G125" s="122">
        <v>9531</v>
      </c>
      <c r="H125" s="122">
        <v>12</v>
      </c>
      <c r="I125" s="122">
        <v>21</v>
      </c>
      <c r="J125" s="122">
        <v>-369</v>
      </c>
      <c r="K125" s="122">
        <v>1076</v>
      </c>
      <c r="L125" s="85">
        <v>35631</v>
      </c>
      <c r="M125" s="85">
        <v>-283</v>
      </c>
    </row>
    <row r="126" spans="1:13" x14ac:dyDescent="0.2">
      <c r="A126" s="123" t="s">
        <v>472</v>
      </c>
      <c r="B126" s="122">
        <v>6307</v>
      </c>
      <c r="C126" s="122">
        <v>9604</v>
      </c>
      <c r="D126" s="122">
        <v>4504</v>
      </c>
      <c r="E126" s="122">
        <v>2787</v>
      </c>
      <c r="F126" s="122">
        <v>0</v>
      </c>
      <c r="G126" s="122">
        <v>11142</v>
      </c>
      <c r="H126" s="122">
        <v>36</v>
      </c>
      <c r="I126" s="122">
        <v>-30</v>
      </c>
      <c r="J126" s="122">
        <v>-369</v>
      </c>
      <c r="K126" s="122">
        <v>1076</v>
      </c>
      <c r="L126" s="85">
        <v>35057</v>
      </c>
      <c r="M126" s="85">
        <v>-857</v>
      </c>
    </row>
    <row r="127" spans="1:13" x14ac:dyDescent="0.2">
      <c r="A127" s="123" t="s">
        <v>473</v>
      </c>
      <c r="B127" s="122">
        <v>7205</v>
      </c>
      <c r="C127" s="122">
        <v>10038</v>
      </c>
      <c r="D127" s="122">
        <v>3923</v>
      </c>
      <c r="E127" s="122">
        <v>3863</v>
      </c>
      <c r="F127" s="122">
        <v>179</v>
      </c>
      <c r="G127" s="122">
        <v>10506</v>
      </c>
      <c r="H127" s="122">
        <v>5</v>
      </c>
      <c r="I127" s="122">
        <v>33</v>
      </c>
      <c r="J127" s="122">
        <v>-369</v>
      </c>
      <c r="K127" s="122">
        <v>1076</v>
      </c>
      <c r="L127" s="85">
        <v>36459</v>
      </c>
      <c r="M127" s="85">
        <v>545</v>
      </c>
    </row>
    <row r="128" spans="1:13" x14ac:dyDescent="0.2">
      <c r="A128" s="123" t="s">
        <v>474</v>
      </c>
      <c r="B128" s="122">
        <v>8711</v>
      </c>
      <c r="C128" s="122">
        <v>12582</v>
      </c>
      <c r="D128" s="122">
        <v>3764</v>
      </c>
      <c r="E128" s="122">
        <v>2400</v>
      </c>
      <c r="F128" s="122">
        <v>0</v>
      </c>
      <c r="G128" s="122">
        <v>7434</v>
      </c>
      <c r="H128" s="122">
        <v>154</v>
      </c>
      <c r="I128" s="122">
        <v>21</v>
      </c>
      <c r="J128" s="122">
        <v>-79</v>
      </c>
      <c r="K128" s="122">
        <v>1076</v>
      </c>
      <c r="L128" s="85">
        <v>36063</v>
      </c>
      <c r="M128" s="85">
        <v>149</v>
      </c>
    </row>
    <row r="129" spans="1:13" x14ac:dyDescent="0.2">
      <c r="A129" s="123" t="s">
        <v>475</v>
      </c>
      <c r="B129" s="122">
        <v>7630</v>
      </c>
      <c r="C129" s="122">
        <v>9748</v>
      </c>
      <c r="D129" s="122">
        <v>3680</v>
      </c>
      <c r="E129" s="122">
        <v>4769</v>
      </c>
      <c r="F129" s="122">
        <v>346</v>
      </c>
      <c r="G129" s="122">
        <v>10049</v>
      </c>
      <c r="H129" s="122">
        <v>92</v>
      </c>
      <c r="I129" s="122">
        <v>-30</v>
      </c>
      <c r="J129" s="122">
        <v>-289</v>
      </c>
      <c r="K129" s="122">
        <v>1076</v>
      </c>
      <c r="L129" s="85">
        <v>37071</v>
      </c>
      <c r="M129" s="85">
        <v>1157</v>
      </c>
    </row>
    <row r="130" spans="1:13" x14ac:dyDescent="0.2">
      <c r="A130" s="123" t="s">
        <v>476</v>
      </c>
      <c r="B130" s="122">
        <v>9698</v>
      </c>
      <c r="C130" s="122">
        <v>12916</v>
      </c>
      <c r="D130" s="122">
        <v>3526</v>
      </c>
      <c r="E130" s="122">
        <v>1697</v>
      </c>
      <c r="F130" s="122">
        <v>0</v>
      </c>
      <c r="G130" s="122">
        <v>8134</v>
      </c>
      <c r="H130" s="122">
        <v>382</v>
      </c>
      <c r="I130" s="122">
        <v>21</v>
      </c>
      <c r="J130" s="122">
        <v>290</v>
      </c>
      <c r="K130" s="122">
        <v>1076</v>
      </c>
      <c r="L130" s="85">
        <v>37740</v>
      </c>
      <c r="M130" s="85">
        <v>1826</v>
      </c>
    </row>
    <row r="131" spans="1:13" x14ac:dyDescent="0.2">
      <c r="A131" s="123" t="s">
        <v>477</v>
      </c>
      <c r="B131" s="122">
        <v>6990</v>
      </c>
      <c r="C131" s="122">
        <v>9116</v>
      </c>
      <c r="D131" s="122">
        <v>2939</v>
      </c>
      <c r="E131" s="122">
        <v>3317</v>
      </c>
      <c r="F131" s="122">
        <v>82</v>
      </c>
      <c r="G131" s="122">
        <v>7497</v>
      </c>
      <c r="H131" s="122">
        <v>55</v>
      </c>
      <c r="I131" s="122">
        <v>85</v>
      </c>
      <c r="J131" s="122">
        <v>-100</v>
      </c>
      <c r="K131" s="122">
        <v>1076</v>
      </c>
      <c r="L131" s="85">
        <v>31057</v>
      </c>
      <c r="M131" s="85">
        <v>-4857</v>
      </c>
    </row>
    <row r="132" spans="1:13" x14ac:dyDescent="0.2">
      <c r="A132" s="123" t="s">
        <v>478</v>
      </c>
      <c r="B132" s="122">
        <v>8515</v>
      </c>
      <c r="C132" s="122">
        <v>8439</v>
      </c>
      <c r="D132" s="122">
        <v>2922</v>
      </c>
      <c r="E132" s="122">
        <v>6477</v>
      </c>
      <c r="F132" s="122">
        <v>452</v>
      </c>
      <c r="G132" s="122">
        <v>8828</v>
      </c>
      <c r="H132" s="122">
        <v>252</v>
      </c>
      <c r="I132" s="122">
        <v>147</v>
      </c>
      <c r="J132" s="122">
        <v>201</v>
      </c>
      <c r="K132" s="122">
        <v>1076</v>
      </c>
      <c r="L132" s="85">
        <v>37309</v>
      </c>
      <c r="M132" s="85">
        <v>1395</v>
      </c>
    </row>
    <row r="133" spans="1:13" x14ac:dyDescent="0.2">
      <c r="A133" s="123" t="s">
        <v>479</v>
      </c>
      <c r="B133" s="122">
        <v>6703</v>
      </c>
      <c r="C133" s="122">
        <v>9618</v>
      </c>
      <c r="D133" s="122">
        <v>4280</v>
      </c>
      <c r="E133" s="122">
        <v>3025</v>
      </c>
      <c r="F133" s="122">
        <v>0</v>
      </c>
      <c r="G133" s="122">
        <v>12996</v>
      </c>
      <c r="H133" s="122">
        <v>60</v>
      </c>
      <c r="I133" s="122">
        <v>-7</v>
      </c>
      <c r="J133" s="122">
        <v>-369</v>
      </c>
      <c r="K133" s="122">
        <v>1076</v>
      </c>
      <c r="L133" s="85">
        <v>37382</v>
      </c>
      <c r="M133" s="85">
        <v>1468</v>
      </c>
    </row>
    <row r="134" spans="1:13" x14ac:dyDescent="0.2">
      <c r="A134" s="123" t="s">
        <v>480</v>
      </c>
      <c r="B134" s="122">
        <v>6756</v>
      </c>
      <c r="C134" s="122">
        <v>10266</v>
      </c>
      <c r="D134" s="122">
        <v>4248</v>
      </c>
      <c r="E134" s="122">
        <v>4041</v>
      </c>
      <c r="F134" s="122">
        <v>40</v>
      </c>
      <c r="G134" s="122">
        <v>11001</v>
      </c>
      <c r="H134" s="122">
        <v>54</v>
      </c>
      <c r="I134" s="122">
        <v>506</v>
      </c>
      <c r="J134" s="122">
        <v>-369</v>
      </c>
      <c r="K134" s="122">
        <v>1076</v>
      </c>
      <c r="L134" s="85">
        <v>37619</v>
      </c>
      <c r="M134" s="85">
        <v>1705</v>
      </c>
    </row>
    <row r="135" spans="1:13" x14ac:dyDescent="0.2">
      <c r="A135" s="123" t="s">
        <v>481</v>
      </c>
      <c r="B135" s="122">
        <v>4449</v>
      </c>
      <c r="C135" s="122">
        <v>7985</v>
      </c>
      <c r="D135" s="122">
        <v>3676</v>
      </c>
      <c r="E135" s="122">
        <v>2505</v>
      </c>
      <c r="F135" s="122">
        <v>0</v>
      </c>
      <c r="G135" s="122">
        <v>15640</v>
      </c>
      <c r="H135" s="122">
        <v>326</v>
      </c>
      <c r="I135" s="122">
        <v>-30</v>
      </c>
      <c r="J135" s="122">
        <v>-317</v>
      </c>
      <c r="K135" s="122">
        <v>1076</v>
      </c>
      <c r="L135" s="85">
        <v>35310</v>
      </c>
      <c r="M135" s="85">
        <v>-604</v>
      </c>
    </row>
    <row r="136" spans="1:13" x14ac:dyDescent="0.2">
      <c r="A136" s="123" t="s">
        <v>482</v>
      </c>
      <c r="B136" s="122">
        <v>6920</v>
      </c>
      <c r="C136" s="122">
        <v>9492</v>
      </c>
      <c r="D136" s="122">
        <v>3462</v>
      </c>
      <c r="E136" s="122">
        <v>2563</v>
      </c>
      <c r="F136" s="122">
        <v>0</v>
      </c>
      <c r="G136" s="122">
        <v>10530</v>
      </c>
      <c r="H136" s="122">
        <v>113</v>
      </c>
      <c r="I136" s="122">
        <v>-30</v>
      </c>
      <c r="J136" s="122">
        <v>-369</v>
      </c>
      <c r="K136" s="122">
        <v>1076</v>
      </c>
      <c r="L136" s="85">
        <v>33757</v>
      </c>
      <c r="M136" s="85">
        <v>-2157</v>
      </c>
    </row>
    <row r="137" spans="1:13" x14ac:dyDescent="0.2">
      <c r="A137" s="123" t="s">
        <v>483</v>
      </c>
      <c r="B137" s="122">
        <v>7433</v>
      </c>
      <c r="C137" s="122">
        <v>11101</v>
      </c>
      <c r="D137" s="122">
        <v>4288</v>
      </c>
      <c r="E137" s="122">
        <v>2512</v>
      </c>
      <c r="F137" s="122">
        <v>0</v>
      </c>
      <c r="G137" s="122">
        <v>9528</v>
      </c>
      <c r="H137" s="122">
        <v>23</v>
      </c>
      <c r="I137" s="122">
        <v>21</v>
      </c>
      <c r="J137" s="122">
        <v>-343</v>
      </c>
      <c r="K137" s="122">
        <v>1076</v>
      </c>
      <c r="L137" s="85">
        <v>35639</v>
      </c>
      <c r="M137" s="85">
        <v>-275</v>
      </c>
    </row>
    <row r="138" spans="1:13" x14ac:dyDescent="0.2">
      <c r="A138" s="123" t="s">
        <v>484</v>
      </c>
      <c r="B138" s="122">
        <v>9190</v>
      </c>
      <c r="C138" s="122">
        <v>12537</v>
      </c>
      <c r="D138" s="122">
        <v>3954</v>
      </c>
      <c r="E138" s="122">
        <v>2265</v>
      </c>
      <c r="F138" s="122">
        <v>0</v>
      </c>
      <c r="G138" s="122">
        <v>6997</v>
      </c>
      <c r="H138" s="122">
        <v>0</v>
      </c>
      <c r="I138" s="122">
        <v>21</v>
      </c>
      <c r="J138" s="122">
        <v>-52</v>
      </c>
      <c r="K138" s="122">
        <v>1076</v>
      </c>
      <c r="L138" s="85">
        <v>35988</v>
      </c>
      <c r="M138" s="85">
        <v>74</v>
      </c>
    </row>
    <row r="139" spans="1:13" x14ac:dyDescent="0.2">
      <c r="A139" s="123" t="s">
        <v>485</v>
      </c>
      <c r="B139" s="122">
        <v>7120</v>
      </c>
      <c r="C139" s="122">
        <v>11017</v>
      </c>
      <c r="D139" s="122">
        <v>4140</v>
      </c>
      <c r="E139" s="122">
        <v>3007</v>
      </c>
      <c r="F139" s="122">
        <v>8</v>
      </c>
      <c r="G139" s="122">
        <v>9421</v>
      </c>
      <c r="H139" s="122">
        <v>67</v>
      </c>
      <c r="I139" s="122">
        <v>-30</v>
      </c>
      <c r="J139" s="122">
        <v>-369</v>
      </c>
      <c r="K139" s="122">
        <v>1076</v>
      </c>
      <c r="L139" s="85">
        <v>35457</v>
      </c>
      <c r="M139" s="85">
        <v>-457</v>
      </c>
    </row>
    <row r="140" spans="1:13" x14ac:dyDescent="0.2">
      <c r="A140" s="123" t="s">
        <v>486</v>
      </c>
      <c r="B140" s="122">
        <v>9378</v>
      </c>
      <c r="C140" s="122">
        <v>12381</v>
      </c>
      <c r="D140" s="122">
        <v>4159</v>
      </c>
      <c r="E140" s="122">
        <v>2351</v>
      </c>
      <c r="F140" s="122">
        <v>0</v>
      </c>
      <c r="G140" s="122">
        <v>7158</v>
      </c>
      <c r="H140" s="122">
        <v>18</v>
      </c>
      <c r="I140" s="122">
        <v>21</v>
      </c>
      <c r="J140" s="122">
        <v>-128</v>
      </c>
      <c r="K140" s="122">
        <v>1076</v>
      </c>
      <c r="L140" s="85">
        <v>36414</v>
      </c>
      <c r="M140" s="85">
        <v>500</v>
      </c>
    </row>
    <row r="141" spans="1:13" x14ac:dyDescent="0.2">
      <c r="A141" s="123" t="s">
        <v>487</v>
      </c>
      <c r="B141" s="122">
        <v>6719</v>
      </c>
      <c r="C141" s="122">
        <v>9541</v>
      </c>
      <c r="D141" s="122">
        <v>4083</v>
      </c>
      <c r="E141" s="122">
        <v>2906</v>
      </c>
      <c r="F141" s="122">
        <v>0</v>
      </c>
      <c r="G141" s="122">
        <v>12261</v>
      </c>
      <c r="H141" s="122">
        <v>0</v>
      </c>
      <c r="I141" s="122">
        <v>-30</v>
      </c>
      <c r="J141" s="122">
        <v>-369</v>
      </c>
      <c r="K141" s="122">
        <v>1076</v>
      </c>
      <c r="L141" s="85">
        <v>36187</v>
      </c>
      <c r="M141" s="85">
        <v>273</v>
      </c>
    </row>
    <row r="142" spans="1:13" x14ac:dyDescent="0.2">
      <c r="A142" s="123" t="s">
        <v>488</v>
      </c>
      <c r="B142" s="122">
        <v>6899</v>
      </c>
      <c r="C142" s="122">
        <v>9912</v>
      </c>
      <c r="D142" s="122">
        <v>3772</v>
      </c>
      <c r="E142" s="122">
        <v>3372</v>
      </c>
      <c r="F142" s="122">
        <v>59</v>
      </c>
      <c r="G142" s="122">
        <v>10335</v>
      </c>
      <c r="H142" s="122">
        <v>0</v>
      </c>
      <c r="I142" s="122">
        <v>21</v>
      </c>
      <c r="J142" s="122">
        <v>-266</v>
      </c>
      <c r="K142" s="122">
        <v>1076</v>
      </c>
      <c r="L142" s="85">
        <v>35180</v>
      </c>
      <c r="M142" s="85">
        <v>-734</v>
      </c>
    </row>
    <row r="143" spans="1:13" x14ac:dyDescent="0.2">
      <c r="A143" s="123" t="s">
        <v>489</v>
      </c>
      <c r="B143" s="122">
        <v>7857</v>
      </c>
      <c r="C143" s="122">
        <v>11994</v>
      </c>
      <c r="D143" s="122">
        <v>4167</v>
      </c>
      <c r="E143" s="122">
        <v>1824</v>
      </c>
      <c r="F143" s="122">
        <v>0</v>
      </c>
      <c r="G143" s="122">
        <v>8602</v>
      </c>
      <c r="H143" s="122">
        <v>0</v>
      </c>
      <c r="I143" s="122">
        <v>21</v>
      </c>
      <c r="J143" s="122">
        <v>599</v>
      </c>
      <c r="K143" s="122">
        <v>1076</v>
      </c>
      <c r="L143" s="85">
        <v>36140</v>
      </c>
      <c r="M143" s="85">
        <v>226</v>
      </c>
    </row>
    <row r="144" spans="1:13" x14ac:dyDescent="0.2">
      <c r="A144" s="123" t="s">
        <v>490</v>
      </c>
      <c r="B144" s="122">
        <v>5787</v>
      </c>
      <c r="C144" s="122">
        <v>8661</v>
      </c>
      <c r="D144" s="122">
        <v>3365</v>
      </c>
      <c r="E144" s="122">
        <v>2340</v>
      </c>
      <c r="F144" s="122">
        <v>0</v>
      </c>
      <c r="G144" s="122">
        <v>12998</v>
      </c>
      <c r="H144" s="122">
        <v>6</v>
      </c>
      <c r="I144" s="122">
        <v>-30</v>
      </c>
      <c r="J144" s="122">
        <v>-294</v>
      </c>
      <c r="K144" s="122">
        <v>1076</v>
      </c>
      <c r="L144" s="85">
        <v>33909</v>
      </c>
      <c r="M144" s="85">
        <v>-2005</v>
      </c>
    </row>
    <row r="145" spans="1:13" x14ac:dyDescent="0.2">
      <c r="A145" s="123" t="s">
        <v>491</v>
      </c>
      <c r="B145" s="122">
        <v>7961</v>
      </c>
      <c r="C145" s="122">
        <v>11548</v>
      </c>
      <c r="D145" s="122">
        <v>4492</v>
      </c>
      <c r="E145" s="122">
        <v>3597</v>
      </c>
      <c r="F145" s="122">
        <v>210</v>
      </c>
      <c r="G145" s="122">
        <v>8373</v>
      </c>
      <c r="H145" s="122">
        <v>0</v>
      </c>
      <c r="I145" s="122">
        <v>-30</v>
      </c>
      <c r="J145" s="122">
        <v>-369</v>
      </c>
      <c r="K145" s="122">
        <v>1076</v>
      </c>
      <c r="L145" s="85">
        <v>36858</v>
      </c>
      <c r="M145" s="85">
        <v>944</v>
      </c>
    </row>
    <row r="146" spans="1:13" x14ac:dyDescent="0.2">
      <c r="A146" s="123" t="s">
        <v>492</v>
      </c>
      <c r="B146" s="122">
        <v>6363</v>
      </c>
      <c r="C146" s="122">
        <v>9387</v>
      </c>
      <c r="D146" s="122">
        <v>3765</v>
      </c>
      <c r="E146" s="122">
        <v>2547</v>
      </c>
      <c r="F146" s="122">
        <v>0</v>
      </c>
      <c r="G146" s="122">
        <v>12158</v>
      </c>
      <c r="H146" s="122">
        <v>43</v>
      </c>
      <c r="I146" s="122">
        <v>-30</v>
      </c>
      <c r="J146" s="122">
        <v>-214</v>
      </c>
      <c r="K146" s="122">
        <v>1076</v>
      </c>
      <c r="L146" s="85">
        <v>35095</v>
      </c>
      <c r="M146" s="85">
        <v>-819</v>
      </c>
    </row>
    <row r="147" spans="1:13" x14ac:dyDescent="0.2">
      <c r="A147" s="123" t="s">
        <v>493</v>
      </c>
      <c r="B147" s="122">
        <v>6232</v>
      </c>
      <c r="C147" s="122">
        <v>9706</v>
      </c>
      <c r="D147" s="122">
        <v>4455</v>
      </c>
      <c r="E147" s="122">
        <v>3164</v>
      </c>
      <c r="F147" s="122">
        <v>0</v>
      </c>
      <c r="G147" s="122">
        <v>12235</v>
      </c>
      <c r="H147" s="122">
        <v>77</v>
      </c>
      <c r="I147" s="122">
        <v>-30</v>
      </c>
      <c r="J147" s="122">
        <v>-369</v>
      </c>
      <c r="K147" s="122">
        <v>1076</v>
      </c>
      <c r="L147" s="85">
        <v>36546</v>
      </c>
      <c r="M147" s="85">
        <v>632</v>
      </c>
    </row>
    <row r="148" spans="1:13" x14ac:dyDescent="0.2">
      <c r="A148" s="123" t="s">
        <v>494</v>
      </c>
      <c r="B148" s="122">
        <v>6459</v>
      </c>
      <c r="C148" s="122">
        <v>10250</v>
      </c>
      <c r="D148" s="122">
        <v>4328</v>
      </c>
      <c r="E148" s="122">
        <v>3220</v>
      </c>
      <c r="F148" s="122">
        <v>0</v>
      </c>
      <c r="G148" s="122">
        <v>11759</v>
      </c>
      <c r="H148" s="122">
        <v>66</v>
      </c>
      <c r="I148" s="122">
        <v>-30</v>
      </c>
      <c r="J148" s="122">
        <v>-369</v>
      </c>
      <c r="K148" s="122">
        <v>1076</v>
      </c>
      <c r="L148" s="85">
        <v>36759</v>
      </c>
      <c r="M148" s="85">
        <v>845</v>
      </c>
    </row>
    <row r="149" spans="1:13" ht="14.25" customHeight="1" x14ac:dyDescent="0.2">
      <c r="A149" s="18" t="s">
        <v>495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85"/>
      <c r="M149" s="85"/>
    </row>
    <row r="150" spans="1:13" x14ac:dyDescent="0.2">
      <c r="A150" s="123" t="s">
        <v>496</v>
      </c>
      <c r="B150" s="122">
        <v>6597</v>
      </c>
      <c r="C150" s="122">
        <v>9672</v>
      </c>
      <c r="D150" s="122">
        <v>4195</v>
      </c>
      <c r="E150" s="122">
        <v>3039</v>
      </c>
      <c r="F150" s="122">
        <v>63</v>
      </c>
      <c r="G150" s="122">
        <v>11525</v>
      </c>
      <c r="H150" s="122">
        <v>107</v>
      </c>
      <c r="I150" s="122">
        <v>-147</v>
      </c>
      <c r="J150" s="122">
        <v>-343</v>
      </c>
      <c r="K150" s="122">
        <v>841</v>
      </c>
      <c r="L150" s="85">
        <v>35549</v>
      </c>
      <c r="M150" s="85">
        <v>-365</v>
      </c>
    </row>
    <row r="151" spans="1:13" x14ac:dyDescent="0.2">
      <c r="A151" s="123" t="s">
        <v>497</v>
      </c>
      <c r="B151" s="122">
        <v>7108</v>
      </c>
      <c r="C151" s="122">
        <v>9329</v>
      </c>
      <c r="D151" s="122">
        <v>3468</v>
      </c>
      <c r="E151" s="122">
        <v>3168</v>
      </c>
      <c r="F151" s="122">
        <v>112</v>
      </c>
      <c r="G151" s="122">
        <v>10253</v>
      </c>
      <c r="H151" s="122">
        <v>2</v>
      </c>
      <c r="I151" s="122">
        <v>-84</v>
      </c>
      <c r="J151" s="122">
        <v>-269</v>
      </c>
      <c r="K151" s="122">
        <v>841</v>
      </c>
      <c r="L151" s="85">
        <v>33928</v>
      </c>
      <c r="M151" s="85">
        <v>-1986</v>
      </c>
    </row>
    <row r="152" spans="1:13" x14ac:dyDescent="0.2">
      <c r="A152" s="123" t="s">
        <v>498</v>
      </c>
      <c r="B152" s="122">
        <v>6673</v>
      </c>
      <c r="C152" s="122">
        <v>11351</v>
      </c>
      <c r="D152" s="122">
        <v>4643</v>
      </c>
      <c r="E152" s="122">
        <v>3342</v>
      </c>
      <c r="F152" s="122">
        <v>72</v>
      </c>
      <c r="G152" s="122">
        <v>11775</v>
      </c>
      <c r="H152" s="122">
        <v>76</v>
      </c>
      <c r="I152" s="122">
        <v>69</v>
      </c>
      <c r="J152" s="122">
        <v>-369</v>
      </c>
      <c r="K152" s="122">
        <v>841</v>
      </c>
      <c r="L152" s="85">
        <v>38473</v>
      </c>
      <c r="M152" s="85">
        <v>2559</v>
      </c>
    </row>
    <row r="153" spans="1:13" x14ac:dyDescent="0.2">
      <c r="A153" s="123" t="s">
        <v>499</v>
      </c>
      <c r="B153" s="122">
        <v>8635</v>
      </c>
      <c r="C153" s="122">
        <v>12429</v>
      </c>
      <c r="D153" s="122">
        <v>4196</v>
      </c>
      <c r="E153" s="122">
        <v>2351</v>
      </c>
      <c r="F153" s="122">
        <v>0</v>
      </c>
      <c r="G153" s="122">
        <v>8213</v>
      </c>
      <c r="H153" s="122">
        <v>0</v>
      </c>
      <c r="I153" s="122">
        <v>-62</v>
      </c>
      <c r="J153" s="122">
        <v>118</v>
      </c>
      <c r="K153" s="122">
        <v>841</v>
      </c>
      <c r="L153" s="85">
        <v>36721</v>
      </c>
      <c r="M153" s="85">
        <v>807</v>
      </c>
    </row>
    <row r="154" spans="1:13" x14ac:dyDescent="0.2">
      <c r="A154" s="123" t="s">
        <v>500</v>
      </c>
      <c r="B154" s="122">
        <v>6313</v>
      </c>
      <c r="C154" s="122">
        <v>9879</v>
      </c>
      <c r="D154" s="122">
        <v>3986</v>
      </c>
      <c r="E154" s="122">
        <v>2912</v>
      </c>
      <c r="F154" s="122">
        <v>0</v>
      </c>
      <c r="G154" s="122">
        <v>11638</v>
      </c>
      <c r="H154" s="122">
        <v>67</v>
      </c>
      <c r="I154" s="122">
        <v>-147</v>
      </c>
      <c r="J154" s="122">
        <v>-369</v>
      </c>
      <c r="K154" s="122">
        <v>841</v>
      </c>
      <c r="L154" s="85">
        <v>35120</v>
      </c>
      <c r="M154" s="85">
        <v>-794</v>
      </c>
    </row>
    <row r="155" spans="1:13" x14ac:dyDescent="0.2">
      <c r="A155" s="123" t="s">
        <v>501</v>
      </c>
      <c r="B155" s="122">
        <v>7284</v>
      </c>
      <c r="C155" s="122">
        <v>9769</v>
      </c>
      <c r="D155" s="122">
        <v>3756</v>
      </c>
      <c r="E155" s="122">
        <v>2592</v>
      </c>
      <c r="F155" s="122">
        <v>0</v>
      </c>
      <c r="G155" s="122">
        <v>10706</v>
      </c>
      <c r="H155" s="122">
        <v>0</v>
      </c>
      <c r="I155" s="122">
        <v>-147</v>
      </c>
      <c r="J155" s="122">
        <v>-266</v>
      </c>
      <c r="K155" s="122">
        <v>841</v>
      </c>
      <c r="L155" s="85">
        <v>34535</v>
      </c>
      <c r="M155" s="85">
        <v>-1379</v>
      </c>
    </row>
    <row r="156" spans="1:13" ht="14.25" customHeight="1" x14ac:dyDescent="0.2">
      <c r="A156" s="18" t="s">
        <v>502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85"/>
      <c r="M156" s="85"/>
    </row>
    <row r="157" spans="1:13" x14ac:dyDescent="0.2">
      <c r="A157" s="123" t="s">
        <v>503</v>
      </c>
      <c r="B157" s="122">
        <v>8522</v>
      </c>
      <c r="C157" s="122">
        <v>11350</v>
      </c>
      <c r="D157" s="122">
        <v>4392</v>
      </c>
      <c r="E157" s="122">
        <v>3064</v>
      </c>
      <c r="F157" s="122">
        <v>82</v>
      </c>
      <c r="G157" s="122">
        <v>7428</v>
      </c>
      <c r="H157" s="122">
        <v>12</v>
      </c>
      <c r="I157" s="122">
        <v>-12</v>
      </c>
      <c r="J157" s="122">
        <v>-213</v>
      </c>
      <c r="K157" s="122">
        <v>1078</v>
      </c>
      <c r="L157" s="85">
        <v>35703</v>
      </c>
      <c r="M157" s="85">
        <v>-211</v>
      </c>
    </row>
    <row r="158" spans="1:13" x14ac:dyDescent="0.2">
      <c r="A158" s="123" t="s">
        <v>504</v>
      </c>
      <c r="B158" s="122">
        <v>7214</v>
      </c>
      <c r="C158" s="122">
        <v>10246</v>
      </c>
      <c r="D158" s="122">
        <v>3666</v>
      </c>
      <c r="E158" s="122">
        <v>2775</v>
      </c>
      <c r="F158" s="122">
        <v>0</v>
      </c>
      <c r="G158" s="122">
        <v>10162</v>
      </c>
      <c r="H158" s="122">
        <v>0</v>
      </c>
      <c r="I158" s="122">
        <v>-12</v>
      </c>
      <c r="J158" s="122">
        <v>-369</v>
      </c>
      <c r="K158" s="122">
        <v>1078</v>
      </c>
      <c r="L158" s="85">
        <v>34760</v>
      </c>
      <c r="M158" s="85">
        <v>-1154</v>
      </c>
    </row>
    <row r="159" spans="1:13" x14ac:dyDescent="0.2">
      <c r="A159" s="123" t="s">
        <v>505</v>
      </c>
      <c r="B159" s="122">
        <v>4847</v>
      </c>
      <c r="C159" s="122">
        <v>8585</v>
      </c>
      <c r="D159" s="122">
        <v>4185</v>
      </c>
      <c r="E159" s="122">
        <v>3360</v>
      </c>
      <c r="F159" s="122">
        <v>0</v>
      </c>
      <c r="G159" s="122">
        <v>15502</v>
      </c>
      <c r="H159" s="122">
        <v>734</v>
      </c>
      <c r="I159" s="122">
        <v>140</v>
      </c>
      <c r="J159" s="122">
        <v>-369</v>
      </c>
      <c r="K159" s="122">
        <v>1078</v>
      </c>
      <c r="L159" s="85">
        <v>38062</v>
      </c>
      <c r="M159" s="85">
        <v>2148</v>
      </c>
    </row>
    <row r="160" spans="1:13" x14ac:dyDescent="0.2">
      <c r="A160" s="123" t="s">
        <v>506</v>
      </c>
      <c r="B160" s="122">
        <v>8625</v>
      </c>
      <c r="C160" s="122">
        <v>11440</v>
      </c>
      <c r="D160" s="122">
        <v>4246</v>
      </c>
      <c r="E160" s="122">
        <v>2526</v>
      </c>
      <c r="F160" s="122">
        <v>0</v>
      </c>
      <c r="G160" s="122">
        <v>8399</v>
      </c>
      <c r="H160" s="122">
        <v>1</v>
      </c>
      <c r="I160" s="122">
        <v>-52</v>
      </c>
      <c r="J160" s="122">
        <v>-316</v>
      </c>
      <c r="K160" s="122">
        <v>1078</v>
      </c>
      <c r="L160" s="85">
        <v>35947</v>
      </c>
      <c r="M160" s="85">
        <v>33</v>
      </c>
    </row>
    <row r="161" spans="1:13" x14ac:dyDescent="0.2">
      <c r="A161" s="123" t="s">
        <v>507</v>
      </c>
      <c r="B161" s="122">
        <v>7430</v>
      </c>
      <c r="C161" s="122">
        <v>9790</v>
      </c>
      <c r="D161" s="122">
        <v>3681</v>
      </c>
      <c r="E161" s="122">
        <v>3725</v>
      </c>
      <c r="F161" s="122">
        <v>136</v>
      </c>
      <c r="G161" s="122">
        <v>9970</v>
      </c>
      <c r="H161" s="122">
        <v>23</v>
      </c>
      <c r="I161" s="122">
        <v>11</v>
      </c>
      <c r="J161" s="122">
        <v>-369</v>
      </c>
      <c r="K161" s="122">
        <v>1078</v>
      </c>
      <c r="L161" s="85">
        <v>35475</v>
      </c>
      <c r="M161" s="85">
        <v>-439</v>
      </c>
    </row>
    <row r="162" spans="1:13" x14ac:dyDescent="0.2">
      <c r="A162" s="123" t="s">
        <v>508</v>
      </c>
      <c r="B162" s="122">
        <v>5888</v>
      </c>
      <c r="C162" s="122">
        <v>9403</v>
      </c>
      <c r="D162" s="122">
        <v>4123</v>
      </c>
      <c r="E162" s="122">
        <v>3127</v>
      </c>
      <c r="F162" s="122">
        <v>0</v>
      </c>
      <c r="G162" s="122">
        <v>12371</v>
      </c>
      <c r="H162" s="122">
        <v>180</v>
      </c>
      <c r="I162" s="122">
        <v>1583</v>
      </c>
      <c r="J162" s="122">
        <v>-369</v>
      </c>
      <c r="K162" s="122">
        <v>1078</v>
      </c>
      <c r="L162" s="85">
        <v>37384</v>
      </c>
      <c r="M162" s="85">
        <v>1470</v>
      </c>
    </row>
    <row r="163" spans="1:13" x14ac:dyDescent="0.2">
      <c r="A163" s="123" t="s">
        <v>509</v>
      </c>
      <c r="B163" s="122">
        <v>6452</v>
      </c>
      <c r="C163" s="122">
        <v>9885</v>
      </c>
      <c r="D163" s="122">
        <v>4082</v>
      </c>
      <c r="E163" s="122">
        <v>2449</v>
      </c>
      <c r="F163" s="122">
        <v>0</v>
      </c>
      <c r="G163" s="122">
        <v>11826</v>
      </c>
      <c r="H163" s="122">
        <v>363</v>
      </c>
      <c r="I163" s="122">
        <v>460</v>
      </c>
      <c r="J163" s="122">
        <v>-369</v>
      </c>
      <c r="K163" s="122">
        <v>1078</v>
      </c>
      <c r="L163" s="85">
        <v>36226</v>
      </c>
      <c r="M163" s="85">
        <v>312</v>
      </c>
    </row>
    <row r="164" spans="1:13" x14ac:dyDescent="0.2">
      <c r="A164" s="123" t="s">
        <v>510</v>
      </c>
      <c r="B164" s="122">
        <v>7044</v>
      </c>
      <c r="C164" s="122">
        <v>10608</v>
      </c>
      <c r="D164" s="122">
        <v>4080</v>
      </c>
      <c r="E164" s="122">
        <v>3397</v>
      </c>
      <c r="F164" s="122">
        <v>50</v>
      </c>
      <c r="G164" s="122">
        <v>12028</v>
      </c>
      <c r="H164" s="122">
        <v>10</v>
      </c>
      <c r="I164" s="122">
        <v>-54</v>
      </c>
      <c r="J164" s="122">
        <v>-369</v>
      </c>
      <c r="K164" s="122">
        <v>1078</v>
      </c>
      <c r="L164" s="85">
        <v>37872</v>
      </c>
      <c r="M164" s="85">
        <v>1958</v>
      </c>
    </row>
    <row r="165" spans="1:13" x14ac:dyDescent="0.2">
      <c r="A165" s="123" t="s">
        <v>511</v>
      </c>
      <c r="B165" s="122">
        <v>5808</v>
      </c>
      <c r="C165" s="122">
        <v>9859</v>
      </c>
      <c r="D165" s="122">
        <v>4650</v>
      </c>
      <c r="E165" s="122">
        <v>2839</v>
      </c>
      <c r="F165" s="122">
        <v>0</v>
      </c>
      <c r="G165" s="122">
        <v>12512</v>
      </c>
      <c r="H165" s="122">
        <v>608</v>
      </c>
      <c r="I165" s="122">
        <v>652</v>
      </c>
      <c r="J165" s="122">
        <v>-369</v>
      </c>
      <c r="K165" s="122">
        <v>1078</v>
      </c>
      <c r="L165" s="85">
        <v>37637</v>
      </c>
      <c r="M165" s="85">
        <v>1723</v>
      </c>
    </row>
    <row r="166" spans="1:13" x14ac:dyDescent="0.2">
      <c r="A166" s="123" t="s">
        <v>512</v>
      </c>
      <c r="B166" s="122">
        <v>6152</v>
      </c>
      <c r="C166" s="122">
        <v>9862</v>
      </c>
      <c r="D166" s="122">
        <v>4116</v>
      </c>
      <c r="E166" s="122">
        <v>2050</v>
      </c>
      <c r="F166" s="122">
        <v>0</v>
      </c>
      <c r="G166" s="122">
        <v>11779</v>
      </c>
      <c r="H166" s="122">
        <v>376</v>
      </c>
      <c r="I166" s="122">
        <v>460</v>
      </c>
      <c r="J166" s="122">
        <v>-369</v>
      </c>
      <c r="K166" s="122">
        <v>1078</v>
      </c>
      <c r="L166" s="85">
        <v>35504</v>
      </c>
      <c r="M166" s="85">
        <v>-410</v>
      </c>
    </row>
    <row r="167" spans="1:13" x14ac:dyDescent="0.2">
      <c r="A167" s="123" t="s">
        <v>513</v>
      </c>
      <c r="B167" s="122">
        <v>4604</v>
      </c>
      <c r="C167" s="122">
        <v>8827</v>
      </c>
      <c r="D167" s="122">
        <v>3851</v>
      </c>
      <c r="E167" s="122">
        <v>3031</v>
      </c>
      <c r="F167" s="122">
        <v>0</v>
      </c>
      <c r="G167" s="122">
        <v>14177</v>
      </c>
      <c r="H167" s="122">
        <v>699</v>
      </c>
      <c r="I167" s="122">
        <v>482</v>
      </c>
      <c r="J167" s="122">
        <v>-369</v>
      </c>
      <c r="K167" s="122">
        <v>1078</v>
      </c>
      <c r="L167" s="85">
        <v>36380</v>
      </c>
      <c r="M167" s="85">
        <v>466</v>
      </c>
    </row>
    <row r="168" spans="1:13" x14ac:dyDescent="0.2">
      <c r="A168" s="123" t="s">
        <v>514</v>
      </c>
      <c r="B168" s="122">
        <v>7687</v>
      </c>
      <c r="C168" s="122">
        <v>8547</v>
      </c>
      <c r="D168" s="122">
        <v>3140</v>
      </c>
      <c r="E168" s="122">
        <v>6026</v>
      </c>
      <c r="F168" s="122">
        <v>277</v>
      </c>
      <c r="G168" s="122">
        <v>8199</v>
      </c>
      <c r="H168" s="122">
        <v>83</v>
      </c>
      <c r="I168" s="122">
        <v>126</v>
      </c>
      <c r="J168" s="122">
        <v>200</v>
      </c>
      <c r="K168" s="122">
        <v>1078</v>
      </c>
      <c r="L168" s="85">
        <v>35363</v>
      </c>
      <c r="M168" s="85">
        <v>-551</v>
      </c>
    </row>
    <row r="169" spans="1:13" x14ac:dyDescent="0.2">
      <c r="A169" s="123" t="s">
        <v>515</v>
      </c>
      <c r="B169" s="122">
        <v>6755</v>
      </c>
      <c r="C169" s="122">
        <v>10224</v>
      </c>
      <c r="D169" s="122">
        <v>4517</v>
      </c>
      <c r="E169" s="122">
        <v>2618</v>
      </c>
      <c r="F169" s="122">
        <v>0</v>
      </c>
      <c r="G169" s="122">
        <v>10334</v>
      </c>
      <c r="H169" s="122">
        <v>180</v>
      </c>
      <c r="I169" s="122">
        <v>-77</v>
      </c>
      <c r="J169" s="122">
        <v>-369</v>
      </c>
      <c r="K169" s="122">
        <v>1078</v>
      </c>
      <c r="L169" s="85">
        <v>35260</v>
      </c>
      <c r="M169" s="85">
        <v>-654</v>
      </c>
    </row>
    <row r="170" spans="1:13" x14ac:dyDescent="0.2">
      <c r="A170" s="123" t="s">
        <v>516</v>
      </c>
      <c r="B170" s="122">
        <v>6546</v>
      </c>
      <c r="C170" s="122">
        <v>10174</v>
      </c>
      <c r="D170" s="122">
        <v>4251</v>
      </c>
      <c r="E170" s="122">
        <v>2875</v>
      </c>
      <c r="F170" s="122">
        <v>0</v>
      </c>
      <c r="G170" s="122">
        <v>11270</v>
      </c>
      <c r="H170" s="122">
        <v>180</v>
      </c>
      <c r="I170" s="122">
        <v>-54</v>
      </c>
      <c r="J170" s="122">
        <v>-369</v>
      </c>
      <c r="K170" s="122">
        <v>1078</v>
      </c>
      <c r="L170" s="85">
        <v>35951</v>
      </c>
      <c r="M170" s="85">
        <v>37</v>
      </c>
    </row>
    <row r="171" spans="1:13" x14ac:dyDescent="0.2">
      <c r="A171" s="123" t="s">
        <v>517</v>
      </c>
      <c r="B171" s="122">
        <v>6283</v>
      </c>
      <c r="C171" s="122">
        <v>9323</v>
      </c>
      <c r="D171" s="122">
        <v>3874</v>
      </c>
      <c r="E171" s="122">
        <v>2717</v>
      </c>
      <c r="F171" s="122">
        <v>0</v>
      </c>
      <c r="G171" s="122">
        <v>12871</v>
      </c>
      <c r="H171" s="122">
        <v>201</v>
      </c>
      <c r="I171" s="122">
        <v>-77</v>
      </c>
      <c r="J171" s="122">
        <v>-369</v>
      </c>
      <c r="K171" s="122">
        <v>1078</v>
      </c>
      <c r="L171" s="85">
        <v>35901</v>
      </c>
      <c r="M171" s="85">
        <v>-13</v>
      </c>
    </row>
    <row r="172" spans="1:13" x14ac:dyDescent="0.2">
      <c r="A172" s="123" t="s">
        <v>518</v>
      </c>
      <c r="B172" s="122">
        <v>9899</v>
      </c>
      <c r="C172" s="122">
        <v>12686</v>
      </c>
      <c r="D172" s="122">
        <v>4224</v>
      </c>
      <c r="E172" s="122">
        <v>2551</v>
      </c>
      <c r="F172" s="122">
        <v>0</v>
      </c>
      <c r="G172" s="122">
        <v>6556</v>
      </c>
      <c r="H172" s="122">
        <v>0</v>
      </c>
      <c r="I172" s="122">
        <v>63</v>
      </c>
      <c r="J172" s="122">
        <v>-44</v>
      </c>
      <c r="K172" s="122">
        <v>1078</v>
      </c>
      <c r="L172" s="85">
        <v>37013</v>
      </c>
      <c r="M172" s="85">
        <v>1099</v>
      </c>
    </row>
    <row r="173" spans="1:13" x14ac:dyDescent="0.2">
      <c r="A173" s="123" t="s">
        <v>519</v>
      </c>
      <c r="B173" s="122">
        <v>4792</v>
      </c>
      <c r="C173" s="122">
        <v>8516</v>
      </c>
      <c r="D173" s="122">
        <v>4015</v>
      </c>
      <c r="E173" s="122">
        <v>2208</v>
      </c>
      <c r="F173" s="122">
        <v>0</v>
      </c>
      <c r="G173" s="122">
        <v>14283</v>
      </c>
      <c r="H173" s="122">
        <v>103</v>
      </c>
      <c r="I173" s="122">
        <v>460</v>
      </c>
      <c r="J173" s="122">
        <v>-369</v>
      </c>
      <c r="K173" s="122">
        <v>1078</v>
      </c>
      <c r="L173" s="85">
        <v>35086</v>
      </c>
      <c r="M173" s="85">
        <v>-828</v>
      </c>
    </row>
    <row r="174" spans="1:13" x14ac:dyDescent="0.2">
      <c r="A174" s="123" t="s">
        <v>520</v>
      </c>
      <c r="B174" s="122">
        <v>8277</v>
      </c>
      <c r="C174" s="122">
        <v>10663</v>
      </c>
      <c r="D174" s="122">
        <v>3731</v>
      </c>
      <c r="E174" s="122">
        <v>2779</v>
      </c>
      <c r="F174" s="122">
        <v>0</v>
      </c>
      <c r="G174" s="122">
        <v>9314</v>
      </c>
      <c r="H174" s="122">
        <v>0</v>
      </c>
      <c r="I174" s="122">
        <v>-62</v>
      </c>
      <c r="J174" s="122">
        <v>-106</v>
      </c>
      <c r="K174" s="122">
        <v>1078</v>
      </c>
      <c r="L174" s="85">
        <v>35674</v>
      </c>
      <c r="M174" s="85">
        <v>-240</v>
      </c>
    </row>
    <row r="175" spans="1:13" x14ac:dyDescent="0.2">
      <c r="A175" s="123" t="s">
        <v>521</v>
      </c>
      <c r="B175" s="122">
        <v>9279</v>
      </c>
      <c r="C175" s="122">
        <v>12607</v>
      </c>
      <c r="D175" s="122">
        <v>4379</v>
      </c>
      <c r="E175" s="122">
        <v>2540</v>
      </c>
      <c r="F175" s="122">
        <v>0</v>
      </c>
      <c r="G175" s="122">
        <v>7214</v>
      </c>
      <c r="H175" s="122">
        <v>0</v>
      </c>
      <c r="I175" s="122">
        <v>-12</v>
      </c>
      <c r="J175" s="122">
        <v>-151</v>
      </c>
      <c r="K175" s="122">
        <v>1078</v>
      </c>
      <c r="L175" s="85">
        <v>36934</v>
      </c>
      <c r="M175" s="85">
        <v>1020</v>
      </c>
    </row>
    <row r="176" spans="1:13" x14ac:dyDescent="0.2">
      <c r="A176" s="123" t="s">
        <v>522</v>
      </c>
      <c r="B176" s="122">
        <v>6527</v>
      </c>
      <c r="C176" s="122">
        <v>9636</v>
      </c>
      <c r="D176" s="122">
        <v>3934</v>
      </c>
      <c r="E176" s="122">
        <v>2799</v>
      </c>
      <c r="F176" s="122">
        <v>0</v>
      </c>
      <c r="G176" s="122">
        <v>10945</v>
      </c>
      <c r="H176" s="122">
        <v>77</v>
      </c>
      <c r="I176" s="122">
        <v>-77</v>
      </c>
      <c r="J176" s="122">
        <v>-369</v>
      </c>
      <c r="K176" s="122">
        <v>1078</v>
      </c>
      <c r="L176" s="85">
        <v>34550</v>
      </c>
      <c r="M176" s="85">
        <v>-1364</v>
      </c>
    </row>
    <row r="177" spans="1:13" x14ac:dyDescent="0.2">
      <c r="A177" s="123" t="s">
        <v>523</v>
      </c>
      <c r="B177" s="122">
        <v>7548</v>
      </c>
      <c r="C177" s="122">
        <v>9477</v>
      </c>
      <c r="D177" s="122">
        <v>4359</v>
      </c>
      <c r="E177" s="122">
        <v>3852</v>
      </c>
      <c r="F177" s="122">
        <v>17</v>
      </c>
      <c r="G177" s="122">
        <v>9195</v>
      </c>
      <c r="H177" s="122">
        <v>201</v>
      </c>
      <c r="I177" s="122">
        <v>-12</v>
      </c>
      <c r="J177" s="122">
        <v>-369</v>
      </c>
      <c r="K177" s="122">
        <v>1078</v>
      </c>
      <c r="L177" s="85">
        <v>35346</v>
      </c>
      <c r="M177" s="85">
        <v>-568</v>
      </c>
    </row>
    <row r="178" spans="1:13" x14ac:dyDescent="0.2">
      <c r="A178" s="123" t="s">
        <v>524</v>
      </c>
      <c r="B178" s="122">
        <v>5282</v>
      </c>
      <c r="C178" s="122">
        <v>8721</v>
      </c>
      <c r="D178" s="122">
        <v>3939</v>
      </c>
      <c r="E178" s="122">
        <v>2983</v>
      </c>
      <c r="F178" s="122">
        <v>0</v>
      </c>
      <c r="G178" s="122">
        <v>14011</v>
      </c>
      <c r="H178" s="122">
        <v>271</v>
      </c>
      <c r="I178" s="122">
        <v>-126</v>
      </c>
      <c r="J178" s="122">
        <v>-290</v>
      </c>
      <c r="K178" s="122">
        <v>1078</v>
      </c>
      <c r="L178" s="85">
        <v>35869</v>
      </c>
      <c r="M178" s="85">
        <v>-45</v>
      </c>
    </row>
    <row r="179" spans="1:13" x14ac:dyDescent="0.2">
      <c r="A179" s="123" t="s">
        <v>525</v>
      </c>
      <c r="B179" s="122">
        <v>5913</v>
      </c>
      <c r="C179" s="122">
        <v>9143</v>
      </c>
      <c r="D179" s="122">
        <v>3942</v>
      </c>
      <c r="E179" s="122">
        <v>2667</v>
      </c>
      <c r="F179" s="122">
        <v>0</v>
      </c>
      <c r="G179" s="122">
        <v>12101</v>
      </c>
      <c r="H179" s="122">
        <v>129</v>
      </c>
      <c r="I179" s="122">
        <v>-77</v>
      </c>
      <c r="J179" s="122">
        <v>-369</v>
      </c>
      <c r="K179" s="122">
        <v>1078</v>
      </c>
      <c r="L179" s="85">
        <v>34527</v>
      </c>
      <c r="M179" s="85">
        <v>-1387</v>
      </c>
    </row>
    <row r="180" spans="1:13" x14ac:dyDescent="0.2">
      <c r="A180" s="123" t="s">
        <v>526</v>
      </c>
      <c r="B180" s="122">
        <v>6728</v>
      </c>
      <c r="C180" s="122">
        <v>10826</v>
      </c>
      <c r="D180" s="122">
        <v>4101</v>
      </c>
      <c r="E180" s="122">
        <v>3251</v>
      </c>
      <c r="F180" s="122">
        <v>0</v>
      </c>
      <c r="G180" s="122">
        <v>11260</v>
      </c>
      <c r="H180" s="122">
        <v>69</v>
      </c>
      <c r="I180" s="122">
        <v>-77</v>
      </c>
      <c r="J180" s="122">
        <v>-369</v>
      </c>
      <c r="K180" s="122">
        <v>1078</v>
      </c>
      <c r="L180" s="85">
        <v>36867</v>
      </c>
      <c r="M180" s="85">
        <v>953</v>
      </c>
    </row>
    <row r="181" spans="1:13" x14ac:dyDescent="0.2">
      <c r="A181" s="123" t="s">
        <v>527</v>
      </c>
      <c r="B181" s="122">
        <v>5145</v>
      </c>
      <c r="C181" s="122">
        <v>8686</v>
      </c>
      <c r="D181" s="122">
        <v>4314</v>
      </c>
      <c r="E181" s="122">
        <v>2977</v>
      </c>
      <c r="F181" s="122">
        <v>0</v>
      </c>
      <c r="G181" s="122">
        <v>15134</v>
      </c>
      <c r="H181" s="122">
        <v>879</v>
      </c>
      <c r="I181" s="122">
        <v>-54</v>
      </c>
      <c r="J181" s="122">
        <v>-369</v>
      </c>
      <c r="K181" s="122">
        <v>1078</v>
      </c>
      <c r="L181" s="85">
        <v>37790</v>
      </c>
      <c r="M181" s="85">
        <v>1876</v>
      </c>
    </row>
    <row r="182" spans="1:13" x14ac:dyDescent="0.2">
      <c r="A182" s="123" t="s">
        <v>528</v>
      </c>
      <c r="B182" s="122">
        <v>6307</v>
      </c>
      <c r="C182" s="122">
        <v>9847</v>
      </c>
      <c r="D182" s="122">
        <v>4536</v>
      </c>
      <c r="E182" s="122">
        <v>2751</v>
      </c>
      <c r="F182" s="122">
        <v>0</v>
      </c>
      <c r="G182" s="122">
        <v>12721</v>
      </c>
      <c r="H182" s="122">
        <v>109</v>
      </c>
      <c r="I182" s="122">
        <v>-103</v>
      </c>
      <c r="J182" s="122">
        <v>-369</v>
      </c>
      <c r="K182" s="122">
        <v>1078</v>
      </c>
      <c r="L182" s="85">
        <v>36877</v>
      </c>
      <c r="M182" s="85">
        <v>963</v>
      </c>
    </row>
    <row r="183" spans="1:13" x14ac:dyDescent="0.2">
      <c r="A183" s="123" t="s">
        <v>529</v>
      </c>
      <c r="B183" s="122">
        <v>8622</v>
      </c>
      <c r="C183" s="122">
        <v>10878</v>
      </c>
      <c r="D183" s="122">
        <v>3913</v>
      </c>
      <c r="E183" s="122">
        <v>3183</v>
      </c>
      <c r="F183" s="122">
        <v>29</v>
      </c>
      <c r="G183" s="122">
        <v>8031</v>
      </c>
      <c r="H183" s="122">
        <v>3</v>
      </c>
      <c r="I183" s="122">
        <v>63</v>
      </c>
      <c r="J183" s="122">
        <v>21</v>
      </c>
      <c r="K183" s="122">
        <v>1078</v>
      </c>
      <c r="L183" s="85">
        <v>35821</v>
      </c>
      <c r="M183" s="85">
        <v>-93</v>
      </c>
    </row>
    <row r="184" spans="1:13" x14ac:dyDescent="0.2">
      <c r="A184" s="123" t="s">
        <v>530</v>
      </c>
      <c r="B184" s="122">
        <v>5277</v>
      </c>
      <c r="C184" s="122">
        <v>9331</v>
      </c>
      <c r="D184" s="122">
        <v>4250</v>
      </c>
      <c r="E184" s="122">
        <v>2374</v>
      </c>
      <c r="F184" s="122">
        <v>0</v>
      </c>
      <c r="G184" s="122">
        <v>12416</v>
      </c>
      <c r="H184" s="122">
        <v>163</v>
      </c>
      <c r="I184" s="122">
        <v>-126</v>
      </c>
      <c r="J184" s="122">
        <v>-293</v>
      </c>
      <c r="K184" s="122">
        <v>1078</v>
      </c>
      <c r="L184" s="85">
        <v>34470</v>
      </c>
      <c r="M184" s="85">
        <v>-1444</v>
      </c>
    </row>
    <row r="185" spans="1:13" x14ac:dyDescent="0.2">
      <c r="A185" s="123" t="s">
        <v>531</v>
      </c>
      <c r="B185" s="122">
        <v>9292</v>
      </c>
      <c r="C185" s="122">
        <v>11252</v>
      </c>
      <c r="D185" s="122">
        <v>3931</v>
      </c>
      <c r="E185" s="122">
        <v>3106</v>
      </c>
      <c r="F185" s="122">
        <v>47</v>
      </c>
      <c r="G185" s="122">
        <v>8042</v>
      </c>
      <c r="H185" s="122">
        <v>128</v>
      </c>
      <c r="I185" s="122">
        <v>63</v>
      </c>
      <c r="J185" s="122">
        <v>33</v>
      </c>
      <c r="K185" s="122">
        <v>1078</v>
      </c>
      <c r="L185" s="85">
        <v>36972</v>
      </c>
      <c r="M185" s="85">
        <v>1058</v>
      </c>
    </row>
    <row r="186" spans="1:13" x14ac:dyDescent="0.2">
      <c r="A186" s="123" t="s">
        <v>532</v>
      </c>
      <c r="B186" s="122">
        <v>6219</v>
      </c>
      <c r="C186" s="122">
        <v>10012</v>
      </c>
      <c r="D186" s="122">
        <v>4193</v>
      </c>
      <c r="E186" s="122">
        <v>3487</v>
      </c>
      <c r="F186" s="122">
        <v>0</v>
      </c>
      <c r="G186" s="122">
        <v>11113</v>
      </c>
      <c r="H186" s="122">
        <v>66</v>
      </c>
      <c r="I186" s="122">
        <v>-54</v>
      </c>
      <c r="J186" s="122">
        <v>-369</v>
      </c>
      <c r="K186" s="122">
        <v>1078</v>
      </c>
      <c r="L186" s="85">
        <v>35745</v>
      </c>
      <c r="M186" s="85">
        <v>-169</v>
      </c>
    </row>
    <row r="187" spans="1:13" x14ac:dyDescent="0.2">
      <c r="A187" s="123" t="s">
        <v>533</v>
      </c>
      <c r="B187" s="122">
        <v>6813</v>
      </c>
      <c r="C187" s="122">
        <v>9197</v>
      </c>
      <c r="D187" s="122">
        <v>3725</v>
      </c>
      <c r="E187" s="122">
        <v>2938</v>
      </c>
      <c r="F187" s="122">
        <v>78</v>
      </c>
      <c r="G187" s="122">
        <v>9280</v>
      </c>
      <c r="H187" s="122">
        <v>30</v>
      </c>
      <c r="I187" s="122">
        <v>-54</v>
      </c>
      <c r="J187" s="122">
        <v>-369</v>
      </c>
      <c r="K187" s="122">
        <v>1078</v>
      </c>
      <c r="L187" s="85">
        <v>32716</v>
      </c>
      <c r="M187" s="85">
        <v>-3198</v>
      </c>
    </row>
    <row r="188" spans="1:13" x14ac:dyDescent="0.2">
      <c r="A188" s="123" t="s">
        <v>534</v>
      </c>
      <c r="B188" s="122">
        <v>4336</v>
      </c>
      <c r="C188" s="122">
        <v>7679</v>
      </c>
      <c r="D188" s="122">
        <v>3733</v>
      </c>
      <c r="E188" s="122">
        <v>2042</v>
      </c>
      <c r="F188" s="122">
        <v>0</v>
      </c>
      <c r="G188" s="122">
        <v>16300</v>
      </c>
      <c r="H188" s="122">
        <v>486</v>
      </c>
      <c r="I188" s="122">
        <v>-126</v>
      </c>
      <c r="J188" s="122">
        <v>-134</v>
      </c>
      <c r="K188" s="122">
        <v>1078</v>
      </c>
      <c r="L188" s="85">
        <v>35394</v>
      </c>
      <c r="M188" s="85">
        <v>-520</v>
      </c>
    </row>
    <row r="189" spans="1:13" x14ac:dyDescent="0.2">
      <c r="A189" s="123" t="s">
        <v>535</v>
      </c>
      <c r="B189" s="122">
        <v>7779</v>
      </c>
      <c r="C189" s="122">
        <v>11658</v>
      </c>
      <c r="D189" s="122">
        <v>4412</v>
      </c>
      <c r="E189" s="122">
        <v>2763</v>
      </c>
      <c r="F189" s="122">
        <v>0</v>
      </c>
      <c r="G189" s="122">
        <v>8447</v>
      </c>
      <c r="H189" s="122">
        <v>4</v>
      </c>
      <c r="I189" s="122">
        <v>-62</v>
      </c>
      <c r="J189" s="122">
        <v>-105</v>
      </c>
      <c r="K189" s="122">
        <v>1078</v>
      </c>
      <c r="L189" s="85">
        <v>35974</v>
      </c>
      <c r="M189" s="85">
        <v>60</v>
      </c>
    </row>
    <row r="190" spans="1:13" x14ac:dyDescent="0.2">
      <c r="A190" s="123" t="s">
        <v>536</v>
      </c>
      <c r="B190" s="122">
        <v>6879</v>
      </c>
      <c r="C190" s="122">
        <v>9746</v>
      </c>
      <c r="D190" s="122">
        <v>3089</v>
      </c>
      <c r="E190" s="122">
        <v>2331</v>
      </c>
      <c r="F190" s="122">
        <v>0</v>
      </c>
      <c r="G190" s="122">
        <v>10990</v>
      </c>
      <c r="H190" s="122">
        <v>271</v>
      </c>
      <c r="I190" s="122">
        <v>-126</v>
      </c>
      <c r="J190" s="122">
        <v>-143</v>
      </c>
      <c r="K190" s="122">
        <v>1078</v>
      </c>
      <c r="L190" s="85">
        <v>34115</v>
      </c>
      <c r="M190" s="85">
        <v>-1799</v>
      </c>
    </row>
    <row r="191" spans="1:13" x14ac:dyDescent="0.2">
      <c r="A191" s="123" t="s">
        <v>537</v>
      </c>
      <c r="B191" s="122">
        <v>6460</v>
      </c>
      <c r="C191" s="122">
        <v>10349</v>
      </c>
      <c r="D191" s="122">
        <v>4421</v>
      </c>
      <c r="E191" s="122">
        <v>2929</v>
      </c>
      <c r="F191" s="122">
        <v>0</v>
      </c>
      <c r="G191" s="122">
        <v>11717</v>
      </c>
      <c r="H191" s="122">
        <v>227</v>
      </c>
      <c r="I191" s="122">
        <v>140</v>
      </c>
      <c r="J191" s="122">
        <v>-369</v>
      </c>
      <c r="K191" s="122">
        <v>1078</v>
      </c>
      <c r="L191" s="85">
        <v>36952</v>
      </c>
      <c r="M191" s="85">
        <v>1038</v>
      </c>
    </row>
    <row r="192" spans="1:13" x14ac:dyDescent="0.2">
      <c r="A192" s="123" t="s">
        <v>538</v>
      </c>
      <c r="B192" s="122">
        <v>5500</v>
      </c>
      <c r="C192" s="122">
        <v>8855</v>
      </c>
      <c r="D192" s="122">
        <v>3734</v>
      </c>
      <c r="E192" s="122">
        <v>2489</v>
      </c>
      <c r="F192" s="122">
        <v>0</v>
      </c>
      <c r="G192" s="122">
        <v>13491</v>
      </c>
      <c r="H192" s="122">
        <v>157</v>
      </c>
      <c r="I192" s="122">
        <v>-126</v>
      </c>
      <c r="J192" s="122">
        <v>-292</v>
      </c>
      <c r="K192" s="122">
        <v>1078</v>
      </c>
      <c r="L192" s="85">
        <v>34886</v>
      </c>
      <c r="M192" s="85">
        <v>-1028</v>
      </c>
    </row>
    <row r="193" spans="1:13" x14ac:dyDescent="0.2">
      <c r="A193" s="123" t="s">
        <v>539</v>
      </c>
      <c r="B193" s="122">
        <v>6330</v>
      </c>
      <c r="C193" s="122">
        <v>9954</v>
      </c>
      <c r="D193" s="122">
        <v>4208</v>
      </c>
      <c r="E193" s="122">
        <v>3041</v>
      </c>
      <c r="F193" s="122">
        <v>0</v>
      </c>
      <c r="G193" s="122">
        <v>11629</v>
      </c>
      <c r="H193" s="122">
        <v>88</v>
      </c>
      <c r="I193" s="122">
        <v>-54</v>
      </c>
      <c r="J193" s="122">
        <v>-369</v>
      </c>
      <c r="K193" s="122">
        <v>1078</v>
      </c>
      <c r="L193" s="85">
        <v>35905</v>
      </c>
      <c r="M193" s="85">
        <v>-9</v>
      </c>
    </row>
    <row r="194" spans="1:13" x14ac:dyDescent="0.2">
      <c r="A194" s="123" t="s">
        <v>540</v>
      </c>
      <c r="B194" s="122">
        <v>6208</v>
      </c>
      <c r="C194" s="122">
        <v>9540</v>
      </c>
      <c r="D194" s="122">
        <v>3852</v>
      </c>
      <c r="E194" s="122">
        <v>2816</v>
      </c>
      <c r="F194" s="122">
        <v>0</v>
      </c>
      <c r="G194" s="122">
        <v>11585</v>
      </c>
      <c r="H194" s="122">
        <v>271</v>
      </c>
      <c r="I194" s="122">
        <v>-54</v>
      </c>
      <c r="J194" s="122">
        <v>-369</v>
      </c>
      <c r="K194" s="122">
        <v>1078</v>
      </c>
      <c r="L194" s="85">
        <v>34927</v>
      </c>
      <c r="M194" s="85">
        <v>-987</v>
      </c>
    </row>
    <row r="195" spans="1:13" x14ac:dyDescent="0.2">
      <c r="A195" s="123" t="s">
        <v>541</v>
      </c>
      <c r="B195" s="122">
        <v>6209</v>
      </c>
      <c r="C195" s="122">
        <v>9498</v>
      </c>
      <c r="D195" s="122">
        <v>4017</v>
      </c>
      <c r="E195" s="122">
        <v>2165</v>
      </c>
      <c r="F195" s="122">
        <v>0</v>
      </c>
      <c r="G195" s="122">
        <v>10690</v>
      </c>
      <c r="H195" s="122">
        <v>138</v>
      </c>
      <c r="I195" s="122">
        <v>-62</v>
      </c>
      <c r="J195" s="122">
        <v>-122</v>
      </c>
      <c r="K195" s="122">
        <v>1078</v>
      </c>
      <c r="L195" s="85">
        <v>33611</v>
      </c>
      <c r="M195" s="85">
        <v>-2303</v>
      </c>
    </row>
    <row r="196" spans="1:13" x14ac:dyDescent="0.2">
      <c r="A196" s="123" t="s">
        <v>542</v>
      </c>
      <c r="B196" s="122">
        <v>6433</v>
      </c>
      <c r="C196" s="122">
        <v>10491</v>
      </c>
      <c r="D196" s="122">
        <v>4534</v>
      </c>
      <c r="E196" s="122">
        <v>2851</v>
      </c>
      <c r="F196" s="122">
        <v>1</v>
      </c>
      <c r="G196" s="122">
        <v>12430</v>
      </c>
      <c r="H196" s="122">
        <v>181</v>
      </c>
      <c r="I196" s="122">
        <v>-29</v>
      </c>
      <c r="J196" s="122">
        <v>-369</v>
      </c>
      <c r="K196" s="122">
        <v>1078</v>
      </c>
      <c r="L196" s="85">
        <v>37601</v>
      </c>
      <c r="M196" s="85">
        <v>1687</v>
      </c>
    </row>
    <row r="197" spans="1:13" x14ac:dyDescent="0.2">
      <c r="A197" s="123" t="s">
        <v>543</v>
      </c>
      <c r="B197" s="122">
        <v>7396</v>
      </c>
      <c r="C197" s="122">
        <v>10343</v>
      </c>
      <c r="D197" s="122">
        <v>3933</v>
      </c>
      <c r="E197" s="122">
        <v>4844</v>
      </c>
      <c r="F197" s="122">
        <v>248</v>
      </c>
      <c r="G197" s="122">
        <v>9794</v>
      </c>
      <c r="H197" s="122">
        <v>0</v>
      </c>
      <c r="I197" s="122">
        <v>-77</v>
      </c>
      <c r="J197" s="122">
        <v>-369</v>
      </c>
      <c r="K197" s="122">
        <v>1078</v>
      </c>
      <c r="L197" s="85">
        <v>37190</v>
      </c>
      <c r="M197" s="85">
        <v>1276</v>
      </c>
    </row>
    <row r="198" spans="1:13" x14ac:dyDescent="0.2">
      <c r="A198" s="123" t="s">
        <v>544</v>
      </c>
      <c r="B198" s="122">
        <v>5438</v>
      </c>
      <c r="C198" s="122">
        <v>9598</v>
      </c>
      <c r="D198" s="122">
        <v>4218</v>
      </c>
      <c r="E198" s="122">
        <v>3040</v>
      </c>
      <c r="F198" s="122">
        <v>0</v>
      </c>
      <c r="G198" s="122">
        <v>12501</v>
      </c>
      <c r="H198" s="122">
        <v>350</v>
      </c>
      <c r="I198" s="122">
        <v>-54</v>
      </c>
      <c r="J198" s="122">
        <v>-369</v>
      </c>
      <c r="K198" s="122">
        <v>1078</v>
      </c>
      <c r="L198" s="85">
        <v>35800</v>
      </c>
      <c r="M198" s="85">
        <v>-114</v>
      </c>
    </row>
    <row r="199" spans="1:13" x14ac:dyDescent="0.2">
      <c r="A199" s="123" t="s">
        <v>545</v>
      </c>
      <c r="B199" s="122">
        <v>7253</v>
      </c>
      <c r="C199" s="122">
        <v>9745</v>
      </c>
      <c r="D199" s="122">
        <v>3953</v>
      </c>
      <c r="E199" s="122">
        <v>3464</v>
      </c>
      <c r="F199" s="122">
        <v>85</v>
      </c>
      <c r="G199" s="122">
        <v>11006</v>
      </c>
      <c r="H199" s="122">
        <v>32</v>
      </c>
      <c r="I199" s="122">
        <v>-126</v>
      </c>
      <c r="J199" s="122">
        <v>-369</v>
      </c>
      <c r="K199" s="122">
        <v>1078</v>
      </c>
      <c r="L199" s="85">
        <v>36121</v>
      </c>
      <c r="M199" s="85">
        <v>207</v>
      </c>
    </row>
    <row r="200" spans="1:13" x14ac:dyDescent="0.2">
      <c r="A200" s="123" t="s">
        <v>546</v>
      </c>
      <c r="B200" s="122">
        <v>6514</v>
      </c>
      <c r="C200" s="122">
        <v>10704</v>
      </c>
      <c r="D200" s="122">
        <v>3955</v>
      </c>
      <c r="E200" s="122">
        <v>2767</v>
      </c>
      <c r="F200" s="122">
        <v>0</v>
      </c>
      <c r="G200" s="122">
        <v>11947</v>
      </c>
      <c r="H200" s="122">
        <v>0</v>
      </c>
      <c r="I200" s="122">
        <v>-29</v>
      </c>
      <c r="J200" s="122">
        <v>-369</v>
      </c>
      <c r="K200" s="122">
        <v>1078</v>
      </c>
      <c r="L200" s="85">
        <v>36567</v>
      </c>
      <c r="M200" s="85">
        <v>653</v>
      </c>
    </row>
    <row r="201" spans="1:13" x14ac:dyDescent="0.2">
      <c r="A201" s="123" t="s">
        <v>547</v>
      </c>
      <c r="B201" s="122">
        <v>6424</v>
      </c>
      <c r="C201" s="122">
        <v>9649</v>
      </c>
      <c r="D201" s="122">
        <v>4152</v>
      </c>
      <c r="E201" s="122">
        <v>2732</v>
      </c>
      <c r="F201" s="122">
        <v>0</v>
      </c>
      <c r="G201" s="122">
        <v>12320</v>
      </c>
      <c r="H201" s="122">
        <v>201</v>
      </c>
      <c r="I201" s="122">
        <v>-77</v>
      </c>
      <c r="J201" s="122">
        <v>-369</v>
      </c>
      <c r="K201" s="122">
        <v>1078</v>
      </c>
      <c r="L201" s="85">
        <v>36110</v>
      </c>
      <c r="M201" s="85">
        <v>196</v>
      </c>
    </row>
    <row r="202" spans="1:13" x14ac:dyDescent="0.2">
      <c r="A202" s="123" t="s">
        <v>548</v>
      </c>
      <c r="B202" s="122">
        <v>7137</v>
      </c>
      <c r="C202" s="122">
        <v>10910</v>
      </c>
      <c r="D202" s="122">
        <v>4297</v>
      </c>
      <c r="E202" s="122">
        <v>2939</v>
      </c>
      <c r="F202" s="122">
        <v>40</v>
      </c>
      <c r="G202" s="122">
        <v>9185</v>
      </c>
      <c r="H202" s="122">
        <v>124</v>
      </c>
      <c r="I202" s="122">
        <v>-77</v>
      </c>
      <c r="J202" s="122">
        <v>-369</v>
      </c>
      <c r="K202" s="122">
        <v>1078</v>
      </c>
      <c r="L202" s="85">
        <v>35264</v>
      </c>
      <c r="M202" s="85">
        <v>-650</v>
      </c>
    </row>
    <row r="203" spans="1:13" x14ac:dyDescent="0.2">
      <c r="A203" s="123" t="s">
        <v>549</v>
      </c>
      <c r="B203" s="122">
        <v>7037</v>
      </c>
      <c r="C203" s="122">
        <v>10172</v>
      </c>
      <c r="D203" s="122">
        <v>3949</v>
      </c>
      <c r="E203" s="122">
        <v>3448</v>
      </c>
      <c r="F203" s="122">
        <v>0</v>
      </c>
      <c r="G203" s="122">
        <v>11171</v>
      </c>
      <c r="H203" s="122">
        <v>18</v>
      </c>
      <c r="I203" s="122">
        <v>-77</v>
      </c>
      <c r="J203" s="122">
        <v>-369</v>
      </c>
      <c r="K203" s="122">
        <v>1078</v>
      </c>
      <c r="L203" s="85">
        <v>36427</v>
      </c>
      <c r="M203" s="85">
        <v>513</v>
      </c>
    </row>
    <row r="204" spans="1:13" x14ac:dyDescent="0.2">
      <c r="A204" s="123" t="s">
        <v>550</v>
      </c>
      <c r="B204" s="122">
        <v>5585</v>
      </c>
      <c r="C204" s="122">
        <v>9711</v>
      </c>
      <c r="D204" s="122">
        <v>4092</v>
      </c>
      <c r="E204" s="122">
        <v>3351</v>
      </c>
      <c r="F204" s="122">
        <v>0</v>
      </c>
      <c r="G204" s="122">
        <v>14212</v>
      </c>
      <c r="H204" s="122">
        <v>280</v>
      </c>
      <c r="I204" s="122">
        <v>-54</v>
      </c>
      <c r="J204" s="122">
        <v>-369</v>
      </c>
      <c r="K204" s="122">
        <v>1078</v>
      </c>
      <c r="L204" s="85">
        <v>37886</v>
      </c>
      <c r="M204" s="85">
        <v>1972</v>
      </c>
    </row>
    <row r="205" spans="1:13" x14ac:dyDescent="0.2">
      <c r="A205" s="123" t="s">
        <v>551</v>
      </c>
      <c r="B205" s="122">
        <v>7277</v>
      </c>
      <c r="C205" s="122">
        <v>11339</v>
      </c>
      <c r="D205" s="122">
        <v>4318</v>
      </c>
      <c r="E205" s="122">
        <v>2513</v>
      </c>
      <c r="F205" s="122">
        <v>0</v>
      </c>
      <c r="G205" s="122">
        <v>9958</v>
      </c>
      <c r="H205" s="122">
        <v>0</v>
      </c>
      <c r="I205" s="122">
        <v>63</v>
      </c>
      <c r="J205" s="122">
        <v>86</v>
      </c>
      <c r="K205" s="122">
        <v>1078</v>
      </c>
      <c r="L205" s="85">
        <v>36632</v>
      </c>
      <c r="M205" s="85">
        <v>718</v>
      </c>
    </row>
    <row r="206" spans="1:13" ht="14.25" customHeight="1" x14ac:dyDescent="0.2">
      <c r="A206" s="18" t="s">
        <v>552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85"/>
      <c r="M206" s="85"/>
    </row>
    <row r="207" spans="1:13" x14ac:dyDescent="0.2">
      <c r="A207" s="123" t="s">
        <v>553</v>
      </c>
      <c r="B207" s="122">
        <v>5872</v>
      </c>
      <c r="C207" s="122">
        <v>9232</v>
      </c>
      <c r="D207" s="122">
        <v>3916</v>
      </c>
      <c r="E207" s="122">
        <v>3318</v>
      </c>
      <c r="F207" s="122">
        <v>0</v>
      </c>
      <c r="G207" s="122">
        <v>13674</v>
      </c>
      <c r="H207" s="122">
        <v>105</v>
      </c>
      <c r="I207" s="122">
        <v>79</v>
      </c>
      <c r="J207" s="122">
        <v>-369</v>
      </c>
      <c r="K207" s="122">
        <v>631</v>
      </c>
      <c r="L207" s="85">
        <v>36458</v>
      </c>
      <c r="M207" s="85">
        <v>544</v>
      </c>
    </row>
    <row r="208" spans="1:13" x14ac:dyDescent="0.2">
      <c r="A208" s="123" t="s">
        <v>554</v>
      </c>
      <c r="B208" s="122">
        <v>6042</v>
      </c>
      <c r="C208" s="122">
        <v>8765</v>
      </c>
      <c r="D208" s="122">
        <v>4096</v>
      </c>
      <c r="E208" s="122">
        <v>3047</v>
      </c>
      <c r="F208" s="122">
        <v>0</v>
      </c>
      <c r="G208" s="122">
        <v>13686</v>
      </c>
      <c r="H208" s="122">
        <v>301</v>
      </c>
      <c r="I208" s="122">
        <v>248</v>
      </c>
      <c r="J208" s="122">
        <v>-369</v>
      </c>
      <c r="K208" s="122">
        <v>531</v>
      </c>
      <c r="L208" s="85">
        <v>36347</v>
      </c>
      <c r="M208" s="85">
        <v>433</v>
      </c>
    </row>
    <row r="209" spans="1:13" x14ac:dyDescent="0.2">
      <c r="A209" s="123" t="s">
        <v>555</v>
      </c>
      <c r="B209" s="122">
        <v>5092</v>
      </c>
      <c r="C209" s="122">
        <v>9563</v>
      </c>
      <c r="D209" s="122">
        <v>4591</v>
      </c>
      <c r="E209" s="122">
        <v>4519</v>
      </c>
      <c r="F209" s="122">
        <v>0</v>
      </c>
      <c r="G209" s="122">
        <v>15916</v>
      </c>
      <c r="H209" s="122">
        <v>222</v>
      </c>
      <c r="I209" s="122">
        <v>672</v>
      </c>
      <c r="J209" s="122">
        <v>-369</v>
      </c>
      <c r="K209" s="122">
        <v>397</v>
      </c>
      <c r="L209" s="85">
        <v>40603</v>
      </c>
      <c r="M209" s="85">
        <v>4689</v>
      </c>
    </row>
    <row r="210" spans="1:13" x14ac:dyDescent="0.2">
      <c r="A210" s="123" t="s">
        <v>556</v>
      </c>
      <c r="B210" s="122">
        <v>7088</v>
      </c>
      <c r="C210" s="122">
        <v>10288</v>
      </c>
      <c r="D210" s="122">
        <v>4794</v>
      </c>
      <c r="E210" s="122">
        <v>2924</v>
      </c>
      <c r="F210" s="122">
        <v>0</v>
      </c>
      <c r="G210" s="122">
        <v>10269</v>
      </c>
      <c r="H210" s="122">
        <v>155</v>
      </c>
      <c r="I210" s="122">
        <v>32</v>
      </c>
      <c r="J210" s="122">
        <v>-369</v>
      </c>
      <c r="K210" s="122">
        <v>391</v>
      </c>
      <c r="L210" s="85">
        <v>35572</v>
      </c>
      <c r="M210" s="85">
        <v>-342</v>
      </c>
    </row>
    <row r="211" spans="1:13" x14ac:dyDescent="0.2">
      <c r="A211" s="123" t="s">
        <v>557</v>
      </c>
      <c r="B211" s="122">
        <v>5677</v>
      </c>
      <c r="C211" s="122">
        <v>8747</v>
      </c>
      <c r="D211" s="122">
        <v>4049</v>
      </c>
      <c r="E211" s="122">
        <v>3775</v>
      </c>
      <c r="F211" s="122">
        <v>0</v>
      </c>
      <c r="G211" s="122">
        <v>12334</v>
      </c>
      <c r="H211" s="122">
        <v>505</v>
      </c>
      <c r="I211" s="122">
        <v>32</v>
      </c>
      <c r="J211" s="122">
        <v>-369</v>
      </c>
      <c r="K211" s="122">
        <v>479</v>
      </c>
      <c r="L211" s="85">
        <v>35229</v>
      </c>
      <c r="M211" s="85">
        <v>-685</v>
      </c>
    </row>
    <row r="212" spans="1:13" x14ac:dyDescent="0.2">
      <c r="A212" s="123" t="s">
        <v>558</v>
      </c>
      <c r="B212" s="122">
        <v>4542</v>
      </c>
      <c r="C212" s="122">
        <v>8077</v>
      </c>
      <c r="D212" s="122">
        <v>4566</v>
      </c>
      <c r="E212" s="122">
        <v>3006</v>
      </c>
      <c r="F212" s="122">
        <v>0</v>
      </c>
      <c r="G212" s="122">
        <v>15498</v>
      </c>
      <c r="H212" s="122">
        <v>1202</v>
      </c>
      <c r="I212" s="122">
        <v>696</v>
      </c>
      <c r="J212" s="122">
        <v>-369</v>
      </c>
      <c r="K212" s="122">
        <v>451</v>
      </c>
      <c r="L212" s="85">
        <v>37669</v>
      </c>
      <c r="M212" s="85">
        <v>1755</v>
      </c>
    </row>
    <row r="213" spans="1:13" x14ac:dyDescent="0.2">
      <c r="A213" s="123" t="s">
        <v>559</v>
      </c>
      <c r="B213" s="122">
        <v>8617</v>
      </c>
      <c r="C213" s="122">
        <v>11700</v>
      </c>
      <c r="D213" s="122">
        <v>3772</v>
      </c>
      <c r="E213" s="122">
        <v>2417</v>
      </c>
      <c r="F213" s="122">
        <v>0</v>
      </c>
      <c r="G213" s="122">
        <v>8053</v>
      </c>
      <c r="H213" s="122">
        <v>74</v>
      </c>
      <c r="I213" s="122">
        <v>32</v>
      </c>
      <c r="J213" s="122">
        <v>-369</v>
      </c>
      <c r="K213" s="122">
        <v>234</v>
      </c>
      <c r="L213" s="85">
        <v>34530</v>
      </c>
      <c r="M213" s="85">
        <v>-1384</v>
      </c>
    </row>
    <row r="214" spans="1:13" x14ac:dyDescent="0.2">
      <c r="A214" s="123" t="s">
        <v>560</v>
      </c>
      <c r="B214" s="122">
        <v>6650</v>
      </c>
      <c r="C214" s="122">
        <v>8489</v>
      </c>
      <c r="D214" s="122">
        <v>3446</v>
      </c>
      <c r="E214" s="122">
        <v>3722</v>
      </c>
      <c r="F214" s="122">
        <v>18</v>
      </c>
      <c r="G214" s="122">
        <v>10242</v>
      </c>
      <c r="H214" s="122">
        <v>2</v>
      </c>
      <c r="I214" s="122">
        <v>94</v>
      </c>
      <c r="J214" s="122">
        <v>-369</v>
      </c>
      <c r="K214" s="122">
        <v>1249</v>
      </c>
      <c r="L214" s="85">
        <v>33543</v>
      </c>
      <c r="M214" s="85">
        <v>-2371</v>
      </c>
    </row>
    <row r="215" spans="1:13" x14ac:dyDescent="0.2">
      <c r="A215" s="123" t="s">
        <v>561</v>
      </c>
      <c r="B215" s="122">
        <v>7375</v>
      </c>
      <c r="C215" s="122">
        <v>10443</v>
      </c>
      <c r="D215" s="122">
        <v>4353</v>
      </c>
      <c r="E215" s="122">
        <v>3265</v>
      </c>
      <c r="F215" s="122">
        <v>0</v>
      </c>
      <c r="G215" s="122">
        <v>10340</v>
      </c>
      <c r="H215" s="122">
        <v>54</v>
      </c>
      <c r="I215" s="122">
        <v>32</v>
      </c>
      <c r="J215" s="122">
        <v>-369</v>
      </c>
      <c r="K215" s="122">
        <v>529</v>
      </c>
      <c r="L215" s="85">
        <v>36022</v>
      </c>
      <c r="M215" s="85">
        <v>108</v>
      </c>
    </row>
    <row r="216" spans="1:13" x14ac:dyDescent="0.2">
      <c r="A216" s="123" t="s">
        <v>562</v>
      </c>
      <c r="B216" s="122">
        <v>5851</v>
      </c>
      <c r="C216" s="122">
        <v>8605</v>
      </c>
      <c r="D216" s="122">
        <v>4016</v>
      </c>
      <c r="E216" s="122">
        <v>3820</v>
      </c>
      <c r="F216" s="122">
        <v>0</v>
      </c>
      <c r="G216" s="122">
        <v>12832</v>
      </c>
      <c r="H216" s="122">
        <v>129</v>
      </c>
      <c r="I216" s="122">
        <v>32</v>
      </c>
      <c r="J216" s="122">
        <v>-369</v>
      </c>
      <c r="K216" s="122">
        <v>759</v>
      </c>
      <c r="L216" s="85">
        <v>35675</v>
      </c>
      <c r="M216" s="85">
        <v>-239</v>
      </c>
    </row>
    <row r="217" spans="1:13" x14ac:dyDescent="0.2">
      <c r="A217" s="123" t="s">
        <v>563</v>
      </c>
      <c r="B217" s="122">
        <v>4571</v>
      </c>
      <c r="C217" s="122">
        <v>7868</v>
      </c>
      <c r="D217" s="122">
        <v>3867</v>
      </c>
      <c r="E217" s="122">
        <v>3233</v>
      </c>
      <c r="F217" s="122">
        <v>0</v>
      </c>
      <c r="G217" s="122">
        <v>17169</v>
      </c>
      <c r="H217" s="122">
        <v>947</v>
      </c>
      <c r="I217" s="122">
        <v>615</v>
      </c>
      <c r="J217" s="122">
        <v>-369</v>
      </c>
      <c r="K217" s="122">
        <v>311</v>
      </c>
      <c r="L217" s="85">
        <v>38212</v>
      </c>
      <c r="M217" s="85">
        <v>2298</v>
      </c>
    </row>
    <row r="218" spans="1:13" x14ac:dyDescent="0.2">
      <c r="A218" s="123" t="s">
        <v>564</v>
      </c>
      <c r="B218" s="122">
        <v>5217</v>
      </c>
      <c r="C218" s="122">
        <v>9806</v>
      </c>
      <c r="D218" s="122">
        <v>5108</v>
      </c>
      <c r="E218" s="122">
        <v>2986</v>
      </c>
      <c r="F218" s="122">
        <v>0</v>
      </c>
      <c r="G218" s="122">
        <v>12971</v>
      </c>
      <c r="H218" s="122">
        <v>977</v>
      </c>
      <c r="I218" s="122">
        <v>785</v>
      </c>
      <c r="J218" s="122">
        <v>-369</v>
      </c>
      <c r="K218" s="122">
        <v>476</v>
      </c>
      <c r="L218" s="85">
        <v>37957</v>
      </c>
      <c r="M218" s="85">
        <v>2043</v>
      </c>
    </row>
    <row r="219" spans="1:13" x14ac:dyDescent="0.2">
      <c r="A219" s="123" t="s">
        <v>565</v>
      </c>
      <c r="B219" s="122">
        <v>5347</v>
      </c>
      <c r="C219" s="122">
        <v>9510</v>
      </c>
      <c r="D219" s="122">
        <v>4437</v>
      </c>
      <c r="E219" s="122">
        <v>2383</v>
      </c>
      <c r="F219" s="122">
        <v>0</v>
      </c>
      <c r="G219" s="122">
        <v>13555</v>
      </c>
      <c r="H219" s="122">
        <v>473</v>
      </c>
      <c r="I219" s="122">
        <v>248</v>
      </c>
      <c r="J219" s="122">
        <v>-369</v>
      </c>
      <c r="K219" s="122">
        <v>474</v>
      </c>
      <c r="L219" s="85">
        <v>36058</v>
      </c>
      <c r="M219" s="85">
        <v>144</v>
      </c>
    </row>
    <row r="220" spans="1:13" x14ac:dyDescent="0.2">
      <c r="A220" s="123" t="s">
        <v>566</v>
      </c>
      <c r="B220" s="122">
        <v>5410</v>
      </c>
      <c r="C220" s="122">
        <v>9730</v>
      </c>
      <c r="D220" s="122">
        <v>4243</v>
      </c>
      <c r="E220" s="122">
        <v>2758</v>
      </c>
      <c r="F220" s="122">
        <v>0</v>
      </c>
      <c r="G220" s="122">
        <v>14383</v>
      </c>
      <c r="H220" s="122">
        <v>387</v>
      </c>
      <c r="I220" s="122">
        <v>32</v>
      </c>
      <c r="J220" s="122">
        <v>-369</v>
      </c>
      <c r="K220" s="122">
        <v>546</v>
      </c>
      <c r="L220" s="85">
        <v>37120</v>
      </c>
      <c r="M220" s="85">
        <v>1206</v>
      </c>
    </row>
    <row r="221" spans="1:13" x14ac:dyDescent="0.2">
      <c r="A221" s="123" t="s">
        <v>567</v>
      </c>
      <c r="B221" s="122">
        <v>4642</v>
      </c>
      <c r="C221" s="122">
        <v>8705</v>
      </c>
      <c r="D221" s="122">
        <v>4377</v>
      </c>
      <c r="E221" s="122">
        <v>2841</v>
      </c>
      <c r="F221" s="122">
        <v>0</v>
      </c>
      <c r="G221" s="122">
        <v>17320</v>
      </c>
      <c r="H221" s="122">
        <v>859</v>
      </c>
      <c r="I221" s="122">
        <v>718</v>
      </c>
      <c r="J221" s="122">
        <v>-369</v>
      </c>
      <c r="K221" s="122">
        <v>540</v>
      </c>
      <c r="L221" s="85">
        <v>39633</v>
      </c>
      <c r="M221" s="85">
        <v>3719</v>
      </c>
    </row>
    <row r="222" spans="1:13" x14ac:dyDescent="0.2">
      <c r="A222" s="123" t="s">
        <v>568</v>
      </c>
      <c r="B222" s="122">
        <v>5535</v>
      </c>
      <c r="C222" s="122">
        <v>10662</v>
      </c>
      <c r="D222" s="122">
        <v>4587</v>
      </c>
      <c r="E222" s="122">
        <v>2623</v>
      </c>
      <c r="F222" s="122">
        <v>0</v>
      </c>
      <c r="G222" s="122">
        <v>13228</v>
      </c>
      <c r="H222" s="122">
        <v>58</v>
      </c>
      <c r="I222" s="122">
        <v>785</v>
      </c>
      <c r="J222" s="122">
        <v>-369</v>
      </c>
      <c r="K222" s="122">
        <v>352</v>
      </c>
      <c r="L222" s="85">
        <v>37461</v>
      </c>
      <c r="M222" s="85">
        <v>1547</v>
      </c>
    </row>
    <row r="223" spans="1:13" ht="14.25" customHeight="1" x14ac:dyDescent="0.2">
      <c r="A223" s="18" t="s">
        <v>569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85"/>
      <c r="M223" s="85"/>
    </row>
    <row r="224" spans="1:13" x14ac:dyDescent="0.2">
      <c r="A224" s="123" t="s">
        <v>570</v>
      </c>
      <c r="B224" s="122">
        <v>5428</v>
      </c>
      <c r="C224" s="122">
        <v>9548</v>
      </c>
      <c r="D224" s="122">
        <v>4058</v>
      </c>
      <c r="E224" s="122">
        <v>2422</v>
      </c>
      <c r="F224" s="122">
        <v>0</v>
      </c>
      <c r="G224" s="122">
        <v>12900</v>
      </c>
      <c r="H224" s="122">
        <v>234</v>
      </c>
      <c r="I224" s="122">
        <v>37</v>
      </c>
      <c r="J224" s="122">
        <v>-369</v>
      </c>
      <c r="K224" s="122">
        <v>809</v>
      </c>
      <c r="L224" s="85">
        <v>35067</v>
      </c>
      <c r="M224" s="85">
        <v>-847</v>
      </c>
    </row>
    <row r="225" spans="1:13" x14ac:dyDescent="0.2">
      <c r="A225" s="123" t="s">
        <v>571</v>
      </c>
      <c r="B225" s="122">
        <v>4865</v>
      </c>
      <c r="C225" s="122">
        <v>9112</v>
      </c>
      <c r="D225" s="122">
        <v>4801</v>
      </c>
      <c r="E225" s="122">
        <v>3596</v>
      </c>
      <c r="F225" s="122">
        <v>0</v>
      </c>
      <c r="G225" s="122">
        <v>13115</v>
      </c>
      <c r="H225" s="122">
        <v>556</v>
      </c>
      <c r="I225" s="122">
        <v>62</v>
      </c>
      <c r="J225" s="122">
        <v>-369</v>
      </c>
      <c r="K225" s="122">
        <v>809</v>
      </c>
      <c r="L225" s="85">
        <v>36547</v>
      </c>
      <c r="M225" s="85">
        <v>633</v>
      </c>
    </row>
    <row r="226" spans="1:13" x14ac:dyDescent="0.2">
      <c r="A226" s="123" t="s">
        <v>572</v>
      </c>
      <c r="B226" s="122">
        <v>6391</v>
      </c>
      <c r="C226" s="122">
        <v>9915</v>
      </c>
      <c r="D226" s="122">
        <v>4676</v>
      </c>
      <c r="E226" s="122">
        <v>2843</v>
      </c>
      <c r="F226" s="122">
        <v>0</v>
      </c>
      <c r="G226" s="122">
        <v>11192</v>
      </c>
      <c r="H226" s="122">
        <v>112</v>
      </c>
      <c r="I226" s="122">
        <v>37</v>
      </c>
      <c r="J226" s="122">
        <v>-369</v>
      </c>
      <c r="K226" s="122">
        <v>809</v>
      </c>
      <c r="L226" s="85">
        <v>35606</v>
      </c>
      <c r="M226" s="85">
        <v>-308</v>
      </c>
    </row>
    <row r="227" spans="1:13" x14ac:dyDescent="0.2">
      <c r="A227" s="123" t="s">
        <v>573</v>
      </c>
      <c r="B227" s="122">
        <v>4954</v>
      </c>
      <c r="C227" s="122">
        <v>8100</v>
      </c>
      <c r="D227" s="122">
        <v>4024</v>
      </c>
      <c r="E227" s="122">
        <v>3210</v>
      </c>
      <c r="F227" s="122">
        <v>0</v>
      </c>
      <c r="G227" s="122">
        <v>15003</v>
      </c>
      <c r="H227" s="122">
        <v>1042</v>
      </c>
      <c r="I227" s="122">
        <v>1835</v>
      </c>
      <c r="J227" s="122">
        <v>-369</v>
      </c>
      <c r="K227" s="122">
        <v>809</v>
      </c>
      <c r="L227" s="85">
        <v>38608</v>
      </c>
      <c r="M227" s="85">
        <v>2694</v>
      </c>
    </row>
    <row r="228" spans="1:13" x14ac:dyDescent="0.2">
      <c r="A228" s="123" t="s">
        <v>574</v>
      </c>
      <c r="B228" s="122">
        <v>5862</v>
      </c>
      <c r="C228" s="122">
        <v>9426</v>
      </c>
      <c r="D228" s="122">
        <v>4006</v>
      </c>
      <c r="E228" s="122">
        <v>3599</v>
      </c>
      <c r="F228" s="122">
        <v>0</v>
      </c>
      <c r="G228" s="122">
        <v>12589</v>
      </c>
      <c r="H228" s="122">
        <v>0</v>
      </c>
      <c r="I228" s="122">
        <v>62</v>
      </c>
      <c r="J228" s="122">
        <v>-369</v>
      </c>
      <c r="K228" s="122">
        <v>809</v>
      </c>
      <c r="L228" s="85">
        <v>35984</v>
      </c>
      <c r="M228" s="85">
        <v>70</v>
      </c>
    </row>
    <row r="229" spans="1:13" x14ac:dyDescent="0.2">
      <c r="A229" s="123" t="s">
        <v>575</v>
      </c>
      <c r="B229" s="122">
        <v>8235</v>
      </c>
      <c r="C229" s="122">
        <v>11262</v>
      </c>
      <c r="D229" s="122">
        <v>4169</v>
      </c>
      <c r="E229" s="122">
        <v>3141</v>
      </c>
      <c r="F229" s="122">
        <v>0</v>
      </c>
      <c r="G229" s="122">
        <v>9464</v>
      </c>
      <c r="H229" s="122">
        <v>47</v>
      </c>
      <c r="I229" s="122">
        <v>37</v>
      </c>
      <c r="J229" s="122">
        <v>-369</v>
      </c>
      <c r="K229" s="122">
        <v>809</v>
      </c>
      <c r="L229" s="85">
        <v>36795</v>
      </c>
      <c r="M229" s="85">
        <v>881</v>
      </c>
    </row>
    <row r="230" spans="1:13" x14ac:dyDescent="0.2">
      <c r="A230" s="123" t="s">
        <v>576</v>
      </c>
      <c r="B230" s="122">
        <v>4986</v>
      </c>
      <c r="C230" s="122">
        <v>8441</v>
      </c>
      <c r="D230" s="122">
        <v>4684</v>
      </c>
      <c r="E230" s="122">
        <v>2083</v>
      </c>
      <c r="F230" s="122">
        <v>0</v>
      </c>
      <c r="G230" s="122">
        <v>14813</v>
      </c>
      <c r="H230" s="122">
        <v>889</v>
      </c>
      <c r="I230" s="122">
        <v>743</v>
      </c>
      <c r="J230" s="122">
        <v>-369</v>
      </c>
      <c r="K230" s="122">
        <v>809</v>
      </c>
      <c r="L230" s="85">
        <v>37079</v>
      </c>
      <c r="M230" s="85">
        <v>1165</v>
      </c>
    </row>
    <row r="231" spans="1:13" x14ac:dyDescent="0.2">
      <c r="A231" s="123" t="s">
        <v>577</v>
      </c>
      <c r="B231" s="122">
        <v>8343</v>
      </c>
      <c r="C231" s="122">
        <v>10586</v>
      </c>
      <c r="D231" s="122">
        <v>3933</v>
      </c>
      <c r="E231" s="122">
        <v>2479</v>
      </c>
      <c r="F231" s="122">
        <v>0</v>
      </c>
      <c r="G231" s="122">
        <v>10295</v>
      </c>
      <c r="H231" s="122">
        <v>0</v>
      </c>
      <c r="I231" s="122">
        <v>574</v>
      </c>
      <c r="J231" s="122">
        <v>-369</v>
      </c>
      <c r="K231" s="122">
        <v>809</v>
      </c>
      <c r="L231" s="85">
        <v>36650</v>
      </c>
      <c r="M231" s="85">
        <v>736</v>
      </c>
    </row>
    <row r="232" spans="1:13" x14ac:dyDescent="0.2">
      <c r="A232" s="123" t="s">
        <v>578</v>
      </c>
      <c r="B232" s="122">
        <v>6213</v>
      </c>
      <c r="C232" s="122">
        <v>9590</v>
      </c>
      <c r="D232" s="122">
        <v>4423</v>
      </c>
      <c r="E232" s="122">
        <v>3693</v>
      </c>
      <c r="F232" s="122">
        <v>0</v>
      </c>
      <c r="G232" s="122">
        <v>11880</v>
      </c>
      <c r="H232" s="122">
        <v>161</v>
      </c>
      <c r="I232" s="122">
        <v>85</v>
      </c>
      <c r="J232" s="122">
        <v>-369</v>
      </c>
      <c r="K232" s="122">
        <v>809</v>
      </c>
      <c r="L232" s="85">
        <v>36485</v>
      </c>
      <c r="M232" s="85">
        <v>571</v>
      </c>
    </row>
    <row r="233" spans="1:13" x14ac:dyDescent="0.2">
      <c r="A233" s="123" t="s">
        <v>579</v>
      </c>
      <c r="B233" s="122">
        <v>4171</v>
      </c>
      <c r="C233" s="122">
        <v>8359</v>
      </c>
      <c r="D233" s="122">
        <v>4294</v>
      </c>
      <c r="E233" s="122">
        <v>3056</v>
      </c>
      <c r="F233" s="122">
        <v>0</v>
      </c>
      <c r="G233" s="122">
        <v>14119</v>
      </c>
      <c r="H233" s="122">
        <v>807</v>
      </c>
      <c r="I233" s="122">
        <v>1746</v>
      </c>
      <c r="J233" s="122">
        <v>-369</v>
      </c>
      <c r="K233" s="122">
        <v>809</v>
      </c>
      <c r="L233" s="85">
        <v>36992</v>
      </c>
      <c r="M233" s="85">
        <v>1078</v>
      </c>
    </row>
    <row r="234" spans="1:13" x14ac:dyDescent="0.2">
      <c r="A234" s="123" t="s">
        <v>580</v>
      </c>
      <c r="B234" s="122">
        <v>6106</v>
      </c>
      <c r="C234" s="122">
        <v>9775</v>
      </c>
      <c r="D234" s="122">
        <v>4439</v>
      </c>
      <c r="E234" s="122">
        <v>3226</v>
      </c>
      <c r="F234" s="122">
        <v>0</v>
      </c>
      <c r="G234" s="122">
        <v>11957</v>
      </c>
      <c r="H234" s="122">
        <v>171</v>
      </c>
      <c r="I234" s="122">
        <v>85</v>
      </c>
      <c r="J234" s="122">
        <v>-369</v>
      </c>
      <c r="K234" s="122">
        <v>809</v>
      </c>
      <c r="L234" s="85">
        <v>36199</v>
      </c>
      <c r="M234" s="85">
        <v>285</v>
      </c>
    </row>
    <row r="235" spans="1:13" x14ac:dyDescent="0.2">
      <c r="A235" s="123" t="s">
        <v>569</v>
      </c>
      <c r="B235" s="122">
        <v>7712</v>
      </c>
      <c r="C235" s="122">
        <v>9758</v>
      </c>
      <c r="D235" s="122">
        <v>3743</v>
      </c>
      <c r="E235" s="122">
        <v>4309</v>
      </c>
      <c r="F235" s="122">
        <v>214</v>
      </c>
      <c r="G235" s="122">
        <v>9031</v>
      </c>
      <c r="H235" s="122">
        <v>84</v>
      </c>
      <c r="I235" s="122">
        <v>101</v>
      </c>
      <c r="J235" s="122">
        <v>-369</v>
      </c>
      <c r="K235" s="122">
        <v>809</v>
      </c>
      <c r="L235" s="85">
        <v>35392</v>
      </c>
      <c r="M235" s="85">
        <v>-522</v>
      </c>
    </row>
    <row r="236" spans="1:13" ht="14.25" customHeight="1" x14ac:dyDescent="0.2">
      <c r="A236" s="18" t="s">
        <v>581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85"/>
      <c r="M236" s="85"/>
    </row>
    <row r="237" spans="1:13" x14ac:dyDescent="0.2">
      <c r="A237" s="123" t="s">
        <v>582</v>
      </c>
      <c r="B237" s="122">
        <v>5665</v>
      </c>
      <c r="C237" s="122">
        <v>9328</v>
      </c>
      <c r="D237" s="122">
        <v>4137</v>
      </c>
      <c r="E237" s="122">
        <v>3786</v>
      </c>
      <c r="F237" s="122">
        <v>0</v>
      </c>
      <c r="G237" s="122">
        <v>12213</v>
      </c>
      <c r="H237" s="122">
        <v>98</v>
      </c>
      <c r="I237" s="122">
        <v>34</v>
      </c>
      <c r="J237" s="122">
        <v>-369</v>
      </c>
      <c r="K237" s="122">
        <v>503</v>
      </c>
      <c r="L237" s="85">
        <v>35395</v>
      </c>
      <c r="M237" s="85">
        <v>-519</v>
      </c>
    </row>
    <row r="238" spans="1:13" x14ac:dyDescent="0.2">
      <c r="A238" s="123" t="s">
        <v>583</v>
      </c>
      <c r="B238" s="122">
        <v>7073</v>
      </c>
      <c r="C238" s="122">
        <v>9813</v>
      </c>
      <c r="D238" s="122">
        <v>3421</v>
      </c>
      <c r="E238" s="122">
        <v>3714</v>
      </c>
      <c r="F238" s="122">
        <v>0</v>
      </c>
      <c r="G238" s="122">
        <v>12815</v>
      </c>
      <c r="H238" s="122">
        <v>164</v>
      </c>
      <c r="I238" s="122">
        <v>81</v>
      </c>
      <c r="J238" s="122">
        <v>-369</v>
      </c>
      <c r="K238" s="122">
        <v>681</v>
      </c>
      <c r="L238" s="85">
        <v>37393</v>
      </c>
      <c r="M238" s="85">
        <v>1479</v>
      </c>
    </row>
    <row r="239" spans="1:13" x14ac:dyDescent="0.2">
      <c r="A239" s="123" t="s">
        <v>584</v>
      </c>
      <c r="B239" s="122">
        <v>6906</v>
      </c>
      <c r="C239" s="122">
        <v>9329</v>
      </c>
      <c r="D239" s="122">
        <v>3917</v>
      </c>
      <c r="E239" s="122">
        <v>3733</v>
      </c>
      <c r="F239" s="122">
        <v>0</v>
      </c>
      <c r="G239" s="122">
        <v>11716</v>
      </c>
      <c r="H239" s="122">
        <v>131</v>
      </c>
      <c r="I239" s="122">
        <v>34</v>
      </c>
      <c r="J239" s="122">
        <v>-369</v>
      </c>
      <c r="K239" s="122">
        <v>115</v>
      </c>
      <c r="L239" s="85">
        <v>35512</v>
      </c>
      <c r="M239" s="85">
        <v>-402</v>
      </c>
    </row>
    <row r="240" spans="1:13" x14ac:dyDescent="0.2">
      <c r="A240" s="123" t="s">
        <v>585</v>
      </c>
      <c r="B240" s="122">
        <v>6536</v>
      </c>
      <c r="C240" s="122">
        <v>10225</v>
      </c>
      <c r="D240" s="122">
        <v>4178</v>
      </c>
      <c r="E240" s="122">
        <v>3265</v>
      </c>
      <c r="F240" s="122">
        <v>0</v>
      </c>
      <c r="G240" s="122">
        <v>9928</v>
      </c>
      <c r="H240" s="122">
        <v>29</v>
      </c>
      <c r="I240" s="122">
        <v>34</v>
      </c>
      <c r="J240" s="122">
        <v>-369</v>
      </c>
      <c r="K240" s="122">
        <v>228</v>
      </c>
      <c r="L240" s="85">
        <v>34054</v>
      </c>
      <c r="M240" s="85">
        <v>-1860</v>
      </c>
    </row>
    <row r="241" spans="1:13" x14ac:dyDescent="0.2">
      <c r="A241" s="123" t="s">
        <v>586</v>
      </c>
      <c r="B241" s="122">
        <v>6181</v>
      </c>
      <c r="C241" s="122">
        <v>9802</v>
      </c>
      <c r="D241" s="122">
        <v>3715</v>
      </c>
      <c r="E241" s="122">
        <v>4140</v>
      </c>
      <c r="F241" s="122">
        <v>0</v>
      </c>
      <c r="G241" s="122">
        <v>12167</v>
      </c>
      <c r="H241" s="122">
        <v>0</v>
      </c>
      <c r="I241" s="122">
        <v>34</v>
      </c>
      <c r="J241" s="122">
        <v>-369</v>
      </c>
      <c r="K241" s="122">
        <v>461</v>
      </c>
      <c r="L241" s="85">
        <v>36131</v>
      </c>
      <c r="M241" s="85">
        <v>217</v>
      </c>
    </row>
    <row r="242" spans="1:13" x14ac:dyDescent="0.2">
      <c r="A242" s="123" t="s">
        <v>587</v>
      </c>
      <c r="B242" s="122">
        <v>6445</v>
      </c>
      <c r="C242" s="122">
        <v>8444</v>
      </c>
      <c r="D242" s="122">
        <v>4370</v>
      </c>
      <c r="E242" s="122">
        <v>3592</v>
      </c>
      <c r="F242" s="122">
        <v>0</v>
      </c>
      <c r="G242" s="122">
        <v>12954</v>
      </c>
      <c r="H242" s="122">
        <v>444</v>
      </c>
      <c r="I242" s="122">
        <v>641</v>
      </c>
      <c r="J242" s="122">
        <v>-369</v>
      </c>
      <c r="K242" s="122">
        <v>449</v>
      </c>
      <c r="L242" s="85">
        <v>36970</v>
      </c>
      <c r="M242" s="85">
        <v>1056</v>
      </c>
    </row>
    <row r="243" spans="1:13" x14ac:dyDescent="0.2">
      <c r="A243" s="123" t="s">
        <v>588</v>
      </c>
      <c r="B243" s="122">
        <v>6625</v>
      </c>
      <c r="C243" s="122">
        <v>9509</v>
      </c>
      <c r="D243" s="122">
        <v>3961</v>
      </c>
      <c r="E243" s="122">
        <v>3414</v>
      </c>
      <c r="F243" s="122">
        <v>0</v>
      </c>
      <c r="G243" s="122">
        <v>11808</v>
      </c>
      <c r="H243" s="122">
        <v>173</v>
      </c>
      <c r="I243" s="122">
        <v>56</v>
      </c>
      <c r="J243" s="122">
        <v>-369</v>
      </c>
      <c r="K243" s="122">
        <v>904</v>
      </c>
      <c r="L243" s="85">
        <v>36081</v>
      </c>
      <c r="M243" s="85">
        <v>167</v>
      </c>
    </row>
    <row r="244" spans="1:13" x14ac:dyDescent="0.2">
      <c r="A244" s="123" t="s">
        <v>589</v>
      </c>
      <c r="B244" s="122">
        <v>5244</v>
      </c>
      <c r="C244" s="122">
        <v>9147</v>
      </c>
      <c r="D244" s="122">
        <v>3038</v>
      </c>
      <c r="E244" s="122">
        <v>3533</v>
      </c>
      <c r="F244" s="122">
        <v>0</v>
      </c>
      <c r="G244" s="122">
        <v>13146</v>
      </c>
      <c r="H244" s="122">
        <v>793</v>
      </c>
      <c r="I244" s="122">
        <v>1719</v>
      </c>
      <c r="J244" s="122">
        <v>-369</v>
      </c>
      <c r="K244" s="122">
        <v>950</v>
      </c>
      <c r="L244" s="85">
        <v>37201</v>
      </c>
      <c r="M244" s="85">
        <v>1287</v>
      </c>
    </row>
    <row r="245" spans="1:13" x14ac:dyDescent="0.2">
      <c r="A245" s="123" t="s">
        <v>590</v>
      </c>
      <c r="B245" s="122">
        <v>6370</v>
      </c>
      <c r="C245" s="122">
        <v>9965</v>
      </c>
      <c r="D245" s="122">
        <v>4121</v>
      </c>
      <c r="E245" s="122">
        <v>3302</v>
      </c>
      <c r="F245" s="122">
        <v>0</v>
      </c>
      <c r="G245" s="122">
        <v>10891</v>
      </c>
      <c r="H245" s="122">
        <v>233</v>
      </c>
      <c r="I245" s="122">
        <v>56</v>
      </c>
      <c r="J245" s="122">
        <v>-369</v>
      </c>
      <c r="K245" s="122">
        <v>130</v>
      </c>
      <c r="L245" s="85">
        <v>34699</v>
      </c>
      <c r="M245" s="85">
        <v>-1215</v>
      </c>
    </row>
    <row r="246" spans="1:13" x14ac:dyDescent="0.2">
      <c r="A246" s="123" t="s">
        <v>591</v>
      </c>
      <c r="B246" s="122">
        <v>7203</v>
      </c>
      <c r="C246" s="122">
        <v>9798</v>
      </c>
      <c r="D246" s="122">
        <v>3597</v>
      </c>
      <c r="E246" s="122">
        <v>4516</v>
      </c>
      <c r="F246" s="122">
        <v>143</v>
      </c>
      <c r="G246" s="122">
        <v>9512</v>
      </c>
      <c r="H246" s="122">
        <v>0</v>
      </c>
      <c r="I246" s="122">
        <v>97</v>
      </c>
      <c r="J246" s="122">
        <v>-266</v>
      </c>
      <c r="K246" s="122">
        <v>1104</v>
      </c>
      <c r="L246" s="85">
        <v>35704</v>
      </c>
      <c r="M246" s="85">
        <v>-210</v>
      </c>
    </row>
    <row r="247" spans="1:13" ht="14.25" customHeight="1" x14ac:dyDescent="0.2">
      <c r="A247" s="18" t="s">
        <v>592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85"/>
      <c r="M247" s="85"/>
    </row>
    <row r="248" spans="1:13" x14ac:dyDescent="0.2">
      <c r="A248" s="123" t="s">
        <v>593</v>
      </c>
      <c r="B248" s="122">
        <v>5823</v>
      </c>
      <c r="C248" s="122">
        <v>8818</v>
      </c>
      <c r="D248" s="122">
        <v>3765</v>
      </c>
      <c r="E248" s="122">
        <v>3493</v>
      </c>
      <c r="F248" s="122">
        <v>0</v>
      </c>
      <c r="G248" s="122">
        <v>13152</v>
      </c>
      <c r="H248" s="122">
        <v>44</v>
      </c>
      <c r="I248" s="122">
        <v>139</v>
      </c>
      <c r="J248" s="122">
        <v>-369</v>
      </c>
      <c r="K248" s="122">
        <v>580</v>
      </c>
      <c r="L248" s="85">
        <v>35445</v>
      </c>
      <c r="M248" s="85">
        <v>-469</v>
      </c>
    </row>
    <row r="249" spans="1:13" x14ac:dyDescent="0.2">
      <c r="A249" s="123" t="s">
        <v>594</v>
      </c>
      <c r="B249" s="122">
        <v>7235</v>
      </c>
      <c r="C249" s="122">
        <v>10342</v>
      </c>
      <c r="D249" s="122">
        <v>3954</v>
      </c>
      <c r="E249" s="122">
        <v>4655</v>
      </c>
      <c r="F249" s="122">
        <v>33</v>
      </c>
      <c r="G249" s="122">
        <v>9885</v>
      </c>
      <c r="H249" s="122">
        <v>0</v>
      </c>
      <c r="I249" s="122">
        <v>139</v>
      </c>
      <c r="J249" s="122">
        <v>-369</v>
      </c>
      <c r="K249" s="122">
        <v>581</v>
      </c>
      <c r="L249" s="85">
        <v>36455</v>
      </c>
      <c r="M249" s="85">
        <v>541</v>
      </c>
    </row>
    <row r="250" spans="1:13" x14ac:dyDescent="0.2">
      <c r="A250" s="123" t="s">
        <v>595</v>
      </c>
      <c r="B250" s="122">
        <v>7111</v>
      </c>
      <c r="C250" s="122">
        <v>9783</v>
      </c>
      <c r="D250" s="122">
        <v>4011</v>
      </c>
      <c r="E250" s="122">
        <v>3898</v>
      </c>
      <c r="F250" s="122">
        <v>0</v>
      </c>
      <c r="G250" s="122">
        <v>10326</v>
      </c>
      <c r="H250" s="122">
        <v>50</v>
      </c>
      <c r="I250" s="122">
        <v>201</v>
      </c>
      <c r="J250" s="122">
        <v>-369</v>
      </c>
      <c r="K250" s="122">
        <v>1129</v>
      </c>
      <c r="L250" s="85">
        <v>36140</v>
      </c>
      <c r="M250" s="85">
        <v>226</v>
      </c>
    </row>
    <row r="251" spans="1:13" x14ac:dyDescent="0.2">
      <c r="A251" s="123" t="s">
        <v>596</v>
      </c>
      <c r="B251" s="122">
        <v>6982</v>
      </c>
      <c r="C251" s="122">
        <v>10853</v>
      </c>
      <c r="D251" s="122">
        <v>4536</v>
      </c>
      <c r="E251" s="122">
        <v>2171</v>
      </c>
      <c r="F251" s="122">
        <v>0</v>
      </c>
      <c r="G251" s="122">
        <v>10757</v>
      </c>
      <c r="H251" s="122">
        <v>139</v>
      </c>
      <c r="I251" s="122">
        <v>139</v>
      </c>
      <c r="J251" s="122">
        <v>-369</v>
      </c>
      <c r="K251" s="122">
        <v>572</v>
      </c>
      <c r="L251" s="85">
        <v>35780</v>
      </c>
      <c r="M251" s="85">
        <v>-134</v>
      </c>
    </row>
    <row r="252" spans="1:13" x14ac:dyDescent="0.2">
      <c r="A252" s="123" t="s">
        <v>597</v>
      </c>
      <c r="B252" s="122">
        <v>5594</v>
      </c>
      <c r="C252" s="122">
        <v>9313</v>
      </c>
      <c r="D252" s="122">
        <v>4486</v>
      </c>
      <c r="E252" s="122">
        <v>3190</v>
      </c>
      <c r="F252" s="122">
        <v>0</v>
      </c>
      <c r="G252" s="122">
        <v>12642</v>
      </c>
      <c r="H252" s="122">
        <v>198</v>
      </c>
      <c r="I252" s="122">
        <v>139</v>
      </c>
      <c r="J252" s="122">
        <v>-369</v>
      </c>
      <c r="K252" s="122">
        <v>720</v>
      </c>
      <c r="L252" s="85">
        <v>35913</v>
      </c>
      <c r="M252" s="85">
        <v>-1</v>
      </c>
    </row>
    <row r="253" spans="1:13" x14ac:dyDescent="0.2">
      <c r="A253" s="123" t="s">
        <v>598</v>
      </c>
      <c r="B253" s="122">
        <v>5562</v>
      </c>
      <c r="C253" s="122">
        <v>9184</v>
      </c>
      <c r="D253" s="122">
        <v>4096</v>
      </c>
      <c r="E253" s="122">
        <v>2190</v>
      </c>
      <c r="F253" s="122">
        <v>0</v>
      </c>
      <c r="G253" s="122">
        <v>13143</v>
      </c>
      <c r="H253" s="122">
        <v>113</v>
      </c>
      <c r="I253" s="122">
        <v>308</v>
      </c>
      <c r="J253" s="122">
        <v>-369</v>
      </c>
      <c r="K253" s="122">
        <v>581</v>
      </c>
      <c r="L253" s="85">
        <v>34808</v>
      </c>
      <c r="M253" s="85">
        <v>-1106</v>
      </c>
    </row>
    <row r="254" spans="1:13" x14ac:dyDescent="0.2">
      <c r="A254" s="123" t="s">
        <v>599</v>
      </c>
      <c r="B254" s="122">
        <v>6225</v>
      </c>
      <c r="C254" s="122">
        <v>9108</v>
      </c>
      <c r="D254" s="122">
        <v>4073</v>
      </c>
      <c r="E254" s="122">
        <v>3933</v>
      </c>
      <c r="F254" s="122">
        <v>0</v>
      </c>
      <c r="G254" s="122">
        <v>13954</v>
      </c>
      <c r="H254" s="122">
        <v>101</v>
      </c>
      <c r="I254" s="122">
        <v>139</v>
      </c>
      <c r="J254" s="122">
        <v>-369</v>
      </c>
      <c r="K254" s="122">
        <v>758</v>
      </c>
      <c r="L254" s="85">
        <v>37922</v>
      </c>
      <c r="M254" s="85">
        <v>2008</v>
      </c>
    </row>
    <row r="255" spans="1:13" x14ac:dyDescent="0.2">
      <c r="A255" s="123" t="s">
        <v>600</v>
      </c>
      <c r="B255" s="122">
        <v>5260</v>
      </c>
      <c r="C255" s="122">
        <v>9673</v>
      </c>
      <c r="D255" s="122">
        <v>4115</v>
      </c>
      <c r="E255" s="122">
        <v>2392</v>
      </c>
      <c r="F255" s="122">
        <v>0</v>
      </c>
      <c r="G255" s="122">
        <v>13884</v>
      </c>
      <c r="H255" s="122">
        <v>523</v>
      </c>
      <c r="I255" s="122">
        <v>891</v>
      </c>
      <c r="J255" s="122">
        <v>-369</v>
      </c>
      <c r="K255" s="122">
        <v>676</v>
      </c>
      <c r="L255" s="85">
        <v>37045</v>
      </c>
      <c r="M255" s="85">
        <v>1131</v>
      </c>
    </row>
    <row r="256" spans="1:13" x14ac:dyDescent="0.2">
      <c r="A256" s="123" t="s">
        <v>601</v>
      </c>
      <c r="B256" s="122">
        <v>5819</v>
      </c>
      <c r="C256" s="122">
        <v>9233</v>
      </c>
      <c r="D256" s="122">
        <v>3637</v>
      </c>
      <c r="E256" s="122">
        <v>2642</v>
      </c>
      <c r="F256" s="122">
        <v>0</v>
      </c>
      <c r="G256" s="122">
        <v>12923</v>
      </c>
      <c r="H256" s="122">
        <v>103</v>
      </c>
      <c r="I256" s="122">
        <v>754</v>
      </c>
      <c r="J256" s="122">
        <v>-369</v>
      </c>
      <c r="K256" s="122">
        <v>782</v>
      </c>
      <c r="L256" s="85">
        <v>35524</v>
      </c>
      <c r="M256" s="85">
        <v>-390</v>
      </c>
    </row>
    <row r="257" spans="1:13" x14ac:dyDescent="0.2">
      <c r="A257" s="123" t="s">
        <v>602</v>
      </c>
      <c r="B257" s="122">
        <v>4992</v>
      </c>
      <c r="C257" s="122">
        <v>9332</v>
      </c>
      <c r="D257" s="122">
        <v>4233</v>
      </c>
      <c r="E257" s="122">
        <v>3396</v>
      </c>
      <c r="F257" s="122">
        <v>0</v>
      </c>
      <c r="G257" s="122">
        <v>13978</v>
      </c>
      <c r="H257" s="122">
        <v>275</v>
      </c>
      <c r="I257" s="122">
        <v>1799</v>
      </c>
      <c r="J257" s="122">
        <v>-369</v>
      </c>
      <c r="K257" s="122">
        <v>604</v>
      </c>
      <c r="L257" s="85">
        <v>38240</v>
      </c>
      <c r="M257" s="85">
        <v>2326</v>
      </c>
    </row>
    <row r="258" spans="1:13" x14ac:dyDescent="0.2">
      <c r="A258" s="123" t="s">
        <v>603</v>
      </c>
      <c r="B258" s="122">
        <v>4401</v>
      </c>
      <c r="C258" s="122">
        <v>8879</v>
      </c>
      <c r="D258" s="122">
        <v>4169</v>
      </c>
      <c r="E258" s="122">
        <v>2633</v>
      </c>
      <c r="F258" s="122">
        <v>0</v>
      </c>
      <c r="G258" s="122">
        <v>16649</v>
      </c>
      <c r="H258" s="122">
        <v>126</v>
      </c>
      <c r="I258" s="122">
        <v>732</v>
      </c>
      <c r="J258" s="122">
        <v>-369</v>
      </c>
      <c r="K258" s="122">
        <v>1272</v>
      </c>
      <c r="L258" s="85">
        <v>38492</v>
      </c>
      <c r="M258" s="85">
        <v>2578</v>
      </c>
    </row>
    <row r="259" spans="1:13" x14ac:dyDescent="0.2">
      <c r="A259" s="123" t="s">
        <v>604</v>
      </c>
      <c r="B259" s="122">
        <v>5628</v>
      </c>
      <c r="C259" s="122">
        <v>9080</v>
      </c>
      <c r="D259" s="122">
        <v>4145</v>
      </c>
      <c r="E259" s="122">
        <v>2823</v>
      </c>
      <c r="F259" s="122">
        <v>0</v>
      </c>
      <c r="G259" s="122">
        <v>11925</v>
      </c>
      <c r="H259" s="122">
        <v>128</v>
      </c>
      <c r="I259" s="122">
        <v>308</v>
      </c>
      <c r="J259" s="122">
        <v>-369</v>
      </c>
      <c r="K259" s="122">
        <v>510</v>
      </c>
      <c r="L259" s="85">
        <v>34178</v>
      </c>
      <c r="M259" s="85">
        <v>-1736</v>
      </c>
    </row>
    <row r="260" spans="1:13" x14ac:dyDescent="0.2">
      <c r="A260" s="123" t="s">
        <v>605</v>
      </c>
      <c r="B260" s="122">
        <v>6362</v>
      </c>
      <c r="C260" s="122">
        <v>9869</v>
      </c>
      <c r="D260" s="122">
        <v>3756</v>
      </c>
      <c r="E260" s="122">
        <v>2328</v>
      </c>
      <c r="F260" s="122">
        <v>0</v>
      </c>
      <c r="G260" s="122">
        <v>11304</v>
      </c>
      <c r="H260" s="122">
        <v>99</v>
      </c>
      <c r="I260" s="122">
        <v>139</v>
      </c>
      <c r="J260" s="122">
        <v>-369</v>
      </c>
      <c r="K260" s="122">
        <v>619</v>
      </c>
      <c r="L260" s="85">
        <v>34107</v>
      </c>
      <c r="M260" s="85">
        <v>-1807</v>
      </c>
    </row>
    <row r="261" spans="1:13" x14ac:dyDescent="0.2">
      <c r="A261" s="123" t="s">
        <v>606</v>
      </c>
      <c r="B261" s="122">
        <v>5431</v>
      </c>
      <c r="C261" s="122">
        <v>9690</v>
      </c>
      <c r="D261" s="122">
        <v>4807</v>
      </c>
      <c r="E261" s="122">
        <v>2183</v>
      </c>
      <c r="F261" s="122">
        <v>0</v>
      </c>
      <c r="G261" s="122">
        <v>14296</v>
      </c>
      <c r="H261" s="122">
        <v>521</v>
      </c>
      <c r="I261" s="122">
        <v>1912</v>
      </c>
      <c r="J261" s="122">
        <v>-369</v>
      </c>
      <c r="K261" s="122">
        <v>1266</v>
      </c>
      <c r="L261" s="85">
        <v>39737</v>
      </c>
      <c r="M261" s="85">
        <v>3823</v>
      </c>
    </row>
    <row r="262" spans="1:13" x14ac:dyDescent="0.2">
      <c r="A262" s="123" t="s">
        <v>607</v>
      </c>
      <c r="B262" s="122">
        <v>5604</v>
      </c>
      <c r="C262" s="122">
        <v>10398</v>
      </c>
      <c r="D262" s="122">
        <v>3882</v>
      </c>
      <c r="E262" s="122">
        <v>2174</v>
      </c>
      <c r="F262" s="122">
        <v>0</v>
      </c>
      <c r="G262" s="122">
        <v>15236</v>
      </c>
      <c r="H262" s="122">
        <v>435</v>
      </c>
      <c r="I262" s="122">
        <v>1958</v>
      </c>
      <c r="J262" s="122">
        <v>-369</v>
      </c>
      <c r="K262" s="122">
        <v>677</v>
      </c>
      <c r="L262" s="85">
        <v>39995</v>
      </c>
      <c r="M262" s="85">
        <v>4081</v>
      </c>
    </row>
    <row r="263" spans="1:13" ht="14.25" customHeight="1" x14ac:dyDescent="0.2">
      <c r="A263" s="18" t="s">
        <v>608</v>
      </c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85"/>
      <c r="M263" s="85"/>
    </row>
    <row r="264" spans="1:13" x14ac:dyDescent="0.2">
      <c r="A264" s="123" t="s">
        <v>609</v>
      </c>
      <c r="B264" s="122">
        <v>6102</v>
      </c>
      <c r="C264" s="122">
        <v>9264</v>
      </c>
      <c r="D264" s="122">
        <v>4049</v>
      </c>
      <c r="E264" s="122">
        <v>3653</v>
      </c>
      <c r="F264" s="122">
        <v>0</v>
      </c>
      <c r="G264" s="122">
        <v>13314</v>
      </c>
      <c r="H264" s="122">
        <v>31</v>
      </c>
      <c r="I264" s="122">
        <v>217</v>
      </c>
      <c r="J264" s="122">
        <v>-369</v>
      </c>
      <c r="K264" s="122">
        <v>642</v>
      </c>
      <c r="L264" s="85">
        <v>36903</v>
      </c>
      <c r="M264" s="85">
        <v>989</v>
      </c>
    </row>
    <row r="265" spans="1:13" x14ac:dyDescent="0.2">
      <c r="A265" s="123" t="s">
        <v>610</v>
      </c>
      <c r="B265" s="122">
        <v>7111</v>
      </c>
      <c r="C265" s="122">
        <v>9580</v>
      </c>
      <c r="D265" s="122">
        <v>3778</v>
      </c>
      <c r="E265" s="122">
        <v>4305</v>
      </c>
      <c r="F265" s="122">
        <v>47</v>
      </c>
      <c r="G265" s="122">
        <v>9722</v>
      </c>
      <c r="H265" s="122">
        <v>12</v>
      </c>
      <c r="I265" s="122">
        <v>255</v>
      </c>
      <c r="J265" s="122">
        <v>-369</v>
      </c>
      <c r="K265" s="122">
        <v>642</v>
      </c>
      <c r="L265" s="85">
        <v>35083</v>
      </c>
      <c r="M265" s="85">
        <v>-831</v>
      </c>
    </row>
    <row r="266" spans="1:13" x14ac:dyDescent="0.2">
      <c r="A266" s="123" t="s">
        <v>611</v>
      </c>
      <c r="B266" s="122">
        <v>5332</v>
      </c>
      <c r="C266" s="122">
        <v>8844</v>
      </c>
      <c r="D266" s="122">
        <v>5349</v>
      </c>
      <c r="E266" s="122">
        <v>4223</v>
      </c>
      <c r="F266" s="122">
        <v>0</v>
      </c>
      <c r="G266" s="122">
        <v>14334</v>
      </c>
      <c r="H266" s="122">
        <v>763</v>
      </c>
      <c r="I266" s="122">
        <v>217</v>
      </c>
      <c r="J266" s="122">
        <v>-369</v>
      </c>
      <c r="K266" s="122">
        <v>642</v>
      </c>
      <c r="L266" s="85">
        <v>39335</v>
      </c>
      <c r="M266" s="85">
        <v>3421</v>
      </c>
    </row>
    <row r="267" spans="1:13" x14ac:dyDescent="0.2">
      <c r="A267" s="123" t="s">
        <v>612</v>
      </c>
      <c r="B267" s="122">
        <v>6166</v>
      </c>
      <c r="C267" s="122">
        <v>9916</v>
      </c>
      <c r="D267" s="122">
        <v>3853</v>
      </c>
      <c r="E267" s="122">
        <v>3554</v>
      </c>
      <c r="F267" s="122">
        <v>1</v>
      </c>
      <c r="G267" s="122">
        <v>12188</v>
      </c>
      <c r="H267" s="122">
        <v>30</v>
      </c>
      <c r="I267" s="122">
        <v>217</v>
      </c>
      <c r="J267" s="122">
        <v>-369</v>
      </c>
      <c r="K267" s="122">
        <v>642</v>
      </c>
      <c r="L267" s="85">
        <v>36198</v>
      </c>
      <c r="M267" s="85">
        <v>284</v>
      </c>
    </row>
    <row r="268" spans="1:13" x14ac:dyDescent="0.2">
      <c r="A268" s="123" t="s">
        <v>613</v>
      </c>
      <c r="B268" s="122">
        <v>5429</v>
      </c>
      <c r="C268" s="122">
        <v>10171</v>
      </c>
      <c r="D268" s="122">
        <v>4147</v>
      </c>
      <c r="E268" s="122">
        <v>3223</v>
      </c>
      <c r="F268" s="122">
        <v>0</v>
      </c>
      <c r="G268" s="122">
        <v>14575</v>
      </c>
      <c r="H268" s="122">
        <v>128</v>
      </c>
      <c r="I268" s="122">
        <v>832</v>
      </c>
      <c r="J268" s="122">
        <v>-369</v>
      </c>
      <c r="K268" s="122">
        <v>642</v>
      </c>
      <c r="L268" s="85">
        <v>38778</v>
      </c>
      <c r="M268" s="85">
        <v>2864</v>
      </c>
    </row>
    <row r="269" spans="1:13" x14ac:dyDescent="0.2">
      <c r="A269" s="123" t="s">
        <v>614</v>
      </c>
      <c r="B269" s="122">
        <v>6116</v>
      </c>
      <c r="C269" s="122">
        <v>10148</v>
      </c>
      <c r="D269" s="122">
        <v>4143</v>
      </c>
      <c r="E269" s="122">
        <v>2871</v>
      </c>
      <c r="F269" s="122">
        <v>0</v>
      </c>
      <c r="G269" s="122">
        <v>12912</v>
      </c>
      <c r="H269" s="122">
        <v>335</v>
      </c>
      <c r="I269" s="122">
        <v>810</v>
      </c>
      <c r="J269" s="122">
        <v>-369</v>
      </c>
      <c r="K269" s="122">
        <v>642</v>
      </c>
      <c r="L269" s="85">
        <v>37608</v>
      </c>
      <c r="M269" s="85">
        <v>1694</v>
      </c>
    </row>
    <row r="270" spans="1:13" x14ac:dyDescent="0.2">
      <c r="A270" s="123" t="s">
        <v>615</v>
      </c>
      <c r="B270" s="122">
        <v>4996</v>
      </c>
      <c r="C270" s="122">
        <v>8498</v>
      </c>
      <c r="D270" s="122">
        <v>4093</v>
      </c>
      <c r="E270" s="122">
        <v>3540</v>
      </c>
      <c r="F270" s="122">
        <v>0</v>
      </c>
      <c r="G270" s="122">
        <v>14105</v>
      </c>
      <c r="H270" s="122">
        <v>546</v>
      </c>
      <c r="I270" s="122">
        <v>1854</v>
      </c>
      <c r="J270" s="122">
        <v>-369</v>
      </c>
      <c r="K270" s="122">
        <v>642</v>
      </c>
      <c r="L270" s="85">
        <v>37905</v>
      </c>
      <c r="M270" s="85">
        <v>1991</v>
      </c>
    </row>
    <row r="271" spans="1:13" x14ac:dyDescent="0.2">
      <c r="A271" s="123" t="s">
        <v>616</v>
      </c>
      <c r="B271" s="122">
        <v>5520</v>
      </c>
      <c r="C271" s="122">
        <v>9067</v>
      </c>
      <c r="D271" s="122">
        <v>4315</v>
      </c>
      <c r="E271" s="122">
        <v>3062</v>
      </c>
      <c r="F271" s="122">
        <v>0</v>
      </c>
      <c r="G271" s="122">
        <v>13695</v>
      </c>
      <c r="H271" s="122">
        <v>370</v>
      </c>
      <c r="I271" s="122">
        <v>832</v>
      </c>
      <c r="J271" s="122">
        <v>-369</v>
      </c>
      <c r="K271" s="122">
        <v>642</v>
      </c>
      <c r="L271" s="85">
        <v>37134</v>
      </c>
      <c r="M271" s="85">
        <v>1220</v>
      </c>
    </row>
    <row r="272" spans="1:13" x14ac:dyDescent="0.2">
      <c r="A272" s="123" t="s">
        <v>617</v>
      </c>
      <c r="B272" s="122">
        <v>5966</v>
      </c>
      <c r="C272" s="122">
        <v>9767</v>
      </c>
      <c r="D272" s="122">
        <v>4071</v>
      </c>
      <c r="E272" s="122">
        <v>4179</v>
      </c>
      <c r="F272" s="122">
        <v>4</v>
      </c>
      <c r="G272" s="122">
        <v>11486</v>
      </c>
      <c r="H272" s="122">
        <v>18</v>
      </c>
      <c r="I272" s="122">
        <v>193</v>
      </c>
      <c r="J272" s="122">
        <v>-369</v>
      </c>
      <c r="K272" s="122">
        <v>642</v>
      </c>
      <c r="L272" s="85">
        <v>35957</v>
      </c>
      <c r="M272" s="85">
        <v>43</v>
      </c>
    </row>
    <row r="273" spans="1:13" x14ac:dyDescent="0.2">
      <c r="A273" s="123" t="s">
        <v>618</v>
      </c>
      <c r="B273" s="122">
        <v>5520</v>
      </c>
      <c r="C273" s="122">
        <v>8730</v>
      </c>
      <c r="D273" s="122">
        <v>3959</v>
      </c>
      <c r="E273" s="122">
        <v>3581</v>
      </c>
      <c r="F273" s="122">
        <v>0</v>
      </c>
      <c r="G273" s="122">
        <v>13621</v>
      </c>
      <c r="H273" s="122">
        <v>477</v>
      </c>
      <c r="I273" s="122">
        <v>217</v>
      </c>
      <c r="J273" s="122">
        <v>-369</v>
      </c>
      <c r="K273" s="122">
        <v>642</v>
      </c>
      <c r="L273" s="85">
        <v>36378</v>
      </c>
      <c r="M273" s="85">
        <v>464</v>
      </c>
    </row>
    <row r="274" spans="1:13" ht="14.25" customHeight="1" x14ac:dyDescent="0.2">
      <c r="A274" s="18" t="s">
        <v>619</v>
      </c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85"/>
      <c r="M274" s="85"/>
    </row>
    <row r="275" spans="1:13" x14ac:dyDescent="0.2">
      <c r="A275" s="123" t="s">
        <v>620</v>
      </c>
      <c r="B275" s="122">
        <v>6027</v>
      </c>
      <c r="C275" s="122">
        <v>9476</v>
      </c>
      <c r="D275" s="122">
        <v>3864</v>
      </c>
      <c r="E275" s="122">
        <v>3370</v>
      </c>
      <c r="F275" s="122">
        <v>0</v>
      </c>
      <c r="G275" s="122">
        <v>12533</v>
      </c>
      <c r="H275" s="122">
        <v>52</v>
      </c>
      <c r="I275" s="122">
        <v>269</v>
      </c>
      <c r="J275" s="122">
        <v>-369</v>
      </c>
      <c r="K275" s="122">
        <v>405</v>
      </c>
      <c r="L275" s="85">
        <v>35627</v>
      </c>
      <c r="M275" s="85">
        <v>-287</v>
      </c>
    </row>
    <row r="276" spans="1:13" x14ac:dyDescent="0.2">
      <c r="A276" s="123" t="s">
        <v>621</v>
      </c>
      <c r="B276" s="122">
        <v>4719</v>
      </c>
      <c r="C276" s="122">
        <v>8965</v>
      </c>
      <c r="D276" s="122">
        <v>3856</v>
      </c>
      <c r="E276" s="122">
        <v>3452</v>
      </c>
      <c r="F276" s="122">
        <v>0</v>
      </c>
      <c r="G276" s="122">
        <v>15462</v>
      </c>
      <c r="H276" s="122">
        <v>908</v>
      </c>
      <c r="I276" s="122">
        <v>461</v>
      </c>
      <c r="J276" s="122">
        <v>-369</v>
      </c>
      <c r="K276" s="122">
        <v>309</v>
      </c>
      <c r="L276" s="85">
        <v>37763</v>
      </c>
      <c r="M276" s="85">
        <v>1849</v>
      </c>
    </row>
    <row r="277" spans="1:13" x14ac:dyDescent="0.2">
      <c r="A277" s="123" t="s">
        <v>622</v>
      </c>
      <c r="B277" s="122">
        <v>5365</v>
      </c>
      <c r="C277" s="122">
        <v>9417</v>
      </c>
      <c r="D277" s="122">
        <v>3994</v>
      </c>
      <c r="E277" s="122">
        <v>3264</v>
      </c>
      <c r="F277" s="122">
        <v>0</v>
      </c>
      <c r="G277" s="122">
        <v>15545</v>
      </c>
      <c r="H277" s="122">
        <v>584</v>
      </c>
      <c r="I277" s="122">
        <v>908</v>
      </c>
      <c r="J277" s="122">
        <v>-369</v>
      </c>
      <c r="K277" s="122">
        <v>455</v>
      </c>
      <c r="L277" s="85">
        <v>39163</v>
      </c>
      <c r="M277" s="85">
        <v>3249</v>
      </c>
    </row>
    <row r="278" spans="1:13" x14ac:dyDescent="0.2">
      <c r="A278" s="123" t="s">
        <v>623</v>
      </c>
      <c r="B278" s="122">
        <v>6950</v>
      </c>
      <c r="C278" s="122">
        <v>9957</v>
      </c>
      <c r="D278" s="122">
        <v>3482</v>
      </c>
      <c r="E278" s="122">
        <v>4007</v>
      </c>
      <c r="F278" s="122">
        <v>0</v>
      </c>
      <c r="G278" s="122">
        <v>10268</v>
      </c>
      <c r="H278" s="122">
        <v>0</v>
      </c>
      <c r="I278" s="122">
        <v>331</v>
      </c>
      <c r="J278" s="122">
        <v>-369</v>
      </c>
      <c r="K278" s="122">
        <v>473</v>
      </c>
      <c r="L278" s="85">
        <v>35099</v>
      </c>
      <c r="M278" s="85">
        <v>-815</v>
      </c>
    </row>
    <row r="279" spans="1:13" x14ac:dyDescent="0.2">
      <c r="A279" s="123" t="s">
        <v>624</v>
      </c>
      <c r="B279" s="122">
        <v>6680</v>
      </c>
      <c r="C279" s="122">
        <v>10816</v>
      </c>
      <c r="D279" s="122">
        <v>4169</v>
      </c>
      <c r="E279" s="122">
        <v>3640</v>
      </c>
      <c r="F279" s="122">
        <v>0</v>
      </c>
      <c r="G279" s="122">
        <v>10408</v>
      </c>
      <c r="H279" s="122">
        <v>0</v>
      </c>
      <c r="I279" s="122">
        <v>269</v>
      </c>
      <c r="J279" s="122">
        <v>-369</v>
      </c>
      <c r="K279" s="122">
        <v>335</v>
      </c>
      <c r="L279" s="85">
        <v>35948</v>
      </c>
      <c r="M279" s="85">
        <v>34</v>
      </c>
    </row>
    <row r="280" spans="1:13" x14ac:dyDescent="0.2">
      <c r="A280" s="123" t="s">
        <v>625</v>
      </c>
      <c r="B280" s="122">
        <v>4423</v>
      </c>
      <c r="C280" s="122">
        <v>9695</v>
      </c>
      <c r="D280" s="122">
        <v>4320</v>
      </c>
      <c r="E280" s="122">
        <v>3027</v>
      </c>
      <c r="F280" s="122">
        <v>0</v>
      </c>
      <c r="G280" s="122">
        <v>16043</v>
      </c>
      <c r="H280" s="122">
        <v>1269</v>
      </c>
      <c r="I280" s="122">
        <v>1021</v>
      </c>
      <c r="J280" s="122">
        <v>-369</v>
      </c>
      <c r="K280" s="122">
        <v>363</v>
      </c>
      <c r="L280" s="85">
        <v>39792</v>
      </c>
      <c r="M280" s="85">
        <v>3878</v>
      </c>
    </row>
    <row r="281" spans="1:13" x14ac:dyDescent="0.2">
      <c r="A281" s="123" t="s">
        <v>626</v>
      </c>
      <c r="B281" s="122">
        <v>6765</v>
      </c>
      <c r="C281" s="122">
        <v>9776</v>
      </c>
      <c r="D281" s="122">
        <v>3952</v>
      </c>
      <c r="E281" s="122">
        <v>2822</v>
      </c>
      <c r="F281" s="122">
        <v>0</v>
      </c>
      <c r="G281" s="122">
        <v>12137</v>
      </c>
      <c r="H281" s="122">
        <v>61</v>
      </c>
      <c r="I281" s="122">
        <v>946</v>
      </c>
      <c r="J281" s="122">
        <v>-369</v>
      </c>
      <c r="K281" s="122">
        <v>498</v>
      </c>
      <c r="L281" s="85">
        <v>36588</v>
      </c>
      <c r="M281" s="85">
        <v>674</v>
      </c>
    </row>
    <row r="282" spans="1:13" ht="14.25" customHeight="1" x14ac:dyDescent="0.2">
      <c r="A282" s="18" t="s">
        <v>627</v>
      </c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85"/>
      <c r="M282" s="85"/>
    </row>
    <row r="283" spans="1:13" x14ac:dyDescent="0.2">
      <c r="A283" s="123" t="s">
        <v>628</v>
      </c>
      <c r="B283" s="122">
        <v>5199</v>
      </c>
      <c r="C283" s="122">
        <v>11056</v>
      </c>
      <c r="D283" s="122">
        <v>4296</v>
      </c>
      <c r="E283" s="122">
        <v>2259</v>
      </c>
      <c r="F283" s="122">
        <v>0</v>
      </c>
      <c r="G283" s="122">
        <v>16919</v>
      </c>
      <c r="H283" s="122">
        <v>845</v>
      </c>
      <c r="I283" s="122">
        <v>2071</v>
      </c>
      <c r="J283" s="122">
        <v>-369</v>
      </c>
      <c r="K283" s="122">
        <v>804</v>
      </c>
      <c r="L283" s="85">
        <v>43080</v>
      </c>
      <c r="M283" s="85">
        <v>7166</v>
      </c>
    </row>
    <row r="284" spans="1:13" x14ac:dyDescent="0.2">
      <c r="A284" s="123" t="s">
        <v>629</v>
      </c>
      <c r="B284" s="122">
        <v>4341</v>
      </c>
      <c r="C284" s="122">
        <v>11101</v>
      </c>
      <c r="D284" s="122">
        <v>5384</v>
      </c>
      <c r="E284" s="122">
        <v>3115</v>
      </c>
      <c r="F284" s="122">
        <v>0</v>
      </c>
      <c r="G284" s="122">
        <v>15964</v>
      </c>
      <c r="H284" s="122">
        <v>1234</v>
      </c>
      <c r="I284" s="122">
        <v>2048</v>
      </c>
      <c r="J284" s="122">
        <v>-369</v>
      </c>
      <c r="K284" s="122">
        <v>804</v>
      </c>
      <c r="L284" s="85">
        <v>43622</v>
      </c>
      <c r="M284" s="85">
        <v>7708</v>
      </c>
    </row>
    <row r="285" spans="1:13" x14ac:dyDescent="0.2">
      <c r="A285" s="123" t="s">
        <v>630</v>
      </c>
      <c r="B285" s="122">
        <v>4607</v>
      </c>
      <c r="C285" s="122">
        <v>9406</v>
      </c>
      <c r="D285" s="122">
        <v>4207</v>
      </c>
      <c r="E285" s="122">
        <v>2169</v>
      </c>
      <c r="F285" s="122">
        <v>0</v>
      </c>
      <c r="G285" s="122">
        <v>16942</v>
      </c>
      <c r="H285" s="122">
        <v>608</v>
      </c>
      <c r="I285" s="122">
        <v>1371</v>
      </c>
      <c r="J285" s="122">
        <v>-369</v>
      </c>
      <c r="K285" s="122">
        <v>804</v>
      </c>
      <c r="L285" s="85">
        <v>39745</v>
      </c>
      <c r="M285" s="85">
        <v>3831</v>
      </c>
    </row>
    <row r="286" spans="1:13" x14ac:dyDescent="0.2">
      <c r="A286" s="123" t="s">
        <v>631</v>
      </c>
      <c r="B286" s="122">
        <v>8173</v>
      </c>
      <c r="C286" s="122">
        <v>12908</v>
      </c>
      <c r="D286" s="122">
        <v>4082</v>
      </c>
      <c r="E286" s="122">
        <v>2349</v>
      </c>
      <c r="F286" s="122">
        <v>0</v>
      </c>
      <c r="G286" s="122">
        <v>10605</v>
      </c>
      <c r="H286" s="122">
        <v>0</v>
      </c>
      <c r="I286" s="122">
        <v>914</v>
      </c>
      <c r="J286" s="122">
        <v>-369</v>
      </c>
      <c r="K286" s="122">
        <v>804</v>
      </c>
      <c r="L286" s="85">
        <v>39466</v>
      </c>
      <c r="M286" s="85">
        <v>3552</v>
      </c>
    </row>
    <row r="287" spans="1:13" x14ac:dyDescent="0.2">
      <c r="A287" s="123" t="s">
        <v>632</v>
      </c>
      <c r="B287" s="122">
        <v>5221</v>
      </c>
      <c r="C287" s="122">
        <v>9704</v>
      </c>
      <c r="D287" s="122">
        <v>4287</v>
      </c>
      <c r="E287" s="122">
        <v>2731</v>
      </c>
      <c r="F287" s="122">
        <v>0</v>
      </c>
      <c r="G287" s="122">
        <v>18578</v>
      </c>
      <c r="H287" s="122">
        <v>777</v>
      </c>
      <c r="I287" s="122">
        <v>2331</v>
      </c>
      <c r="J287" s="122">
        <v>-369</v>
      </c>
      <c r="K287" s="122">
        <v>804</v>
      </c>
      <c r="L287" s="85">
        <v>44064</v>
      </c>
      <c r="M287" s="85">
        <v>8150</v>
      </c>
    </row>
    <row r="288" spans="1:13" x14ac:dyDescent="0.2">
      <c r="A288" s="123" t="s">
        <v>633</v>
      </c>
      <c r="B288" s="122">
        <v>5185</v>
      </c>
      <c r="C288" s="122">
        <v>9971</v>
      </c>
      <c r="D288" s="122">
        <v>4632</v>
      </c>
      <c r="E288" s="122">
        <v>3106</v>
      </c>
      <c r="F288" s="122">
        <v>0</v>
      </c>
      <c r="G288" s="122">
        <v>17119</v>
      </c>
      <c r="H288" s="122">
        <v>934</v>
      </c>
      <c r="I288" s="122">
        <v>1027</v>
      </c>
      <c r="J288" s="122">
        <v>-369</v>
      </c>
      <c r="K288" s="122">
        <v>804</v>
      </c>
      <c r="L288" s="85">
        <v>42409</v>
      </c>
      <c r="M288" s="85">
        <v>6495</v>
      </c>
    </row>
    <row r="289" spans="1:13" x14ac:dyDescent="0.2">
      <c r="A289" s="123" t="s">
        <v>634</v>
      </c>
      <c r="B289" s="122">
        <v>6287</v>
      </c>
      <c r="C289" s="122">
        <v>11177</v>
      </c>
      <c r="D289" s="122">
        <v>4135</v>
      </c>
      <c r="E289" s="122">
        <v>2075</v>
      </c>
      <c r="F289" s="122">
        <v>0</v>
      </c>
      <c r="G289" s="122">
        <v>10358</v>
      </c>
      <c r="H289" s="122">
        <v>37</v>
      </c>
      <c r="I289" s="122">
        <v>1027</v>
      </c>
      <c r="J289" s="122">
        <v>-369</v>
      </c>
      <c r="K289" s="122">
        <v>804</v>
      </c>
      <c r="L289" s="85">
        <v>35531</v>
      </c>
      <c r="M289" s="85">
        <v>-383</v>
      </c>
    </row>
    <row r="290" spans="1:13" x14ac:dyDescent="0.2">
      <c r="A290" s="123" t="s">
        <v>635</v>
      </c>
      <c r="B290" s="122">
        <v>7003</v>
      </c>
      <c r="C290" s="122">
        <v>9176</v>
      </c>
      <c r="D290" s="122">
        <v>3345</v>
      </c>
      <c r="E290" s="122">
        <v>3354</v>
      </c>
      <c r="F290" s="122">
        <v>0</v>
      </c>
      <c r="G290" s="122">
        <v>10825</v>
      </c>
      <c r="H290" s="122">
        <v>0</v>
      </c>
      <c r="I290" s="122">
        <v>337</v>
      </c>
      <c r="J290" s="122">
        <v>-369</v>
      </c>
      <c r="K290" s="122">
        <v>804</v>
      </c>
      <c r="L290" s="85">
        <v>34475</v>
      </c>
      <c r="M290" s="85">
        <v>-1439</v>
      </c>
    </row>
    <row r="291" spans="1:13" ht="14.25" customHeight="1" x14ac:dyDescent="0.2">
      <c r="A291" s="18" t="s">
        <v>636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85"/>
      <c r="M291" s="85"/>
    </row>
    <row r="292" spans="1:13" x14ac:dyDescent="0.2">
      <c r="A292" s="123" t="s">
        <v>637</v>
      </c>
      <c r="B292" s="122">
        <v>5685</v>
      </c>
      <c r="C292" s="122">
        <v>10755</v>
      </c>
      <c r="D292" s="122">
        <v>4333</v>
      </c>
      <c r="E292" s="122">
        <v>2834</v>
      </c>
      <c r="F292" s="122">
        <v>0</v>
      </c>
      <c r="G292" s="122">
        <v>20112</v>
      </c>
      <c r="H292" s="122">
        <v>584</v>
      </c>
      <c r="I292" s="122">
        <v>2144</v>
      </c>
      <c r="J292" s="122">
        <v>-369</v>
      </c>
      <c r="K292" s="122">
        <v>623</v>
      </c>
      <c r="L292" s="85">
        <v>46701</v>
      </c>
      <c r="M292" s="85">
        <v>10787</v>
      </c>
    </row>
    <row r="293" spans="1:13" x14ac:dyDescent="0.2">
      <c r="A293" s="123" t="s">
        <v>638</v>
      </c>
      <c r="B293" s="122">
        <v>5469</v>
      </c>
      <c r="C293" s="122">
        <v>9240</v>
      </c>
      <c r="D293" s="122">
        <v>4526</v>
      </c>
      <c r="E293" s="122">
        <v>2417</v>
      </c>
      <c r="F293" s="122">
        <v>0</v>
      </c>
      <c r="G293" s="122">
        <v>20106</v>
      </c>
      <c r="H293" s="122">
        <v>1320</v>
      </c>
      <c r="I293" s="122">
        <v>2451</v>
      </c>
      <c r="J293" s="122">
        <v>-369</v>
      </c>
      <c r="K293" s="122">
        <v>846</v>
      </c>
      <c r="L293" s="85">
        <v>46006</v>
      </c>
      <c r="M293" s="85">
        <v>10092</v>
      </c>
    </row>
    <row r="294" spans="1:13" x14ac:dyDescent="0.2">
      <c r="A294" s="123" t="s">
        <v>639</v>
      </c>
      <c r="B294" s="122">
        <v>6278</v>
      </c>
      <c r="C294" s="122">
        <v>10095</v>
      </c>
      <c r="D294" s="122">
        <v>4362</v>
      </c>
      <c r="E294" s="122">
        <v>3220</v>
      </c>
      <c r="F294" s="122">
        <v>0</v>
      </c>
      <c r="G294" s="122">
        <v>13353</v>
      </c>
      <c r="H294" s="122">
        <v>424</v>
      </c>
      <c r="I294" s="122">
        <v>1124</v>
      </c>
      <c r="J294" s="122">
        <v>-369</v>
      </c>
      <c r="K294" s="122">
        <v>439</v>
      </c>
      <c r="L294" s="85">
        <v>38926</v>
      </c>
      <c r="M294" s="85">
        <v>3012</v>
      </c>
    </row>
    <row r="295" spans="1:13" x14ac:dyDescent="0.2">
      <c r="A295" s="123" t="s">
        <v>640</v>
      </c>
      <c r="B295" s="122">
        <v>5808</v>
      </c>
      <c r="C295" s="122">
        <v>9484</v>
      </c>
      <c r="D295" s="122">
        <v>4460</v>
      </c>
      <c r="E295" s="122">
        <v>2558</v>
      </c>
      <c r="F295" s="122">
        <v>0</v>
      </c>
      <c r="G295" s="122">
        <v>15261</v>
      </c>
      <c r="H295" s="122">
        <v>1112</v>
      </c>
      <c r="I295" s="122">
        <v>2451</v>
      </c>
      <c r="J295" s="122">
        <v>-369</v>
      </c>
      <c r="K295" s="122">
        <v>937</v>
      </c>
      <c r="L295" s="85">
        <v>41702</v>
      </c>
      <c r="M295" s="85">
        <v>5788</v>
      </c>
    </row>
    <row r="296" spans="1:13" x14ac:dyDescent="0.2">
      <c r="A296" s="123" t="s">
        <v>641</v>
      </c>
      <c r="B296" s="122">
        <v>5522</v>
      </c>
      <c r="C296" s="122">
        <v>10159</v>
      </c>
      <c r="D296" s="122">
        <v>4450</v>
      </c>
      <c r="E296" s="122">
        <v>3068</v>
      </c>
      <c r="F296" s="122">
        <v>0</v>
      </c>
      <c r="G296" s="122">
        <v>14054</v>
      </c>
      <c r="H296" s="122">
        <v>408</v>
      </c>
      <c r="I296" s="122">
        <v>2098</v>
      </c>
      <c r="J296" s="122">
        <v>-369</v>
      </c>
      <c r="K296" s="122">
        <v>880</v>
      </c>
      <c r="L296" s="85">
        <v>40270</v>
      </c>
      <c r="M296" s="85">
        <v>4356</v>
      </c>
    </row>
    <row r="297" spans="1:13" x14ac:dyDescent="0.2">
      <c r="A297" s="123" t="s">
        <v>642</v>
      </c>
      <c r="B297" s="122">
        <v>6135</v>
      </c>
      <c r="C297" s="122">
        <v>10394</v>
      </c>
      <c r="D297" s="122">
        <v>5493</v>
      </c>
      <c r="E297" s="122">
        <v>2228</v>
      </c>
      <c r="F297" s="122">
        <v>0</v>
      </c>
      <c r="G297" s="122">
        <v>15115</v>
      </c>
      <c r="H297" s="122">
        <v>624</v>
      </c>
      <c r="I297" s="122">
        <v>2451</v>
      </c>
      <c r="J297" s="122">
        <v>-369</v>
      </c>
      <c r="K297" s="122">
        <v>541</v>
      </c>
      <c r="L297" s="85">
        <v>42612</v>
      </c>
      <c r="M297" s="85">
        <v>6698</v>
      </c>
    </row>
    <row r="298" spans="1:13" x14ac:dyDescent="0.2">
      <c r="A298" s="123" t="s">
        <v>643</v>
      </c>
      <c r="B298" s="122">
        <v>5711</v>
      </c>
      <c r="C298" s="122">
        <v>10542</v>
      </c>
      <c r="D298" s="122">
        <v>4355</v>
      </c>
      <c r="E298" s="122">
        <v>2404</v>
      </c>
      <c r="F298" s="122">
        <v>0</v>
      </c>
      <c r="G298" s="122">
        <v>13324</v>
      </c>
      <c r="H298" s="122">
        <v>474</v>
      </c>
      <c r="I298" s="122">
        <v>2122</v>
      </c>
      <c r="J298" s="122">
        <v>-369</v>
      </c>
      <c r="K298" s="122">
        <v>558</v>
      </c>
      <c r="L298" s="85">
        <v>39121</v>
      </c>
      <c r="M298" s="85">
        <v>3207</v>
      </c>
    </row>
    <row r="299" spans="1:13" x14ac:dyDescent="0.2">
      <c r="A299" s="123" t="s">
        <v>644</v>
      </c>
      <c r="B299" s="122">
        <v>6587</v>
      </c>
      <c r="C299" s="122">
        <v>9591</v>
      </c>
      <c r="D299" s="122">
        <v>4167</v>
      </c>
      <c r="E299" s="122">
        <v>3357</v>
      </c>
      <c r="F299" s="122">
        <v>0</v>
      </c>
      <c r="G299" s="122">
        <v>11371</v>
      </c>
      <c r="H299" s="122">
        <v>108</v>
      </c>
      <c r="I299" s="122">
        <v>603</v>
      </c>
      <c r="J299" s="122">
        <v>-369</v>
      </c>
      <c r="K299" s="122">
        <v>352</v>
      </c>
      <c r="L299" s="85">
        <v>35767</v>
      </c>
      <c r="M299" s="85">
        <v>-147</v>
      </c>
    </row>
    <row r="300" spans="1:13" x14ac:dyDescent="0.2">
      <c r="A300" s="123" t="s">
        <v>645</v>
      </c>
      <c r="B300" s="122">
        <v>5475</v>
      </c>
      <c r="C300" s="122">
        <v>10766</v>
      </c>
      <c r="D300" s="122">
        <v>5841</v>
      </c>
      <c r="E300" s="122">
        <v>2604</v>
      </c>
      <c r="F300" s="122">
        <v>0</v>
      </c>
      <c r="G300" s="122">
        <v>17166</v>
      </c>
      <c r="H300" s="122">
        <v>1363</v>
      </c>
      <c r="I300" s="122">
        <v>2473</v>
      </c>
      <c r="J300" s="122">
        <v>-369</v>
      </c>
      <c r="K300" s="122">
        <v>1334</v>
      </c>
      <c r="L300" s="85">
        <v>46653</v>
      </c>
      <c r="M300" s="85">
        <v>10739</v>
      </c>
    </row>
    <row r="301" spans="1:13" x14ac:dyDescent="0.2">
      <c r="A301" s="123" t="s">
        <v>646</v>
      </c>
      <c r="B301" s="122">
        <v>4894</v>
      </c>
      <c r="C301" s="122">
        <v>9387</v>
      </c>
      <c r="D301" s="122">
        <v>5055</v>
      </c>
      <c r="E301" s="122">
        <v>2105</v>
      </c>
      <c r="F301" s="122">
        <v>0</v>
      </c>
      <c r="G301" s="122">
        <v>16134</v>
      </c>
      <c r="H301" s="122">
        <v>923</v>
      </c>
      <c r="I301" s="122">
        <v>2451</v>
      </c>
      <c r="J301" s="122">
        <v>-369</v>
      </c>
      <c r="K301" s="122">
        <v>1141</v>
      </c>
      <c r="L301" s="85">
        <v>41721</v>
      </c>
      <c r="M301" s="85">
        <v>5807</v>
      </c>
    </row>
    <row r="302" spans="1:13" x14ac:dyDescent="0.2">
      <c r="A302" s="123" t="s">
        <v>647</v>
      </c>
      <c r="B302" s="122">
        <v>7336</v>
      </c>
      <c r="C302" s="122">
        <v>8885</v>
      </c>
      <c r="D302" s="122">
        <v>3306</v>
      </c>
      <c r="E302" s="122">
        <v>3369</v>
      </c>
      <c r="F302" s="122">
        <v>0</v>
      </c>
      <c r="G302" s="122">
        <v>7355</v>
      </c>
      <c r="H302" s="122">
        <v>17</v>
      </c>
      <c r="I302" s="122">
        <v>410</v>
      </c>
      <c r="J302" s="122">
        <v>-369</v>
      </c>
      <c r="K302" s="122">
        <v>550</v>
      </c>
      <c r="L302" s="85">
        <v>30859</v>
      </c>
      <c r="M302" s="85">
        <v>-5055</v>
      </c>
    </row>
    <row r="303" spans="1:13" x14ac:dyDescent="0.2">
      <c r="A303" s="123" t="s">
        <v>648</v>
      </c>
      <c r="B303" s="122">
        <v>5387</v>
      </c>
      <c r="C303" s="122">
        <v>11812</v>
      </c>
      <c r="D303" s="122">
        <v>5475</v>
      </c>
      <c r="E303" s="122">
        <v>2648</v>
      </c>
      <c r="F303" s="122">
        <v>0</v>
      </c>
      <c r="G303" s="122">
        <v>16004</v>
      </c>
      <c r="H303" s="122">
        <v>657</v>
      </c>
      <c r="I303" s="122">
        <v>2451</v>
      </c>
      <c r="J303" s="122">
        <v>-369</v>
      </c>
      <c r="K303" s="122">
        <v>1252</v>
      </c>
      <c r="L303" s="85">
        <v>45317</v>
      </c>
      <c r="M303" s="85">
        <v>9403</v>
      </c>
    </row>
    <row r="304" spans="1:13" x14ac:dyDescent="0.2">
      <c r="A304" s="123" t="s">
        <v>649</v>
      </c>
      <c r="B304" s="122">
        <v>6049</v>
      </c>
      <c r="C304" s="122">
        <v>9850</v>
      </c>
      <c r="D304" s="122">
        <v>4552</v>
      </c>
      <c r="E304" s="122">
        <v>2159</v>
      </c>
      <c r="F304" s="122">
        <v>0</v>
      </c>
      <c r="G304" s="122">
        <v>15781</v>
      </c>
      <c r="H304" s="122">
        <v>564</v>
      </c>
      <c r="I304" s="122">
        <v>2144</v>
      </c>
      <c r="J304" s="122">
        <v>-369</v>
      </c>
      <c r="K304" s="122">
        <v>1217</v>
      </c>
      <c r="L304" s="85">
        <v>41947</v>
      </c>
      <c r="M304" s="85">
        <v>6033</v>
      </c>
    </row>
    <row r="305" spans="1:13" x14ac:dyDescent="0.2">
      <c r="A305" s="123" t="s">
        <v>650</v>
      </c>
      <c r="B305" s="122">
        <v>7515</v>
      </c>
      <c r="C305" s="122">
        <v>11223</v>
      </c>
      <c r="D305" s="122">
        <v>4997</v>
      </c>
      <c r="E305" s="122">
        <v>2628</v>
      </c>
      <c r="F305" s="122">
        <v>0</v>
      </c>
      <c r="G305" s="122">
        <v>10525</v>
      </c>
      <c r="H305" s="122">
        <v>62</v>
      </c>
      <c r="I305" s="122">
        <v>394</v>
      </c>
      <c r="J305" s="122">
        <v>-369</v>
      </c>
      <c r="K305" s="122">
        <v>394</v>
      </c>
      <c r="L305" s="85">
        <v>37369</v>
      </c>
      <c r="M305" s="85">
        <v>1455</v>
      </c>
    </row>
    <row r="306" spans="1:13" x14ac:dyDescent="0.2">
      <c r="A306" s="123" t="s">
        <v>651</v>
      </c>
      <c r="B306" s="122">
        <v>3784</v>
      </c>
      <c r="C306" s="122">
        <v>10480</v>
      </c>
      <c r="D306" s="122">
        <v>5327</v>
      </c>
      <c r="E306" s="122">
        <v>2401</v>
      </c>
      <c r="F306" s="122">
        <v>0</v>
      </c>
      <c r="G306" s="122">
        <v>20011</v>
      </c>
      <c r="H306" s="122">
        <v>1589</v>
      </c>
      <c r="I306" s="122">
        <v>2513</v>
      </c>
      <c r="J306" s="122">
        <v>-369</v>
      </c>
      <c r="K306" s="122">
        <v>822</v>
      </c>
      <c r="L306" s="85">
        <v>46558</v>
      </c>
      <c r="M306" s="85">
        <v>10644</v>
      </c>
    </row>
    <row r="307" spans="1:13" ht="14.25" customHeight="1" x14ac:dyDescent="0.2">
      <c r="A307" s="18" t="s">
        <v>652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85"/>
      <c r="M307" s="85"/>
    </row>
    <row r="308" spans="1:13" x14ac:dyDescent="0.2">
      <c r="A308" s="123" t="s">
        <v>653</v>
      </c>
      <c r="B308" s="122">
        <v>5126</v>
      </c>
      <c r="C308" s="122">
        <v>8592</v>
      </c>
      <c r="D308" s="122">
        <v>5043</v>
      </c>
      <c r="E308" s="122">
        <v>3135</v>
      </c>
      <c r="F308" s="122">
        <v>0</v>
      </c>
      <c r="G308" s="122">
        <v>17497</v>
      </c>
      <c r="H308" s="122">
        <v>1036</v>
      </c>
      <c r="I308" s="122">
        <v>2409</v>
      </c>
      <c r="J308" s="122">
        <v>-369</v>
      </c>
      <c r="K308" s="122">
        <v>732</v>
      </c>
      <c r="L308" s="85">
        <v>43201</v>
      </c>
      <c r="M308" s="85">
        <v>7287</v>
      </c>
    </row>
    <row r="309" spans="1:13" x14ac:dyDescent="0.2">
      <c r="A309" s="123" t="s">
        <v>654</v>
      </c>
      <c r="B309" s="122">
        <v>5432</v>
      </c>
      <c r="C309" s="122">
        <v>9521</v>
      </c>
      <c r="D309" s="122">
        <v>4547</v>
      </c>
      <c r="E309" s="122">
        <v>2911</v>
      </c>
      <c r="F309" s="122">
        <v>0</v>
      </c>
      <c r="G309" s="122">
        <v>15392</v>
      </c>
      <c r="H309" s="122">
        <v>402</v>
      </c>
      <c r="I309" s="122">
        <v>2409</v>
      </c>
      <c r="J309" s="122">
        <v>-369</v>
      </c>
      <c r="K309" s="122">
        <v>520</v>
      </c>
      <c r="L309" s="85">
        <v>40765</v>
      </c>
      <c r="M309" s="85">
        <v>4851</v>
      </c>
    </row>
    <row r="310" spans="1:13" x14ac:dyDescent="0.2">
      <c r="A310" s="123" t="s">
        <v>655</v>
      </c>
      <c r="B310" s="122">
        <v>5511</v>
      </c>
      <c r="C310" s="122">
        <v>9290</v>
      </c>
      <c r="D310" s="122">
        <v>4046</v>
      </c>
      <c r="E310" s="122">
        <v>3021</v>
      </c>
      <c r="F310" s="122">
        <v>0</v>
      </c>
      <c r="G310" s="122">
        <v>11735</v>
      </c>
      <c r="H310" s="122">
        <v>109</v>
      </c>
      <c r="I310" s="122">
        <v>946</v>
      </c>
      <c r="J310" s="122">
        <v>-369</v>
      </c>
      <c r="K310" s="122">
        <v>911</v>
      </c>
      <c r="L310" s="85">
        <v>35200</v>
      </c>
      <c r="M310" s="85">
        <v>-714</v>
      </c>
    </row>
    <row r="311" spans="1:13" x14ac:dyDescent="0.2">
      <c r="A311" s="123" t="s">
        <v>656</v>
      </c>
      <c r="B311" s="122">
        <v>5290</v>
      </c>
      <c r="C311" s="122">
        <v>8395</v>
      </c>
      <c r="D311" s="122">
        <v>3452</v>
      </c>
      <c r="E311" s="122">
        <v>2563</v>
      </c>
      <c r="F311" s="122">
        <v>0</v>
      </c>
      <c r="G311" s="122">
        <v>12652</v>
      </c>
      <c r="H311" s="122">
        <v>540</v>
      </c>
      <c r="I311" s="122">
        <v>1104</v>
      </c>
      <c r="J311" s="122">
        <v>-369</v>
      </c>
      <c r="K311" s="122">
        <v>766</v>
      </c>
      <c r="L311" s="85">
        <v>34393</v>
      </c>
      <c r="M311" s="85">
        <v>-1521</v>
      </c>
    </row>
    <row r="312" spans="1:13" x14ac:dyDescent="0.2">
      <c r="A312" s="123" t="s">
        <v>657</v>
      </c>
      <c r="B312" s="122">
        <v>5654</v>
      </c>
      <c r="C312" s="122">
        <v>9386</v>
      </c>
      <c r="D312" s="122">
        <v>3888</v>
      </c>
      <c r="E312" s="122">
        <v>3171</v>
      </c>
      <c r="F312" s="122">
        <v>0</v>
      </c>
      <c r="G312" s="122">
        <v>12345</v>
      </c>
      <c r="H312" s="122">
        <v>363</v>
      </c>
      <c r="I312" s="122">
        <v>612</v>
      </c>
      <c r="J312" s="122">
        <v>-369</v>
      </c>
      <c r="K312" s="122">
        <v>407</v>
      </c>
      <c r="L312" s="85">
        <v>35457</v>
      </c>
      <c r="M312" s="85">
        <v>-457</v>
      </c>
    </row>
    <row r="313" spans="1:13" x14ac:dyDescent="0.2">
      <c r="A313" s="123" t="s">
        <v>658</v>
      </c>
      <c r="B313" s="122">
        <v>4539</v>
      </c>
      <c r="C313" s="122">
        <v>8568</v>
      </c>
      <c r="D313" s="122">
        <v>4534</v>
      </c>
      <c r="E313" s="122">
        <v>2228</v>
      </c>
      <c r="F313" s="122">
        <v>0</v>
      </c>
      <c r="G313" s="122">
        <v>15118</v>
      </c>
      <c r="H313" s="122">
        <v>933</v>
      </c>
      <c r="I313" s="122">
        <v>2409</v>
      </c>
      <c r="J313" s="122">
        <v>-369</v>
      </c>
      <c r="K313" s="122">
        <v>528</v>
      </c>
      <c r="L313" s="85">
        <v>38488</v>
      </c>
      <c r="M313" s="85">
        <v>2574</v>
      </c>
    </row>
    <row r="314" spans="1:13" x14ac:dyDescent="0.2">
      <c r="A314" s="123" t="s">
        <v>659</v>
      </c>
      <c r="B314" s="122">
        <v>5014</v>
      </c>
      <c r="C314" s="122">
        <v>9425</v>
      </c>
      <c r="D314" s="122">
        <v>4411</v>
      </c>
      <c r="E314" s="122">
        <v>3010</v>
      </c>
      <c r="F314" s="122">
        <v>0</v>
      </c>
      <c r="G314" s="122">
        <v>13086</v>
      </c>
      <c r="H314" s="122">
        <v>682</v>
      </c>
      <c r="I314" s="122">
        <v>612</v>
      </c>
      <c r="J314" s="122">
        <v>-369</v>
      </c>
      <c r="K314" s="122">
        <v>494</v>
      </c>
      <c r="L314" s="85">
        <v>36365</v>
      </c>
      <c r="M314" s="85">
        <v>451</v>
      </c>
    </row>
    <row r="315" spans="1:13" x14ac:dyDescent="0.2">
      <c r="A315" s="123" t="s">
        <v>660</v>
      </c>
      <c r="B315" s="122">
        <v>6557</v>
      </c>
      <c r="C315" s="122">
        <v>9654</v>
      </c>
      <c r="D315" s="122">
        <v>4007</v>
      </c>
      <c r="E315" s="122">
        <v>2462</v>
      </c>
      <c r="F315" s="122">
        <v>0</v>
      </c>
      <c r="G315" s="122">
        <v>9947</v>
      </c>
      <c r="H315" s="122">
        <v>160</v>
      </c>
      <c r="I315" s="122">
        <v>1015</v>
      </c>
      <c r="J315" s="122">
        <v>-369</v>
      </c>
      <c r="K315" s="122">
        <v>598</v>
      </c>
      <c r="L315" s="85">
        <v>34031</v>
      </c>
      <c r="M315" s="85">
        <v>-1883</v>
      </c>
    </row>
    <row r="316" spans="1:13" x14ac:dyDescent="0.2">
      <c r="A316" s="123" t="s">
        <v>661</v>
      </c>
      <c r="B316" s="122">
        <v>6435</v>
      </c>
      <c r="C316" s="122">
        <v>8887</v>
      </c>
      <c r="D316" s="122">
        <v>3504</v>
      </c>
      <c r="E316" s="122">
        <v>3483</v>
      </c>
      <c r="F316" s="122">
        <v>0</v>
      </c>
      <c r="G316" s="122">
        <v>9061</v>
      </c>
      <c r="H316" s="122">
        <v>41</v>
      </c>
      <c r="I316" s="122">
        <v>392</v>
      </c>
      <c r="J316" s="122">
        <v>-369</v>
      </c>
      <c r="K316" s="122">
        <v>1080</v>
      </c>
      <c r="L316" s="85">
        <v>32514</v>
      </c>
      <c r="M316" s="85">
        <v>-3400</v>
      </c>
    </row>
    <row r="317" spans="1:13" x14ac:dyDescent="0.2">
      <c r="A317" s="123" t="s">
        <v>662</v>
      </c>
      <c r="B317" s="122">
        <v>4776</v>
      </c>
      <c r="C317" s="122">
        <v>10017</v>
      </c>
      <c r="D317" s="122">
        <v>4440</v>
      </c>
      <c r="E317" s="122">
        <v>1943</v>
      </c>
      <c r="F317" s="122">
        <v>0</v>
      </c>
      <c r="G317" s="122">
        <v>18059</v>
      </c>
      <c r="H317" s="122">
        <v>784</v>
      </c>
      <c r="I317" s="122">
        <v>2409</v>
      </c>
      <c r="J317" s="122">
        <v>-369</v>
      </c>
      <c r="K317" s="122">
        <v>465</v>
      </c>
      <c r="L317" s="85">
        <v>42524</v>
      </c>
      <c r="M317" s="85">
        <v>6610</v>
      </c>
    </row>
    <row r="318" spans="1:13" x14ac:dyDescent="0.2">
      <c r="A318" s="123" t="s">
        <v>663</v>
      </c>
      <c r="B318" s="122">
        <v>6041</v>
      </c>
      <c r="C318" s="122">
        <v>9609</v>
      </c>
      <c r="D318" s="122">
        <v>3858</v>
      </c>
      <c r="E318" s="122">
        <v>2638</v>
      </c>
      <c r="F318" s="122">
        <v>0</v>
      </c>
      <c r="G318" s="122">
        <v>10216</v>
      </c>
      <c r="H318" s="122">
        <v>50</v>
      </c>
      <c r="I318" s="122">
        <v>330</v>
      </c>
      <c r="J318" s="122">
        <v>-369</v>
      </c>
      <c r="K318" s="122">
        <v>536</v>
      </c>
      <c r="L318" s="85">
        <v>32909</v>
      </c>
      <c r="M318" s="85">
        <v>-3005</v>
      </c>
    </row>
    <row r="319" spans="1:13" x14ac:dyDescent="0.2">
      <c r="A319" s="123" t="s">
        <v>664</v>
      </c>
      <c r="B319" s="122">
        <v>5514</v>
      </c>
      <c r="C319" s="122">
        <v>10094</v>
      </c>
      <c r="D319" s="122">
        <v>4458</v>
      </c>
      <c r="E319" s="122">
        <v>2847</v>
      </c>
      <c r="F319" s="122">
        <v>0</v>
      </c>
      <c r="G319" s="122">
        <v>13227</v>
      </c>
      <c r="H319" s="122">
        <v>638</v>
      </c>
      <c r="I319" s="122">
        <v>1059</v>
      </c>
      <c r="J319" s="122">
        <v>-369</v>
      </c>
      <c r="K319" s="122">
        <v>317</v>
      </c>
      <c r="L319" s="85">
        <v>37785</v>
      </c>
      <c r="M319" s="85">
        <v>1871</v>
      </c>
    </row>
    <row r="320" spans="1:13" x14ac:dyDescent="0.2">
      <c r="A320" s="123" t="s">
        <v>665</v>
      </c>
      <c r="B320" s="122">
        <v>3876</v>
      </c>
      <c r="C320" s="122">
        <v>8146</v>
      </c>
      <c r="D320" s="122">
        <v>4206</v>
      </c>
      <c r="E320" s="122">
        <v>2782</v>
      </c>
      <c r="F320" s="122">
        <v>0</v>
      </c>
      <c r="G320" s="122">
        <v>19307</v>
      </c>
      <c r="H320" s="122">
        <v>1336</v>
      </c>
      <c r="I320" s="122">
        <v>2386</v>
      </c>
      <c r="J320" s="122">
        <v>-369</v>
      </c>
      <c r="K320" s="122">
        <v>532</v>
      </c>
      <c r="L320" s="85">
        <v>42202</v>
      </c>
      <c r="M320" s="85">
        <v>6288</v>
      </c>
    </row>
    <row r="321" spans="1:13" x14ac:dyDescent="0.2">
      <c r="A321" s="123" t="s">
        <v>666</v>
      </c>
      <c r="B321" s="122">
        <v>3885</v>
      </c>
      <c r="C321" s="122">
        <v>9625</v>
      </c>
      <c r="D321" s="122">
        <v>5750</v>
      </c>
      <c r="E321" s="122">
        <v>2475</v>
      </c>
      <c r="F321" s="122">
        <v>0</v>
      </c>
      <c r="G321" s="122">
        <v>16582</v>
      </c>
      <c r="H321" s="122">
        <v>1021</v>
      </c>
      <c r="I321" s="122">
        <v>2386</v>
      </c>
      <c r="J321" s="122">
        <v>-369</v>
      </c>
      <c r="K321" s="122">
        <v>442</v>
      </c>
      <c r="L321" s="85">
        <v>41797</v>
      </c>
      <c r="M321" s="85">
        <v>5883</v>
      </c>
    </row>
    <row r="322" spans="1:13" ht="5.25" customHeight="1" thickBot="1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</row>
    <row r="323" spans="1:13" x14ac:dyDescent="0.2">
      <c r="A323" t="s">
        <v>339</v>
      </c>
    </row>
    <row r="324" spans="1:13" x14ac:dyDescent="0.2">
      <c r="A324" t="s">
        <v>340</v>
      </c>
    </row>
  </sheetData>
  <conditionalFormatting sqref="B12:M321">
    <cfRule type="cellIs" dxfId="8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mikrosimuleringar&amp;CDecember 2015&amp;RUtfall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27"/>
  <sheetViews>
    <sheetView showGridLines="0" zoomScaleNormal="100" workbookViewId="0">
      <pane ySplit="8" topLeftCell="A9" activePane="bottomLeft" state="frozen"/>
      <selection activeCell="A11" sqref="A11"/>
      <selection pane="bottomLeft" activeCell="A9" sqref="A9"/>
    </sheetView>
  </sheetViews>
  <sheetFormatPr defaultColWidth="0" defaultRowHeight="12.75" zeroHeight="1" x14ac:dyDescent="0.2"/>
  <cols>
    <col min="1" max="1" width="16.7109375" style="111" customWidth="1"/>
    <col min="2" max="2" width="10.7109375" style="169" bestFit="1" customWidth="1"/>
    <col min="3" max="3" width="11.5703125" style="169" customWidth="1"/>
    <col min="4" max="4" width="11.5703125" style="184" customWidth="1"/>
    <col min="5" max="5" width="13.7109375" style="169" customWidth="1"/>
    <col min="6" max="7" width="10.5703125" style="168" customWidth="1"/>
    <col min="8" max="8" width="2.85546875" style="168" customWidth="1"/>
    <col min="9" max="10" width="10.28515625" style="169" customWidth="1"/>
    <col min="11" max="11" width="4.7109375" customWidth="1"/>
    <col min="12" max="13" width="9.28515625" style="184" customWidth="1"/>
    <col min="14" max="15" width="9.140625" style="168" customWidth="1"/>
    <col min="16" max="16" width="4.42578125" style="112" customWidth="1"/>
    <col min="17" max="253" width="9.140625" style="112" hidden="1"/>
    <col min="254" max="254" width="16.7109375" style="112" hidden="1"/>
    <col min="255" max="260" width="15.28515625" style="112" hidden="1"/>
    <col min="261" max="261" width="3.28515625" style="112" hidden="1"/>
    <col min="262" max="262" width="8.7109375" style="112" hidden="1"/>
    <col min="263" max="263" width="17" style="112" hidden="1"/>
    <col min="264" max="509" width="9.140625" style="112" hidden="1"/>
    <col min="510" max="510" width="16.7109375" style="112" hidden="1"/>
    <col min="511" max="516" width="15.28515625" style="112" hidden="1"/>
    <col min="517" max="517" width="3.28515625" style="112" hidden="1"/>
    <col min="518" max="518" width="8.7109375" style="112" hidden="1"/>
    <col min="519" max="519" width="17" style="112" hidden="1"/>
    <col min="520" max="765" width="9.140625" style="112" hidden="1"/>
    <col min="766" max="766" width="16.7109375" style="112" hidden="1"/>
    <col min="767" max="772" width="15.28515625" style="112" hidden="1"/>
    <col min="773" max="773" width="3.28515625" style="112" hidden="1"/>
    <col min="774" max="774" width="8.7109375" style="112" hidden="1"/>
    <col min="775" max="775" width="17" style="112" hidden="1"/>
    <col min="776" max="1021" width="9.140625" style="112" hidden="1"/>
    <col min="1022" max="1022" width="16.7109375" style="112" hidden="1"/>
    <col min="1023" max="1028" width="15.28515625" style="112" hidden="1"/>
    <col min="1029" max="1029" width="3.28515625" style="112" hidden="1"/>
    <col min="1030" max="1030" width="8.7109375" style="112" hidden="1"/>
    <col min="1031" max="1031" width="17" style="112" hidden="1"/>
    <col min="1032" max="1277" width="9.140625" style="112" hidden="1"/>
    <col min="1278" max="1278" width="16.7109375" style="112" hidden="1"/>
    <col min="1279" max="1284" width="15.28515625" style="112" hidden="1"/>
    <col min="1285" max="1285" width="3.28515625" style="112" hidden="1"/>
    <col min="1286" max="1286" width="8.7109375" style="112" hidden="1"/>
    <col min="1287" max="1287" width="17" style="112" hidden="1"/>
    <col min="1288" max="1533" width="9.140625" style="112" hidden="1"/>
    <col min="1534" max="1534" width="16.7109375" style="112" hidden="1"/>
    <col min="1535" max="1540" width="15.28515625" style="112" hidden="1"/>
    <col min="1541" max="1541" width="3.28515625" style="112" hidden="1"/>
    <col min="1542" max="1542" width="8.7109375" style="112" hidden="1"/>
    <col min="1543" max="1543" width="17" style="112" hidden="1"/>
    <col min="1544" max="1789" width="9.140625" style="112" hidden="1"/>
    <col min="1790" max="1790" width="16.7109375" style="112" hidden="1"/>
    <col min="1791" max="1796" width="15.28515625" style="112" hidden="1"/>
    <col min="1797" max="1797" width="3.28515625" style="112" hidden="1"/>
    <col min="1798" max="1798" width="8.7109375" style="112" hidden="1"/>
    <col min="1799" max="1799" width="17" style="112" hidden="1"/>
    <col min="1800" max="2045" width="9.140625" style="112" hidden="1"/>
    <col min="2046" max="2046" width="16.7109375" style="112" hidden="1"/>
    <col min="2047" max="2052" width="15.28515625" style="112" hidden="1"/>
    <col min="2053" max="2053" width="3.28515625" style="112" hidden="1"/>
    <col min="2054" max="2054" width="8.7109375" style="112" hidden="1"/>
    <col min="2055" max="2055" width="17" style="112" hidden="1"/>
    <col min="2056" max="2301" width="9.140625" style="112" hidden="1"/>
    <col min="2302" max="2302" width="16.7109375" style="112" hidden="1"/>
    <col min="2303" max="2308" width="15.28515625" style="112" hidden="1"/>
    <col min="2309" max="2309" width="3.28515625" style="112" hidden="1"/>
    <col min="2310" max="2310" width="8.7109375" style="112" hidden="1"/>
    <col min="2311" max="2311" width="17" style="112" hidden="1"/>
    <col min="2312" max="2557" width="9.140625" style="112" hidden="1"/>
    <col min="2558" max="2558" width="16.7109375" style="112" hidden="1"/>
    <col min="2559" max="2564" width="15.28515625" style="112" hidden="1"/>
    <col min="2565" max="2565" width="3.28515625" style="112" hidden="1"/>
    <col min="2566" max="2566" width="8.7109375" style="112" hidden="1"/>
    <col min="2567" max="2567" width="17" style="112" hidden="1"/>
    <col min="2568" max="2813" width="9.140625" style="112" hidden="1"/>
    <col min="2814" max="2814" width="16.7109375" style="112" hidden="1"/>
    <col min="2815" max="2820" width="15.28515625" style="112" hidden="1"/>
    <col min="2821" max="2821" width="3.28515625" style="112" hidden="1"/>
    <col min="2822" max="2822" width="8.7109375" style="112" hidden="1"/>
    <col min="2823" max="2823" width="17" style="112" hidden="1"/>
    <col min="2824" max="3069" width="9.140625" style="112" hidden="1"/>
    <col min="3070" max="3070" width="16.7109375" style="112" hidden="1"/>
    <col min="3071" max="3076" width="15.28515625" style="112" hidden="1"/>
    <col min="3077" max="3077" width="3.28515625" style="112" hidden="1"/>
    <col min="3078" max="3078" width="8.7109375" style="112" hidden="1"/>
    <col min="3079" max="3079" width="17" style="112" hidden="1"/>
    <col min="3080" max="3325" width="9.140625" style="112" hidden="1"/>
    <col min="3326" max="3326" width="16.7109375" style="112" hidden="1"/>
    <col min="3327" max="3332" width="15.28515625" style="112" hidden="1"/>
    <col min="3333" max="3333" width="3.28515625" style="112" hidden="1"/>
    <col min="3334" max="3334" width="8.7109375" style="112" hidden="1"/>
    <col min="3335" max="3335" width="17" style="112" hidden="1"/>
    <col min="3336" max="3581" width="9.140625" style="112" hidden="1"/>
    <col min="3582" max="3582" width="16.7109375" style="112" hidden="1"/>
    <col min="3583" max="3588" width="15.28515625" style="112" hidden="1"/>
    <col min="3589" max="3589" width="3.28515625" style="112" hidden="1"/>
    <col min="3590" max="3590" width="8.7109375" style="112" hidden="1"/>
    <col min="3591" max="3591" width="17" style="112" hidden="1"/>
    <col min="3592" max="3837" width="9.140625" style="112" hidden="1"/>
    <col min="3838" max="3838" width="16.7109375" style="112" hidden="1"/>
    <col min="3839" max="3844" width="15.28515625" style="112" hidden="1"/>
    <col min="3845" max="3845" width="3.28515625" style="112" hidden="1"/>
    <col min="3846" max="3846" width="8.7109375" style="112" hidden="1"/>
    <col min="3847" max="3847" width="17" style="112" hidden="1"/>
    <col min="3848" max="4093" width="9.140625" style="112" hidden="1"/>
    <col min="4094" max="4094" width="16.7109375" style="112" hidden="1"/>
    <col min="4095" max="4100" width="15.28515625" style="112" hidden="1"/>
    <col min="4101" max="4101" width="3.28515625" style="112" hidden="1"/>
    <col min="4102" max="4102" width="8.7109375" style="112" hidden="1"/>
    <col min="4103" max="4103" width="17" style="112" hidden="1"/>
    <col min="4104" max="4349" width="9.140625" style="112" hidden="1"/>
    <col min="4350" max="4350" width="16.7109375" style="112" hidden="1"/>
    <col min="4351" max="4356" width="15.28515625" style="112" hidden="1"/>
    <col min="4357" max="4357" width="3.28515625" style="112" hidden="1"/>
    <col min="4358" max="4358" width="8.7109375" style="112" hidden="1"/>
    <col min="4359" max="4359" width="17" style="112" hidden="1"/>
    <col min="4360" max="4605" width="9.140625" style="112" hidden="1"/>
    <col min="4606" max="4606" width="16.7109375" style="112" hidden="1"/>
    <col min="4607" max="4612" width="15.28515625" style="112" hidden="1"/>
    <col min="4613" max="4613" width="3.28515625" style="112" hidden="1"/>
    <col min="4614" max="4614" width="8.7109375" style="112" hidden="1"/>
    <col min="4615" max="4615" width="17" style="112" hidden="1"/>
    <col min="4616" max="4861" width="9.140625" style="112" hidden="1"/>
    <col min="4862" max="4862" width="16.7109375" style="112" hidden="1"/>
    <col min="4863" max="4868" width="15.28515625" style="112" hidden="1"/>
    <col min="4869" max="4869" width="3.28515625" style="112" hidden="1"/>
    <col min="4870" max="4870" width="8.7109375" style="112" hidden="1"/>
    <col min="4871" max="4871" width="17" style="112" hidden="1"/>
    <col min="4872" max="5117" width="9.140625" style="112" hidden="1"/>
    <col min="5118" max="5118" width="16.7109375" style="112" hidden="1"/>
    <col min="5119" max="5124" width="15.28515625" style="112" hidden="1"/>
    <col min="5125" max="5125" width="3.28515625" style="112" hidden="1"/>
    <col min="5126" max="5126" width="8.7109375" style="112" hidden="1"/>
    <col min="5127" max="5127" width="17" style="112" hidden="1"/>
    <col min="5128" max="5373" width="9.140625" style="112" hidden="1"/>
    <col min="5374" max="5374" width="16.7109375" style="112" hidden="1"/>
    <col min="5375" max="5380" width="15.28515625" style="112" hidden="1"/>
    <col min="5381" max="5381" width="3.28515625" style="112" hidden="1"/>
    <col min="5382" max="5382" width="8.7109375" style="112" hidden="1"/>
    <col min="5383" max="5383" width="17" style="112" hidden="1"/>
    <col min="5384" max="5629" width="9.140625" style="112" hidden="1"/>
    <col min="5630" max="5630" width="16.7109375" style="112" hidden="1"/>
    <col min="5631" max="5636" width="15.28515625" style="112" hidden="1"/>
    <col min="5637" max="5637" width="3.28515625" style="112" hidden="1"/>
    <col min="5638" max="5638" width="8.7109375" style="112" hidden="1"/>
    <col min="5639" max="5639" width="17" style="112" hidden="1"/>
    <col min="5640" max="5885" width="9.140625" style="112" hidden="1"/>
    <col min="5886" max="5886" width="16.7109375" style="112" hidden="1"/>
    <col min="5887" max="5892" width="15.28515625" style="112" hidden="1"/>
    <col min="5893" max="5893" width="3.28515625" style="112" hidden="1"/>
    <col min="5894" max="5894" width="8.7109375" style="112" hidden="1"/>
    <col min="5895" max="5895" width="17" style="112" hidden="1"/>
    <col min="5896" max="6141" width="9.140625" style="112" hidden="1"/>
    <col min="6142" max="6142" width="16.7109375" style="112" hidden="1"/>
    <col min="6143" max="6148" width="15.28515625" style="112" hidden="1"/>
    <col min="6149" max="6149" width="3.28515625" style="112" hidden="1"/>
    <col min="6150" max="6150" width="8.7109375" style="112" hidden="1"/>
    <col min="6151" max="6151" width="17" style="112" hidden="1"/>
    <col min="6152" max="6397" width="9.140625" style="112" hidden="1"/>
    <col min="6398" max="6398" width="16.7109375" style="112" hidden="1"/>
    <col min="6399" max="6404" width="15.28515625" style="112" hidden="1"/>
    <col min="6405" max="6405" width="3.28515625" style="112" hidden="1"/>
    <col min="6406" max="6406" width="8.7109375" style="112" hidden="1"/>
    <col min="6407" max="6407" width="17" style="112" hidden="1"/>
    <col min="6408" max="6653" width="9.140625" style="112" hidden="1"/>
    <col min="6654" max="6654" width="16.7109375" style="112" hidden="1"/>
    <col min="6655" max="6660" width="15.28515625" style="112" hidden="1"/>
    <col min="6661" max="6661" width="3.28515625" style="112" hidden="1"/>
    <col min="6662" max="6662" width="8.7109375" style="112" hidden="1"/>
    <col min="6663" max="6663" width="17" style="112" hidden="1"/>
    <col min="6664" max="6909" width="9.140625" style="112" hidden="1"/>
    <col min="6910" max="6910" width="16.7109375" style="112" hidden="1"/>
    <col min="6911" max="6916" width="15.28515625" style="112" hidden="1"/>
    <col min="6917" max="6917" width="3.28515625" style="112" hidden="1"/>
    <col min="6918" max="6918" width="8.7109375" style="112" hidden="1"/>
    <col min="6919" max="6919" width="17" style="112" hidden="1"/>
    <col min="6920" max="7165" width="9.140625" style="112" hidden="1"/>
    <col min="7166" max="7166" width="16.7109375" style="112" hidden="1"/>
    <col min="7167" max="7172" width="15.28515625" style="112" hidden="1"/>
    <col min="7173" max="7173" width="3.28515625" style="112" hidden="1"/>
    <col min="7174" max="7174" width="8.7109375" style="112" hidden="1"/>
    <col min="7175" max="7175" width="17" style="112" hidden="1"/>
    <col min="7176" max="7421" width="9.140625" style="112" hidden="1"/>
    <col min="7422" max="7422" width="16.7109375" style="112" hidden="1"/>
    <col min="7423" max="7428" width="15.28515625" style="112" hidden="1"/>
    <col min="7429" max="7429" width="3.28515625" style="112" hidden="1"/>
    <col min="7430" max="7430" width="8.7109375" style="112" hidden="1"/>
    <col min="7431" max="7431" width="17" style="112" hidden="1"/>
    <col min="7432" max="7677" width="9.140625" style="112" hidden="1"/>
    <col min="7678" max="7678" width="16.7109375" style="112" hidden="1"/>
    <col min="7679" max="7684" width="15.28515625" style="112" hidden="1"/>
    <col min="7685" max="7685" width="3.28515625" style="112" hidden="1"/>
    <col min="7686" max="7686" width="8.7109375" style="112" hidden="1"/>
    <col min="7687" max="7687" width="17" style="112" hidden="1"/>
    <col min="7688" max="7933" width="9.140625" style="112" hidden="1"/>
    <col min="7934" max="7934" width="16.7109375" style="112" hidden="1"/>
    <col min="7935" max="7940" width="15.28515625" style="112" hidden="1"/>
    <col min="7941" max="7941" width="3.28515625" style="112" hidden="1"/>
    <col min="7942" max="7942" width="8.7109375" style="112" hidden="1"/>
    <col min="7943" max="7943" width="17" style="112" hidden="1"/>
    <col min="7944" max="8189" width="9.140625" style="112" hidden="1"/>
    <col min="8190" max="8190" width="16.7109375" style="112" hidden="1"/>
    <col min="8191" max="8196" width="15.28515625" style="112" hidden="1"/>
    <col min="8197" max="8197" width="3.28515625" style="112" hidden="1"/>
    <col min="8198" max="8198" width="8.7109375" style="112" hidden="1"/>
    <col min="8199" max="8199" width="17" style="112" hidden="1"/>
    <col min="8200" max="8445" width="9.140625" style="112" hidden="1"/>
    <col min="8446" max="8446" width="16.7109375" style="112" hidden="1"/>
    <col min="8447" max="8452" width="15.28515625" style="112" hidden="1"/>
    <col min="8453" max="8453" width="3.28515625" style="112" hidden="1"/>
    <col min="8454" max="8454" width="8.7109375" style="112" hidden="1"/>
    <col min="8455" max="8455" width="17" style="112" hidden="1"/>
    <col min="8456" max="8701" width="9.140625" style="112" hidden="1"/>
    <col min="8702" max="8702" width="16.7109375" style="112" hidden="1"/>
    <col min="8703" max="8708" width="15.28515625" style="112" hidden="1"/>
    <col min="8709" max="8709" width="3.28515625" style="112" hidden="1"/>
    <col min="8710" max="8710" width="8.7109375" style="112" hidden="1"/>
    <col min="8711" max="8711" width="17" style="112" hidden="1"/>
    <col min="8712" max="8957" width="9.140625" style="112" hidden="1"/>
    <col min="8958" max="8958" width="16.7109375" style="112" hidden="1"/>
    <col min="8959" max="8964" width="15.28515625" style="112" hidden="1"/>
    <col min="8965" max="8965" width="3.28515625" style="112" hidden="1"/>
    <col min="8966" max="8966" width="8.7109375" style="112" hidden="1"/>
    <col min="8967" max="8967" width="17" style="112" hidden="1"/>
    <col min="8968" max="9213" width="9.140625" style="112" hidden="1"/>
    <col min="9214" max="9214" width="16.7109375" style="112" hidden="1"/>
    <col min="9215" max="9220" width="15.28515625" style="112" hidden="1"/>
    <col min="9221" max="9221" width="3.28515625" style="112" hidden="1"/>
    <col min="9222" max="9222" width="8.7109375" style="112" hidden="1"/>
    <col min="9223" max="9223" width="17" style="112" hidden="1"/>
    <col min="9224" max="9469" width="9.140625" style="112" hidden="1"/>
    <col min="9470" max="9470" width="16.7109375" style="112" hidden="1"/>
    <col min="9471" max="9476" width="15.28515625" style="112" hidden="1"/>
    <col min="9477" max="9477" width="3.28515625" style="112" hidden="1"/>
    <col min="9478" max="9478" width="8.7109375" style="112" hidden="1"/>
    <col min="9479" max="9479" width="17" style="112" hidden="1"/>
    <col min="9480" max="9725" width="9.140625" style="112" hidden="1"/>
    <col min="9726" max="9726" width="16.7109375" style="112" hidden="1"/>
    <col min="9727" max="9732" width="15.28515625" style="112" hidden="1"/>
    <col min="9733" max="9733" width="3.28515625" style="112" hidden="1"/>
    <col min="9734" max="9734" width="8.7109375" style="112" hidden="1"/>
    <col min="9735" max="9735" width="17" style="112" hidden="1"/>
    <col min="9736" max="9981" width="9.140625" style="112" hidden="1"/>
    <col min="9982" max="9982" width="16.7109375" style="112" hidden="1"/>
    <col min="9983" max="9988" width="15.28515625" style="112" hidden="1"/>
    <col min="9989" max="9989" width="3.28515625" style="112" hidden="1"/>
    <col min="9990" max="9990" width="8.7109375" style="112" hidden="1"/>
    <col min="9991" max="9991" width="17" style="112" hidden="1"/>
    <col min="9992" max="10237" width="9.140625" style="112" hidden="1"/>
    <col min="10238" max="10238" width="16.7109375" style="112" hidden="1"/>
    <col min="10239" max="10244" width="15.28515625" style="112" hidden="1"/>
    <col min="10245" max="10245" width="3.28515625" style="112" hidden="1"/>
    <col min="10246" max="10246" width="8.7109375" style="112" hidden="1"/>
    <col min="10247" max="10247" width="17" style="112" hidden="1"/>
    <col min="10248" max="10493" width="9.140625" style="112" hidden="1"/>
    <col min="10494" max="10494" width="16.7109375" style="112" hidden="1"/>
    <col min="10495" max="10500" width="15.28515625" style="112" hidden="1"/>
    <col min="10501" max="10501" width="3.28515625" style="112" hidden="1"/>
    <col min="10502" max="10502" width="8.7109375" style="112" hidden="1"/>
    <col min="10503" max="10503" width="17" style="112" hidden="1"/>
    <col min="10504" max="10749" width="9.140625" style="112" hidden="1"/>
    <col min="10750" max="10750" width="16.7109375" style="112" hidden="1"/>
    <col min="10751" max="10756" width="15.28515625" style="112" hidden="1"/>
    <col min="10757" max="10757" width="3.28515625" style="112" hidden="1"/>
    <col min="10758" max="10758" width="8.7109375" style="112" hidden="1"/>
    <col min="10759" max="10759" width="17" style="112" hidden="1"/>
    <col min="10760" max="11005" width="9.140625" style="112" hidden="1"/>
    <col min="11006" max="11006" width="16.7109375" style="112" hidden="1"/>
    <col min="11007" max="11012" width="15.28515625" style="112" hidden="1"/>
    <col min="11013" max="11013" width="3.28515625" style="112" hidden="1"/>
    <col min="11014" max="11014" width="8.7109375" style="112" hidden="1"/>
    <col min="11015" max="11015" width="17" style="112" hidden="1"/>
    <col min="11016" max="11261" width="9.140625" style="112" hidden="1"/>
    <col min="11262" max="11262" width="16.7109375" style="112" hidden="1"/>
    <col min="11263" max="11268" width="15.28515625" style="112" hidden="1"/>
    <col min="11269" max="11269" width="3.28515625" style="112" hidden="1"/>
    <col min="11270" max="11270" width="8.7109375" style="112" hidden="1"/>
    <col min="11271" max="11271" width="17" style="112" hidden="1"/>
    <col min="11272" max="11517" width="9.140625" style="112" hidden="1"/>
    <col min="11518" max="11518" width="16.7109375" style="112" hidden="1"/>
    <col min="11519" max="11524" width="15.28515625" style="112" hidden="1"/>
    <col min="11525" max="11525" width="3.28515625" style="112" hidden="1"/>
    <col min="11526" max="11526" width="8.7109375" style="112" hidden="1"/>
    <col min="11527" max="11527" width="17" style="112" hidden="1"/>
    <col min="11528" max="11773" width="9.140625" style="112" hidden="1"/>
    <col min="11774" max="11774" width="16.7109375" style="112" hidden="1"/>
    <col min="11775" max="11780" width="15.28515625" style="112" hidden="1"/>
    <col min="11781" max="11781" width="3.28515625" style="112" hidden="1"/>
    <col min="11782" max="11782" width="8.7109375" style="112" hidden="1"/>
    <col min="11783" max="11783" width="17" style="112" hidden="1"/>
    <col min="11784" max="12029" width="9.140625" style="112" hidden="1"/>
    <col min="12030" max="12030" width="16.7109375" style="112" hidden="1"/>
    <col min="12031" max="12036" width="15.28515625" style="112" hidden="1"/>
    <col min="12037" max="12037" width="3.28515625" style="112" hidden="1"/>
    <col min="12038" max="12038" width="8.7109375" style="112" hidden="1"/>
    <col min="12039" max="12039" width="17" style="112" hidden="1"/>
    <col min="12040" max="12285" width="9.140625" style="112" hidden="1"/>
    <col min="12286" max="12286" width="16.7109375" style="112" hidden="1"/>
    <col min="12287" max="12292" width="15.28515625" style="112" hidden="1"/>
    <col min="12293" max="12293" width="3.28515625" style="112" hidden="1"/>
    <col min="12294" max="12294" width="8.7109375" style="112" hidden="1"/>
    <col min="12295" max="12295" width="17" style="112" hidden="1"/>
    <col min="12296" max="12541" width="9.140625" style="112" hidden="1"/>
    <col min="12542" max="12542" width="16.7109375" style="112" hidden="1"/>
    <col min="12543" max="12548" width="15.28515625" style="112" hidden="1"/>
    <col min="12549" max="12549" width="3.28515625" style="112" hidden="1"/>
    <col min="12550" max="12550" width="8.7109375" style="112" hidden="1"/>
    <col min="12551" max="12551" width="17" style="112" hidden="1"/>
    <col min="12552" max="12797" width="9.140625" style="112" hidden="1"/>
    <col min="12798" max="12798" width="16.7109375" style="112" hidden="1"/>
    <col min="12799" max="12804" width="15.28515625" style="112" hidden="1"/>
    <col min="12805" max="12805" width="3.28515625" style="112" hidden="1"/>
    <col min="12806" max="12806" width="8.7109375" style="112" hidden="1"/>
    <col min="12807" max="12807" width="17" style="112" hidden="1"/>
    <col min="12808" max="13053" width="9.140625" style="112" hidden="1"/>
    <col min="13054" max="13054" width="16.7109375" style="112" hidden="1"/>
    <col min="13055" max="13060" width="15.28515625" style="112" hidden="1"/>
    <col min="13061" max="13061" width="3.28515625" style="112" hidden="1"/>
    <col min="13062" max="13062" width="8.7109375" style="112" hidden="1"/>
    <col min="13063" max="13063" width="17" style="112" hidden="1"/>
    <col min="13064" max="13309" width="9.140625" style="112" hidden="1"/>
    <col min="13310" max="13310" width="16.7109375" style="112" hidden="1"/>
    <col min="13311" max="13316" width="15.28515625" style="112" hidden="1"/>
    <col min="13317" max="13317" width="3.28515625" style="112" hidden="1"/>
    <col min="13318" max="13318" width="8.7109375" style="112" hidden="1"/>
    <col min="13319" max="13319" width="17" style="112" hidden="1"/>
    <col min="13320" max="13565" width="9.140625" style="112" hidden="1"/>
    <col min="13566" max="13566" width="16.7109375" style="112" hidden="1"/>
    <col min="13567" max="13572" width="15.28515625" style="112" hidden="1"/>
    <col min="13573" max="13573" width="3.28515625" style="112" hidden="1"/>
    <col min="13574" max="13574" width="8.7109375" style="112" hidden="1"/>
    <col min="13575" max="13575" width="17" style="112" hidden="1"/>
    <col min="13576" max="13821" width="9.140625" style="112" hidden="1"/>
    <col min="13822" max="13822" width="16.7109375" style="112" hidden="1"/>
    <col min="13823" max="13828" width="15.28515625" style="112" hidden="1"/>
    <col min="13829" max="13829" width="3.28515625" style="112" hidden="1"/>
    <col min="13830" max="13830" width="8.7109375" style="112" hidden="1"/>
    <col min="13831" max="13831" width="17" style="112" hidden="1"/>
    <col min="13832" max="14077" width="9.140625" style="112" hidden="1"/>
    <col min="14078" max="14078" width="16.7109375" style="112" hidden="1"/>
    <col min="14079" max="14084" width="15.28515625" style="112" hidden="1"/>
    <col min="14085" max="14085" width="3.28515625" style="112" hidden="1"/>
    <col min="14086" max="14086" width="8.7109375" style="112" hidden="1"/>
    <col min="14087" max="14087" width="17" style="112" hidden="1"/>
    <col min="14088" max="14333" width="9.140625" style="112" hidden="1"/>
    <col min="14334" max="14334" width="16.7109375" style="112" hidden="1"/>
    <col min="14335" max="14340" width="15.28515625" style="112" hidden="1"/>
    <col min="14341" max="14341" width="3.28515625" style="112" hidden="1"/>
    <col min="14342" max="14342" width="8.7109375" style="112" hidden="1"/>
    <col min="14343" max="14343" width="17" style="112" hidden="1"/>
    <col min="14344" max="14589" width="9.140625" style="112" hidden="1"/>
    <col min="14590" max="14590" width="16.7109375" style="112" hidden="1"/>
    <col min="14591" max="14596" width="15.28515625" style="112" hidden="1"/>
    <col min="14597" max="14597" width="3.28515625" style="112" hidden="1"/>
    <col min="14598" max="14598" width="8.7109375" style="112" hidden="1"/>
    <col min="14599" max="14599" width="17" style="112" hidden="1"/>
    <col min="14600" max="14845" width="9.140625" style="112" hidden="1"/>
    <col min="14846" max="14846" width="16.7109375" style="112" hidden="1"/>
    <col min="14847" max="14852" width="15.28515625" style="112" hidden="1"/>
    <col min="14853" max="14853" width="3.28515625" style="112" hidden="1"/>
    <col min="14854" max="14854" width="8.7109375" style="112" hidden="1"/>
    <col min="14855" max="14855" width="17" style="112" hidden="1"/>
    <col min="14856" max="15101" width="9.140625" style="112" hidden="1"/>
    <col min="15102" max="15102" width="16.7109375" style="112" hidden="1"/>
    <col min="15103" max="15108" width="15.28515625" style="112" hidden="1"/>
    <col min="15109" max="15109" width="3.28515625" style="112" hidden="1"/>
    <col min="15110" max="15110" width="8.7109375" style="112" hidden="1"/>
    <col min="15111" max="15111" width="17" style="112" hidden="1"/>
    <col min="15112" max="15357" width="9.140625" style="112" hidden="1"/>
    <col min="15358" max="15358" width="16.7109375" style="112" hidden="1"/>
    <col min="15359" max="15364" width="15.28515625" style="112" hidden="1"/>
    <col min="15365" max="15365" width="3.28515625" style="112" hidden="1"/>
    <col min="15366" max="15366" width="8.7109375" style="112" hidden="1"/>
    <col min="15367" max="15367" width="17" style="112" hidden="1"/>
    <col min="15368" max="15613" width="9.140625" style="112" hidden="1"/>
    <col min="15614" max="15614" width="16.7109375" style="112" hidden="1"/>
    <col min="15615" max="15620" width="15.28515625" style="112" hidden="1"/>
    <col min="15621" max="15621" width="3.28515625" style="112" hidden="1"/>
    <col min="15622" max="15622" width="8.7109375" style="112" hidden="1"/>
    <col min="15623" max="15623" width="17" style="112" hidden="1"/>
    <col min="15624" max="15869" width="9.140625" style="112" hidden="1"/>
    <col min="15870" max="15870" width="16.7109375" style="112" hidden="1"/>
    <col min="15871" max="15876" width="15.28515625" style="112" hidden="1"/>
    <col min="15877" max="15877" width="3.28515625" style="112" hidden="1"/>
    <col min="15878" max="15878" width="8.7109375" style="112" hidden="1"/>
    <col min="15879" max="15879" width="17" style="112" hidden="1"/>
    <col min="15880" max="16125" width="9.140625" style="112" hidden="1"/>
    <col min="16126" max="16126" width="16.7109375" style="112" hidden="1"/>
    <col min="16127" max="16132" width="15.28515625" style="112" hidden="1"/>
    <col min="16133" max="16133" width="3.28515625" style="112" hidden="1"/>
    <col min="16134" max="16134" width="8.7109375" style="112" hidden="1"/>
    <col min="16135" max="16135" width="17" style="112" hidden="1"/>
    <col min="16136" max="16136" width="8.7109375" style="112" hidden="1"/>
    <col min="16137" max="16137" width="17" style="112" hidden="1"/>
    <col min="16138" max="16138" width="8.7109375" style="112" hidden="1"/>
    <col min="16139" max="16139" width="17" style="112" hidden="1"/>
    <col min="16140" max="16140" width="8.7109375" style="112" hidden="1"/>
    <col min="16141" max="16144" width="17" style="112" hidden="1"/>
    <col min="16145" max="16384" width="9.140625" style="112" hidden="1"/>
  </cols>
  <sheetData>
    <row r="1" spans="1:15" x14ac:dyDescent="0.2">
      <c r="B1" s="111"/>
      <c r="C1" s="111"/>
      <c r="D1" s="111"/>
      <c r="E1" s="111"/>
      <c r="F1" s="112"/>
      <c r="G1" s="112"/>
      <c r="H1" s="112"/>
      <c r="I1" s="111"/>
      <c r="J1" s="111"/>
      <c r="L1" s="111"/>
      <c r="M1" s="111"/>
      <c r="N1" s="112"/>
      <c r="O1" s="112"/>
    </row>
    <row r="2" spans="1:15" ht="16.5" thickBot="1" x14ac:dyDescent="0.3">
      <c r="A2" s="64" t="str">
        <f>"Tabell 4  Förskola, fritidshem och annan pedagogisk verksamhet, utjämningsåret "&amp;Innehåll!C53</f>
        <v>Tabell 4  Förskola, fritidshem och annan pedagogisk verksamhet, utjämningsåret 2016</v>
      </c>
      <c r="B2" s="64"/>
      <c r="C2" s="113"/>
      <c r="D2" s="113"/>
      <c r="E2" s="113"/>
      <c r="F2" s="112"/>
      <c r="G2" s="112"/>
      <c r="H2" s="112"/>
      <c r="I2" s="113"/>
      <c r="J2" s="113"/>
      <c r="L2" s="71" t="s">
        <v>73</v>
      </c>
      <c r="M2" s="111"/>
      <c r="N2" s="112"/>
      <c r="O2" s="112"/>
    </row>
    <row r="3" spans="1:15" x14ac:dyDescent="0.2">
      <c r="A3" s="13" t="s">
        <v>19</v>
      </c>
      <c r="B3" s="170" t="s">
        <v>41</v>
      </c>
      <c r="C3" s="4" t="s">
        <v>256</v>
      </c>
      <c r="D3" s="4" t="s">
        <v>265</v>
      </c>
      <c r="E3" s="114" t="s">
        <v>258</v>
      </c>
      <c r="F3" s="683" t="s">
        <v>75</v>
      </c>
      <c r="G3" s="683"/>
      <c r="H3" s="261"/>
      <c r="I3" s="683" t="s">
        <v>76</v>
      </c>
      <c r="J3" s="683"/>
      <c r="L3" s="683" t="s">
        <v>260</v>
      </c>
      <c r="M3" s="683"/>
      <c r="N3" s="4" t="s">
        <v>56</v>
      </c>
      <c r="O3" s="4" t="s">
        <v>56</v>
      </c>
    </row>
    <row r="4" spans="1:15" x14ac:dyDescent="0.2">
      <c r="A4" s="27"/>
      <c r="B4" s="171" t="s">
        <v>257</v>
      </c>
      <c r="C4" s="5" t="s">
        <v>232</v>
      </c>
      <c r="D4" s="5" t="s">
        <v>266</v>
      </c>
      <c r="E4" s="6" t="s">
        <v>259</v>
      </c>
      <c r="F4" s="15" t="s">
        <v>312</v>
      </c>
      <c r="G4" s="15" t="s">
        <v>342</v>
      </c>
      <c r="H4" s="15"/>
      <c r="I4" s="15" t="s">
        <v>312</v>
      </c>
      <c r="J4" s="15" t="s">
        <v>342</v>
      </c>
      <c r="L4" s="15" t="s">
        <v>312</v>
      </c>
      <c r="M4" s="15" t="s">
        <v>342</v>
      </c>
      <c r="N4" s="117" t="s">
        <v>261</v>
      </c>
      <c r="O4" s="117" t="s">
        <v>261</v>
      </c>
    </row>
    <row r="5" spans="1:15" x14ac:dyDescent="0.2">
      <c r="A5" s="27" t="s">
        <v>47</v>
      </c>
      <c r="B5" s="5">
        <f>Innehåll!C53-2</f>
        <v>2014</v>
      </c>
      <c r="C5" s="171" t="s">
        <v>48</v>
      </c>
      <c r="D5" s="171"/>
      <c r="E5" s="5" t="s">
        <v>232</v>
      </c>
      <c r="L5" s="15"/>
      <c r="M5" s="15"/>
      <c r="N5" s="185" t="s">
        <v>262</v>
      </c>
      <c r="O5" s="185" t="s">
        <v>264</v>
      </c>
    </row>
    <row r="6" spans="1:15" x14ac:dyDescent="0.2">
      <c r="A6" s="27"/>
      <c r="B6" s="16"/>
      <c r="C6" s="15"/>
      <c r="D6" s="15"/>
      <c r="E6" s="171" t="s">
        <v>48</v>
      </c>
      <c r="F6" s="15"/>
      <c r="G6" s="15"/>
      <c r="H6" s="15"/>
      <c r="I6" s="15"/>
      <c r="J6" s="15"/>
      <c r="L6" s="15"/>
      <c r="M6" s="15"/>
      <c r="N6" s="15" t="s">
        <v>263</v>
      </c>
      <c r="O6" s="15" t="s">
        <v>263</v>
      </c>
    </row>
    <row r="7" spans="1:15" x14ac:dyDescent="0.2">
      <c r="A7" s="172"/>
      <c r="B7" s="175"/>
      <c r="C7" s="173" t="s">
        <v>92</v>
      </c>
      <c r="D7" s="173" t="s">
        <v>93</v>
      </c>
      <c r="E7" s="173" t="s">
        <v>94</v>
      </c>
      <c r="F7" s="174" t="s">
        <v>95</v>
      </c>
      <c r="G7" s="174" t="s">
        <v>96</v>
      </c>
      <c r="H7" s="174"/>
      <c r="I7" s="173" t="s">
        <v>118</v>
      </c>
      <c r="J7" s="174" t="s">
        <v>98</v>
      </c>
      <c r="L7" s="174" t="s">
        <v>99</v>
      </c>
      <c r="M7" s="174" t="s">
        <v>100</v>
      </c>
      <c r="N7" s="174" t="s">
        <v>103</v>
      </c>
      <c r="O7" s="186" t="s">
        <v>104</v>
      </c>
    </row>
    <row r="8" spans="1:15" s="176" customFormat="1" x14ac:dyDescent="0.2">
      <c r="A8" s="17"/>
      <c r="B8" s="119"/>
      <c r="C8" s="121" t="s">
        <v>267</v>
      </c>
      <c r="D8" s="121"/>
      <c r="E8" s="121" t="s">
        <v>341</v>
      </c>
      <c r="F8" s="121"/>
      <c r="G8" s="121"/>
      <c r="H8" s="121"/>
      <c r="I8" s="121"/>
      <c r="J8" s="121"/>
      <c r="L8" s="121"/>
      <c r="M8" s="121"/>
      <c r="N8" s="121"/>
      <c r="O8" s="121"/>
    </row>
    <row r="9" spans="1:15" customFormat="1" ht="18.75" customHeight="1" x14ac:dyDescent="0.2">
      <c r="A9" s="18" t="s">
        <v>359</v>
      </c>
      <c r="B9" s="18"/>
      <c r="C9" s="18"/>
      <c r="D9" s="18"/>
      <c r="E9" s="18"/>
      <c r="F9" s="18"/>
      <c r="G9" s="18"/>
      <c r="H9" s="18"/>
      <c r="I9" s="18"/>
      <c r="J9" s="18"/>
      <c r="L9" s="18"/>
      <c r="M9" s="18"/>
      <c r="N9" s="18"/>
      <c r="O9" s="18"/>
    </row>
    <row r="10" spans="1:15" customFormat="1" x14ac:dyDescent="0.2">
      <c r="A10" s="123" t="s">
        <v>360</v>
      </c>
      <c r="B10" s="122">
        <v>88901</v>
      </c>
      <c r="C10" s="122">
        <v>9060</v>
      </c>
      <c r="D10" s="178">
        <v>1.0018543743392301</v>
      </c>
      <c r="E10" s="122">
        <v>9042.8361348219005</v>
      </c>
      <c r="F10" s="122">
        <v>7093.64224802234</v>
      </c>
      <c r="G10" s="122">
        <v>1557.1161186531899</v>
      </c>
      <c r="H10" s="122"/>
      <c r="I10" s="122">
        <v>208.49793328435999</v>
      </c>
      <c r="J10" s="122">
        <v>183.579834862003</v>
      </c>
      <c r="L10" s="178">
        <v>1.02758620689655</v>
      </c>
      <c r="M10" s="178">
        <v>1.1950000000000001</v>
      </c>
      <c r="N10" s="140">
        <v>7.1911452064656203</v>
      </c>
      <c r="O10" s="140">
        <v>9.28336014218063</v>
      </c>
    </row>
    <row r="11" spans="1:15" customFormat="1" x14ac:dyDescent="0.2">
      <c r="A11" s="123" t="s">
        <v>361</v>
      </c>
      <c r="B11" s="122">
        <v>32295</v>
      </c>
      <c r="C11" s="122">
        <v>8398</v>
      </c>
      <c r="D11" s="178">
        <v>1.0018543743392301</v>
      </c>
      <c r="E11" s="122">
        <v>8382.8219205958394</v>
      </c>
      <c r="F11" s="122">
        <v>6026.4702932605896</v>
      </c>
      <c r="G11" s="122">
        <v>1964.2738591888899</v>
      </c>
      <c r="H11" s="122"/>
      <c r="I11" s="122">
        <v>208.49793328435999</v>
      </c>
      <c r="J11" s="122">
        <v>183.579834862003</v>
      </c>
      <c r="L11" s="178">
        <v>1.02758620689655</v>
      </c>
      <c r="M11" s="178">
        <v>1.1950000000000001</v>
      </c>
      <c r="N11" s="140">
        <v>6.1093048459513897</v>
      </c>
      <c r="O11" s="140">
        <v>11.71079114414</v>
      </c>
    </row>
    <row r="12" spans="1:15" customFormat="1" x14ac:dyDescent="0.2">
      <c r="A12" s="123" t="s">
        <v>362</v>
      </c>
      <c r="B12" s="122">
        <v>26698</v>
      </c>
      <c r="C12" s="122">
        <v>9527</v>
      </c>
      <c r="D12" s="178">
        <v>1.0018543743392301</v>
      </c>
      <c r="E12" s="122">
        <v>9509.4210782442406</v>
      </c>
      <c r="F12" s="122">
        <v>7171.63256157868</v>
      </c>
      <c r="G12" s="122">
        <v>1945.7107485192</v>
      </c>
      <c r="H12" s="122"/>
      <c r="I12" s="122">
        <v>208.49793328435999</v>
      </c>
      <c r="J12" s="122">
        <v>183.579834862003</v>
      </c>
      <c r="L12" s="178">
        <v>1.02758620689655</v>
      </c>
      <c r="M12" s="178">
        <v>1.1950000000000001</v>
      </c>
      <c r="N12" s="140">
        <v>7.27020750618024</v>
      </c>
      <c r="O12" s="140">
        <v>11.600119859165501</v>
      </c>
    </row>
    <row r="13" spans="1:15" customFormat="1" x14ac:dyDescent="0.2">
      <c r="A13" s="123" t="s">
        <v>363</v>
      </c>
      <c r="B13" s="122">
        <v>82407</v>
      </c>
      <c r="C13" s="122">
        <v>8625</v>
      </c>
      <c r="D13" s="178">
        <v>1.0018543743392301</v>
      </c>
      <c r="E13" s="122">
        <v>8608.5812946746792</v>
      </c>
      <c r="F13" s="122">
        <v>6684.2476072803602</v>
      </c>
      <c r="G13" s="122">
        <v>1532.25591924796</v>
      </c>
      <c r="H13" s="122"/>
      <c r="I13" s="122">
        <v>208.49793328435999</v>
      </c>
      <c r="J13" s="122">
        <v>183.579834862003</v>
      </c>
      <c r="L13" s="178">
        <v>1.02758620689655</v>
      </c>
      <c r="M13" s="178">
        <v>1.1950000000000001</v>
      </c>
      <c r="N13" s="140">
        <v>6.7761233875763001</v>
      </c>
      <c r="O13" s="140">
        <v>9.1351462861164698</v>
      </c>
    </row>
    <row r="14" spans="1:15" customFormat="1" x14ac:dyDescent="0.2">
      <c r="A14" s="123" t="s">
        <v>364</v>
      </c>
      <c r="B14" s="122">
        <v>104185</v>
      </c>
      <c r="C14" s="122">
        <v>9422</v>
      </c>
      <c r="D14" s="178">
        <v>1.0018543743392301</v>
      </c>
      <c r="E14" s="122">
        <v>9404.0701730726905</v>
      </c>
      <c r="F14" s="122">
        <v>7338.7782396163802</v>
      </c>
      <c r="G14" s="122">
        <v>1673.21416530995</v>
      </c>
      <c r="H14" s="122"/>
      <c r="I14" s="122">
        <v>208.49793328435999</v>
      </c>
      <c r="J14" s="122">
        <v>183.579834862003</v>
      </c>
      <c r="L14" s="178">
        <v>1.02758620689655</v>
      </c>
      <c r="M14" s="178">
        <v>1.1950000000000001</v>
      </c>
      <c r="N14" s="140">
        <v>7.4396506214906202</v>
      </c>
      <c r="O14" s="140">
        <v>9.9755243077218392</v>
      </c>
    </row>
    <row r="15" spans="1:15" customFormat="1" x14ac:dyDescent="0.2">
      <c r="A15" s="123" t="s">
        <v>365</v>
      </c>
      <c r="B15" s="122">
        <v>70701</v>
      </c>
      <c r="C15" s="122">
        <v>8580</v>
      </c>
      <c r="D15" s="178">
        <v>1.0018543743392301</v>
      </c>
      <c r="E15" s="122">
        <v>8564.57056083723</v>
      </c>
      <c r="F15" s="122">
        <v>6627.3403846658503</v>
      </c>
      <c r="G15" s="122">
        <v>1545.1524080250199</v>
      </c>
      <c r="H15" s="122"/>
      <c r="I15" s="122">
        <v>208.49793328435999</v>
      </c>
      <c r="J15" s="122">
        <v>183.579834862003</v>
      </c>
      <c r="L15" s="178">
        <v>1.02758620689655</v>
      </c>
      <c r="M15" s="178">
        <v>1.1950000000000001</v>
      </c>
      <c r="N15" s="140">
        <v>6.7184339684021399</v>
      </c>
      <c r="O15" s="140">
        <v>9.2120337760427695</v>
      </c>
    </row>
    <row r="16" spans="1:15" customFormat="1" x14ac:dyDescent="0.2">
      <c r="A16" s="123" t="s">
        <v>366</v>
      </c>
      <c r="B16" s="122">
        <v>45465</v>
      </c>
      <c r="C16" s="122">
        <v>8460</v>
      </c>
      <c r="D16" s="178">
        <v>1.0018543743392301</v>
      </c>
      <c r="E16" s="122">
        <v>8444.0756367170907</v>
      </c>
      <c r="F16" s="122">
        <v>6283.3693007808597</v>
      </c>
      <c r="G16" s="122">
        <v>1768.62856778986</v>
      </c>
      <c r="H16" s="122"/>
      <c r="I16" s="122">
        <v>208.49793328435999</v>
      </c>
      <c r="J16" s="122">
        <v>183.579834862003</v>
      </c>
      <c r="L16" s="178">
        <v>1.02758620689655</v>
      </c>
      <c r="M16" s="178">
        <v>1.1950000000000001</v>
      </c>
      <c r="N16" s="140">
        <v>6.3697349609589802</v>
      </c>
      <c r="O16" s="140">
        <v>10.544374793797401</v>
      </c>
    </row>
    <row r="17" spans="1:15" customFormat="1" x14ac:dyDescent="0.2">
      <c r="A17" s="123" t="s">
        <v>367</v>
      </c>
      <c r="B17" s="122">
        <v>96217</v>
      </c>
      <c r="C17" s="122">
        <v>9322</v>
      </c>
      <c r="D17" s="178">
        <v>1.0018543743392301</v>
      </c>
      <c r="E17" s="122">
        <v>9305.2364067111193</v>
      </c>
      <c r="F17" s="122">
        <v>7136.5949088653397</v>
      </c>
      <c r="G17" s="122">
        <v>1776.56372969942</v>
      </c>
      <c r="H17" s="122"/>
      <c r="I17" s="122">
        <v>208.49793328435999</v>
      </c>
      <c r="J17" s="122">
        <v>183.579834862003</v>
      </c>
      <c r="L17" s="178">
        <v>1.02758620689655</v>
      </c>
      <c r="M17" s="178">
        <v>1.1950000000000001</v>
      </c>
      <c r="N17" s="140">
        <v>7.2346882567529596</v>
      </c>
      <c r="O17" s="140">
        <v>10.5916833823545</v>
      </c>
    </row>
    <row r="18" spans="1:15" customFormat="1" x14ac:dyDescent="0.2">
      <c r="A18" s="123" t="s">
        <v>368</v>
      </c>
      <c r="B18" s="122">
        <v>57568</v>
      </c>
      <c r="C18" s="122">
        <v>5740</v>
      </c>
      <c r="D18" s="178">
        <v>1.0018543743392301</v>
      </c>
      <c r="E18" s="122">
        <v>5729.40083666801</v>
      </c>
      <c r="F18" s="122">
        <v>4845.8446494124801</v>
      </c>
      <c r="G18" s="122">
        <v>1154.67225916191</v>
      </c>
      <c r="H18" s="122"/>
      <c r="I18" s="122">
        <v>-169.609833659495</v>
      </c>
      <c r="J18" s="122">
        <v>-101.506238246886</v>
      </c>
      <c r="L18" s="178">
        <v>0.96379310344827596</v>
      </c>
      <c r="M18" s="178">
        <v>0.98199999999999998</v>
      </c>
      <c r="N18" s="140">
        <v>4.9124513618677002</v>
      </c>
      <c r="O18" s="140">
        <v>6.8840327959977801</v>
      </c>
    </row>
    <row r="19" spans="1:15" customFormat="1" x14ac:dyDescent="0.2">
      <c r="A19" s="123" t="s">
        <v>369</v>
      </c>
      <c r="B19" s="122">
        <v>9815</v>
      </c>
      <c r="C19" s="122">
        <v>8569</v>
      </c>
      <c r="D19" s="178">
        <v>1.0018543743392301</v>
      </c>
      <c r="E19" s="122">
        <v>8553.4065784956401</v>
      </c>
      <c r="F19" s="122">
        <v>6743.7807135551002</v>
      </c>
      <c r="G19" s="122">
        <v>1855.9032091255799</v>
      </c>
      <c r="H19" s="122"/>
      <c r="I19" s="122">
        <v>-57.1994164599691</v>
      </c>
      <c r="J19" s="122">
        <v>10.922072274929199</v>
      </c>
      <c r="L19" s="178">
        <v>0.98275862068965503</v>
      </c>
      <c r="M19" s="178">
        <v>1.0660000000000001</v>
      </c>
      <c r="N19" s="140">
        <v>6.8364747834946504</v>
      </c>
      <c r="O19" s="140">
        <v>11.064696892511501</v>
      </c>
    </row>
    <row r="20" spans="1:15" customFormat="1" x14ac:dyDescent="0.2">
      <c r="A20" s="123" t="s">
        <v>370</v>
      </c>
      <c r="B20" s="122">
        <v>27041</v>
      </c>
      <c r="C20" s="122">
        <v>7167</v>
      </c>
      <c r="D20" s="178">
        <v>1.0018543743392301</v>
      </c>
      <c r="E20" s="122">
        <v>7153.5278998335998</v>
      </c>
      <c r="F20" s="122">
        <v>5709.0364714731204</v>
      </c>
      <c r="G20" s="122">
        <v>1318.11100995845</v>
      </c>
      <c r="H20" s="122"/>
      <c r="I20" s="122">
        <v>-57.1994164599691</v>
      </c>
      <c r="J20" s="122">
        <v>183.579834862003</v>
      </c>
      <c r="L20" s="178">
        <v>0.98275862068965503</v>
      </c>
      <c r="M20" s="178">
        <v>1.1950000000000001</v>
      </c>
      <c r="N20" s="140">
        <v>5.7875078584371904</v>
      </c>
      <c r="O20" s="140">
        <v>7.85843718797382</v>
      </c>
    </row>
    <row r="21" spans="1:15" customFormat="1" x14ac:dyDescent="0.2">
      <c r="A21" s="123" t="s">
        <v>371</v>
      </c>
      <c r="B21" s="122">
        <v>16140</v>
      </c>
      <c r="C21" s="122">
        <v>9057</v>
      </c>
      <c r="D21" s="178">
        <v>1.0018543743392301</v>
      </c>
      <c r="E21" s="122">
        <v>9040.4840785049491</v>
      </c>
      <c r="F21" s="122">
        <v>6735.1812557876301</v>
      </c>
      <c r="G21" s="122">
        <v>1913.2250545709501</v>
      </c>
      <c r="H21" s="122"/>
      <c r="I21" s="122">
        <v>208.49793328435999</v>
      </c>
      <c r="J21" s="122">
        <v>183.579834862003</v>
      </c>
      <c r="L21" s="178">
        <v>1.02758620689655</v>
      </c>
      <c r="M21" s="178">
        <v>1.1950000000000001</v>
      </c>
      <c r="N21" s="140">
        <v>6.8277571251548901</v>
      </c>
      <c r="O21" s="140">
        <v>11.4064436183395</v>
      </c>
    </row>
    <row r="22" spans="1:15" customFormat="1" x14ac:dyDescent="0.2">
      <c r="A22" s="123" t="s">
        <v>372</v>
      </c>
      <c r="B22" s="122">
        <v>44085</v>
      </c>
      <c r="C22" s="122">
        <v>8033</v>
      </c>
      <c r="D22" s="178">
        <v>1.0018543743392301</v>
      </c>
      <c r="E22" s="122">
        <v>8017.8180279035496</v>
      </c>
      <c r="F22" s="122">
        <v>6683.6792698593499</v>
      </c>
      <c r="G22" s="122">
        <v>1519.61305811339</v>
      </c>
      <c r="H22" s="122"/>
      <c r="I22" s="122">
        <v>-57.1994164599691</v>
      </c>
      <c r="J22" s="122">
        <v>-128.274883609223</v>
      </c>
      <c r="L22" s="178">
        <v>0.98275862068965503</v>
      </c>
      <c r="M22" s="178">
        <v>0.96199999999999997</v>
      </c>
      <c r="N22" s="140">
        <v>6.7755472382896702</v>
      </c>
      <c r="O22" s="140">
        <v>9.0597708971305408</v>
      </c>
    </row>
    <row r="23" spans="1:15" customFormat="1" x14ac:dyDescent="0.2">
      <c r="A23" s="123" t="s">
        <v>373</v>
      </c>
      <c r="B23" s="122">
        <v>69325</v>
      </c>
      <c r="C23" s="122">
        <v>8975</v>
      </c>
      <c r="D23" s="178">
        <v>1.0018543743392301</v>
      </c>
      <c r="E23" s="122">
        <v>8958.5420869385707</v>
      </c>
      <c r="F23" s="122">
        <v>6760.3063348143496</v>
      </c>
      <c r="G23" s="122">
        <v>1806.1579839778601</v>
      </c>
      <c r="H23" s="122"/>
      <c r="I23" s="122">
        <v>208.49793328435999</v>
      </c>
      <c r="J23" s="122">
        <v>183.579834862003</v>
      </c>
      <c r="L23" s="178">
        <v>1.02758620689655</v>
      </c>
      <c r="M23" s="178">
        <v>1.1950000000000001</v>
      </c>
      <c r="N23" s="140">
        <v>6.8532275513883896</v>
      </c>
      <c r="O23" s="140">
        <v>10.768121168409699</v>
      </c>
    </row>
    <row r="24" spans="1:15" customFormat="1" x14ac:dyDescent="0.2">
      <c r="A24" s="123" t="s">
        <v>374</v>
      </c>
      <c r="B24" s="122">
        <v>74041</v>
      </c>
      <c r="C24" s="122">
        <v>7656</v>
      </c>
      <c r="D24" s="178">
        <v>1.0018543743392301</v>
      </c>
      <c r="E24" s="122">
        <v>7641.9707997905698</v>
      </c>
      <c r="F24" s="122">
        <v>6308.3957626867996</v>
      </c>
      <c r="G24" s="122">
        <v>941.49726895740798</v>
      </c>
      <c r="H24" s="122"/>
      <c r="I24" s="122">
        <v>208.49793328435999</v>
      </c>
      <c r="J24" s="122">
        <v>183.579834862003</v>
      </c>
      <c r="L24" s="178">
        <v>1.02758620689655</v>
      </c>
      <c r="M24" s="178">
        <v>1.1950000000000001</v>
      </c>
      <c r="N24" s="140">
        <v>6.3951054145676096</v>
      </c>
      <c r="O24" s="140">
        <v>5.61310625194149</v>
      </c>
    </row>
    <row r="25" spans="1:15" customFormat="1" x14ac:dyDescent="0.2">
      <c r="A25" s="123" t="s">
        <v>375</v>
      </c>
      <c r="B25" s="122">
        <v>911989</v>
      </c>
      <c r="C25" s="122">
        <v>8014</v>
      </c>
      <c r="D25" s="178">
        <v>1.0018543743392301</v>
      </c>
      <c r="E25" s="122">
        <v>7998.7435514989702</v>
      </c>
      <c r="F25" s="122">
        <v>6480.9539001451803</v>
      </c>
      <c r="G25" s="122">
        <v>1212.96309195046</v>
      </c>
      <c r="H25" s="122"/>
      <c r="I25" s="122">
        <v>269.81270630230102</v>
      </c>
      <c r="J25" s="122">
        <v>35.013853101032502</v>
      </c>
      <c r="L25" s="178">
        <v>1.0379310344827599</v>
      </c>
      <c r="M25" s="178">
        <v>1.0840000000000001</v>
      </c>
      <c r="N25" s="140">
        <v>6.57003538419871</v>
      </c>
      <c r="O25" s="140">
        <v>7.2315565209668096</v>
      </c>
    </row>
    <row r="26" spans="1:15" customFormat="1" x14ac:dyDescent="0.2">
      <c r="A26" s="123" t="s">
        <v>376</v>
      </c>
      <c r="B26" s="122">
        <v>44090</v>
      </c>
      <c r="C26" s="122">
        <v>8726</v>
      </c>
      <c r="D26" s="178">
        <v>1.0018543743392301</v>
      </c>
      <c r="E26" s="122">
        <v>8709.3835606395405</v>
      </c>
      <c r="F26" s="122">
        <v>7150.5244428066399</v>
      </c>
      <c r="G26" s="122">
        <v>1166.7813496865299</v>
      </c>
      <c r="H26" s="122"/>
      <c r="I26" s="122">
        <v>208.49793328435999</v>
      </c>
      <c r="J26" s="122">
        <v>183.579834862003</v>
      </c>
      <c r="L26" s="178">
        <v>1.02758620689655</v>
      </c>
      <c r="M26" s="178">
        <v>1.1950000000000001</v>
      </c>
      <c r="N26" s="140">
        <v>7.2488092537990498</v>
      </c>
      <c r="O26" s="140">
        <v>6.9562259015649799</v>
      </c>
    </row>
    <row r="27" spans="1:15" customFormat="1" x14ac:dyDescent="0.2">
      <c r="A27" s="123" t="s">
        <v>377</v>
      </c>
      <c r="B27" s="122">
        <v>92235</v>
      </c>
      <c r="C27" s="122">
        <v>7755</v>
      </c>
      <c r="D27" s="178">
        <v>1.0018543743392301</v>
      </c>
      <c r="E27" s="122">
        <v>7740.5532113705503</v>
      </c>
      <c r="F27" s="122">
        <v>6291.7914660568204</v>
      </c>
      <c r="G27" s="122">
        <v>1453.1859155362599</v>
      </c>
      <c r="H27" s="122"/>
      <c r="I27" s="122">
        <v>-36.761158787328</v>
      </c>
      <c r="J27" s="122">
        <v>32.336988564799</v>
      </c>
      <c r="L27" s="178">
        <v>0.986206896551724</v>
      </c>
      <c r="M27" s="178">
        <v>1.0820000000000001</v>
      </c>
      <c r="N27" s="140">
        <v>6.3782728899008001</v>
      </c>
      <c r="O27" s="140">
        <v>8.6637393614137803</v>
      </c>
    </row>
    <row r="28" spans="1:15" customFormat="1" x14ac:dyDescent="0.2">
      <c r="A28" s="123" t="s">
        <v>378</v>
      </c>
      <c r="B28" s="122">
        <v>45390</v>
      </c>
      <c r="C28" s="122">
        <v>8560</v>
      </c>
      <c r="D28" s="178">
        <v>1.0018543743392301</v>
      </c>
      <c r="E28" s="122">
        <v>8544.1705979438993</v>
      </c>
      <c r="F28" s="122">
        <v>6424.1470091357296</v>
      </c>
      <c r="G28" s="122">
        <v>1727.9458206618101</v>
      </c>
      <c r="H28" s="122"/>
      <c r="I28" s="122">
        <v>208.49793328435999</v>
      </c>
      <c r="J28" s="122">
        <v>183.579834862003</v>
      </c>
      <c r="L28" s="178">
        <v>1.02758620689655</v>
      </c>
      <c r="M28" s="178">
        <v>1.1950000000000001</v>
      </c>
      <c r="N28" s="140">
        <v>6.51244767569949</v>
      </c>
      <c r="O28" s="140">
        <v>10.3018285966072</v>
      </c>
    </row>
    <row r="29" spans="1:15" customFormat="1" x14ac:dyDescent="0.2">
      <c r="A29" s="123" t="s">
        <v>379</v>
      </c>
      <c r="B29" s="122">
        <v>67334</v>
      </c>
      <c r="C29" s="122">
        <v>8798</v>
      </c>
      <c r="D29" s="178">
        <v>1.0018543743392301</v>
      </c>
      <c r="E29" s="122">
        <v>8781.6823947948797</v>
      </c>
      <c r="F29" s="122">
        <v>6637.9025338940201</v>
      </c>
      <c r="G29" s="122">
        <v>1751.7020927545</v>
      </c>
      <c r="H29" s="122"/>
      <c r="I29" s="122">
        <v>208.49793328435999</v>
      </c>
      <c r="J29" s="122">
        <v>183.579834862003</v>
      </c>
      <c r="L29" s="178">
        <v>1.02758620689655</v>
      </c>
      <c r="M29" s="178">
        <v>1.1950000000000001</v>
      </c>
      <c r="N29" s="140">
        <v>6.7291412956307397</v>
      </c>
      <c r="O29" s="140">
        <v>10.4434609558321</v>
      </c>
    </row>
    <row r="30" spans="1:15" customFormat="1" x14ac:dyDescent="0.2">
      <c r="A30" s="123" t="s">
        <v>380</v>
      </c>
      <c r="B30" s="122">
        <v>41816</v>
      </c>
      <c r="C30" s="122">
        <v>8118</v>
      </c>
      <c r="D30" s="178">
        <v>1.0018543743392301</v>
      </c>
      <c r="E30" s="122">
        <v>8102.7581247491999</v>
      </c>
      <c r="F30" s="122">
        <v>6249.0024499740903</v>
      </c>
      <c r="G30" s="122">
        <v>1461.67790662875</v>
      </c>
      <c r="H30" s="122"/>
      <c r="I30" s="122">
        <v>208.49793328435999</v>
      </c>
      <c r="J30" s="122">
        <v>183.579834862003</v>
      </c>
      <c r="L30" s="178">
        <v>1.02758620689655</v>
      </c>
      <c r="M30" s="178">
        <v>1.1950000000000001</v>
      </c>
      <c r="N30" s="140">
        <v>6.3348957336904501</v>
      </c>
      <c r="O30" s="140">
        <v>8.7143677061411893</v>
      </c>
    </row>
    <row r="31" spans="1:15" customFormat="1" x14ac:dyDescent="0.2">
      <c r="A31" s="123" t="s">
        <v>381</v>
      </c>
      <c r="B31" s="122">
        <v>25287</v>
      </c>
      <c r="C31" s="122">
        <v>8958</v>
      </c>
      <c r="D31" s="178">
        <v>1.0018543743392301</v>
      </c>
      <c r="E31" s="122">
        <v>8941.2004218931597</v>
      </c>
      <c r="F31" s="122">
        <v>6935.9454975156405</v>
      </c>
      <c r="G31" s="122">
        <v>1613.1771562311601</v>
      </c>
      <c r="H31" s="122"/>
      <c r="I31" s="122">
        <v>208.49793328435999</v>
      </c>
      <c r="J31" s="122">
        <v>183.579834862003</v>
      </c>
      <c r="L31" s="178">
        <v>1.02758620689655</v>
      </c>
      <c r="M31" s="178">
        <v>1.1950000000000001</v>
      </c>
      <c r="N31" s="140">
        <v>7.0312808953217099</v>
      </c>
      <c r="O31" s="140">
        <v>9.6175900660418403</v>
      </c>
    </row>
    <row r="32" spans="1:15" customFormat="1" x14ac:dyDescent="0.2">
      <c r="A32" s="123" t="s">
        <v>382</v>
      </c>
      <c r="B32" s="122">
        <v>31969</v>
      </c>
      <c r="C32" s="122">
        <v>9558</v>
      </c>
      <c r="D32" s="178">
        <v>1.0018543743392301</v>
      </c>
      <c r="E32" s="122">
        <v>9540.1911034863206</v>
      </c>
      <c r="F32" s="122">
        <v>7343.7710560809701</v>
      </c>
      <c r="G32" s="122">
        <v>1804.3422792589899</v>
      </c>
      <c r="H32" s="122"/>
      <c r="I32" s="122">
        <v>208.49793328435999</v>
      </c>
      <c r="J32" s="122">
        <v>183.579834862003</v>
      </c>
      <c r="L32" s="178">
        <v>1.02758620689655</v>
      </c>
      <c r="M32" s="178">
        <v>1.1950000000000001</v>
      </c>
      <c r="N32" s="140">
        <v>7.4447120648127898</v>
      </c>
      <c r="O32" s="140">
        <v>10.7572961306265</v>
      </c>
    </row>
    <row r="33" spans="1:15" customFormat="1" x14ac:dyDescent="0.2">
      <c r="A33" s="123" t="s">
        <v>383</v>
      </c>
      <c r="B33" s="122">
        <v>11329</v>
      </c>
      <c r="C33" s="122">
        <v>8407</v>
      </c>
      <c r="D33" s="178">
        <v>1.0018543743392301</v>
      </c>
      <c r="E33" s="122">
        <v>8391.8303100001103</v>
      </c>
      <c r="F33" s="122">
        <v>6060.2269240140504</v>
      </c>
      <c r="G33" s="122">
        <v>1939.5256178397001</v>
      </c>
      <c r="H33" s="122"/>
      <c r="I33" s="122">
        <v>208.49793328435999</v>
      </c>
      <c r="J33" s="122">
        <v>183.579834862003</v>
      </c>
      <c r="L33" s="178">
        <v>1.02758620689655</v>
      </c>
      <c r="M33" s="178">
        <v>1.1950000000000001</v>
      </c>
      <c r="N33" s="140">
        <v>6.1435254656192102</v>
      </c>
      <c r="O33" s="140">
        <v>11.5632447700591</v>
      </c>
    </row>
    <row r="34" spans="1:15" customFormat="1" x14ac:dyDescent="0.2">
      <c r="A34" s="123" t="s">
        <v>384</v>
      </c>
      <c r="B34" s="122">
        <v>40541</v>
      </c>
      <c r="C34" s="122">
        <v>8960</v>
      </c>
      <c r="D34" s="178">
        <v>1.0018543743392301</v>
      </c>
      <c r="E34" s="122">
        <v>8943.2442577188594</v>
      </c>
      <c r="F34" s="122">
        <v>6683.9843781129002</v>
      </c>
      <c r="G34" s="122">
        <v>1867.1821114596</v>
      </c>
      <c r="H34" s="122"/>
      <c r="I34" s="122">
        <v>208.49793328435999</v>
      </c>
      <c r="J34" s="122">
        <v>183.579834862003</v>
      </c>
      <c r="L34" s="178">
        <v>1.02758620689655</v>
      </c>
      <c r="M34" s="178">
        <v>1.1950000000000001</v>
      </c>
      <c r="N34" s="140">
        <v>6.7758565402925397</v>
      </c>
      <c r="O34" s="140">
        <v>11.131940504674301</v>
      </c>
    </row>
    <row r="35" spans="1:15" customFormat="1" x14ac:dyDescent="0.2">
      <c r="A35" s="123" t="s">
        <v>385</v>
      </c>
      <c r="B35" s="122">
        <v>41180</v>
      </c>
      <c r="C35" s="122">
        <v>8490</v>
      </c>
      <c r="D35" s="178">
        <v>1.0018543743392301</v>
      </c>
      <c r="E35" s="122">
        <v>8474.5249745854398</v>
      </c>
      <c r="F35" s="122">
        <v>6338.3281708082304</v>
      </c>
      <c r="G35" s="122">
        <v>1744.11903563085</v>
      </c>
      <c r="H35" s="122"/>
      <c r="I35" s="122">
        <v>208.49793328435999</v>
      </c>
      <c r="J35" s="122">
        <v>183.579834862003</v>
      </c>
      <c r="L35" s="178">
        <v>1.02758620689655</v>
      </c>
      <c r="M35" s="178">
        <v>1.1950000000000001</v>
      </c>
      <c r="N35" s="140">
        <v>6.4254492472073803</v>
      </c>
      <c r="O35" s="140">
        <v>10.398251578436099</v>
      </c>
    </row>
    <row r="36" spans="1:15" customFormat="1" ht="14.25" customHeight="1" x14ac:dyDescent="0.2">
      <c r="A36" s="18" t="s">
        <v>386</v>
      </c>
      <c r="B36" s="19"/>
      <c r="C36" s="19"/>
      <c r="D36" s="179"/>
      <c r="E36" s="19"/>
      <c r="F36" s="19"/>
      <c r="G36" s="19"/>
      <c r="H36" s="19"/>
      <c r="I36" s="19"/>
      <c r="J36" s="19"/>
      <c r="L36" s="179"/>
      <c r="M36" s="179"/>
      <c r="N36" s="68"/>
      <c r="O36" s="68"/>
    </row>
    <row r="37" spans="1:15" customFormat="1" x14ac:dyDescent="0.2">
      <c r="A37" s="123" t="s">
        <v>387</v>
      </c>
      <c r="B37" s="122">
        <v>41163</v>
      </c>
      <c r="C37" s="122">
        <v>6821</v>
      </c>
      <c r="D37" s="178">
        <v>1.0018543743392301</v>
      </c>
      <c r="E37" s="122">
        <v>6808.1226589227899</v>
      </c>
      <c r="F37" s="122">
        <v>5681.9284252642501</v>
      </c>
      <c r="G37" s="122">
        <v>1382.5875506156401</v>
      </c>
      <c r="H37" s="122"/>
      <c r="I37" s="122">
        <v>-169.609833659495</v>
      </c>
      <c r="J37" s="122">
        <v>-86.783483297600696</v>
      </c>
      <c r="L37" s="178">
        <v>0.96379310344827596</v>
      </c>
      <c r="M37" s="178">
        <v>0.99299999999999999</v>
      </c>
      <c r="N37" s="140">
        <v>5.7600272089012003</v>
      </c>
      <c r="O37" s="140">
        <v>8.2428394431892702</v>
      </c>
    </row>
    <row r="38" spans="1:15" customFormat="1" x14ac:dyDescent="0.2">
      <c r="A38" s="123" t="s">
        <v>388</v>
      </c>
      <c r="B38" s="122">
        <v>13490</v>
      </c>
      <c r="C38" s="122">
        <v>6157</v>
      </c>
      <c r="D38" s="178">
        <v>1.0018543743392301</v>
      </c>
      <c r="E38" s="122">
        <v>6145.3902245422696</v>
      </c>
      <c r="F38" s="122">
        <v>5359.9809812973199</v>
      </c>
      <c r="G38" s="122">
        <v>1165.0469912042299</v>
      </c>
      <c r="H38" s="122"/>
      <c r="I38" s="122">
        <v>-251.36286435006201</v>
      </c>
      <c r="J38" s="122">
        <v>-128.274883609223</v>
      </c>
      <c r="L38" s="178">
        <v>0.95</v>
      </c>
      <c r="M38" s="178">
        <v>0.96199999999999997</v>
      </c>
      <c r="N38" s="140">
        <v>5.43365455893254</v>
      </c>
      <c r="O38" s="140">
        <v>6.9458858413639701</v>
      </c>
    </row>
    <row r="39" spans="1:15" customFormat="1" x14ac:dyDescent="0.2">
      <c r="A39" s="123" t="s">
        <v>389</v>
      </c>
      <c r="B39" s="122">
        <v>20034</v>
      </c>
      <c r="C39" s="122">
        <v>8090</v>
      </c>
      <c r="D39" s="178">
        <v>1.0018543743392301</v>
      </c>
      <c r="E39" s="122">
        <v>8075.0649939445002</v>
      </c>
      <c r="F39" s="122">
        <v>5977.5365598379603</v>
      </c>
      <c r="G39" s="122">
        <v>1705.45066596018</v>
      </c>
      <c r="H39" s="122"/>
      <c r="I39" s="122">
        <v>208.49793328435999</v>
      </c>
      <c r="J39" s="122">
        <v>183.579834862003</v>
      </c>
      <c r="L39" s="178">
        <v>1.02758620689655</v>
      </c>
      <c r="M39" s="178">
        <v>1.1950000000000001</v>
      </c>
      <c r="N39" s="140">
        <v>6.0596985125287004</v>
      </c>
      <c r="O39" s="140">
        <v>10.167714884696</v>
      </c>
    </row>
    <row r="40" spans="1:15" customFormat="1" x14ac:dyDescent="0.2">
      <c r="A40" s="123" t="s">
        <v>390</v>
      </c>
      <c r="B40" s="122">
        <v>16105</v>
      </c>
      <c r="C40" s="122">
        <v>9910</v>
      </c>
      <c r="D40" s="178">
        <v>1.0018543743392301</v>
      </c>
      <c r="E40" s="122">
        <v>9891.6105737274993</v>
      </c>
      <c r="F40" s="122">
        <v>7827.8293339608899</v>
      </c>
      <c r="G40" s="122">
        <v>2110.0585839516498</v>
      </c>
      <c r="H40" s="122"/>
      <c r="I40" s="122">
        <v>-57.1994164599691</v>
      </c>
      <c r="J40" s="122">
        <v>10.922072274929199</v>
      </c>
      <c r="L40" s="178">
        <v>0.98275862068965503</v>
      </c>
      <c r="M40" s="178">
        <v>1.0660000000000001</v>
      </c>
      <c r="N40" s="140">
        <v>7.9354237814343396</v>
      </c>
      <c r="O40" s="140">
        <v>12.5799441167339</v>
      </c>
    </row>
    <row r="41" spans="1:15" customFormat="1" x14ac:dyDescent="0.2">
      <c r="A41" s="123" t="s">
        <v>391</v>
      </c>
      <c r="B41" s="122">
        <v>20245</v>
      </c>
      <c r="C41" s="122">
        <v>6120</v>
      </c>
      <c r="D41" s="178">
        <v>1.0018543743392301</v>
      </c>
      <c r="E41" s="122">
        <v>6108.3692908664498</v>
      </c>
      <c r="F41" s="122">
        <v>5306.17198551416</v>
      </c>
      <c r="G41" s="122">
        <v>1246.07980218118</v>
      </c>
      <c r="H41" s="122"/>
      <c r="I41" s="122">
        <v>-251.36286435006201</v>
      </c>
      <c r="J41" s="122">
        <v>-192.51963247883199</v>
      </c>
      <c r="L41" s="178">
        <v>0.95</v>
      </c>
      <c r="M41" s="178">
        <v>0.91400000000000003</v>
      </c>
      <c r="N41" s="140">
        <v>5.3791059520869302</v>
      </c>
      <c r="O41" s="140">
        <v>7.4289948135342101</v>
      </c>
    </row>
    <row r="42" spans="1:15" customFormat="1" x14ac:dyDescent="0.2">
      <c r="A42" s="123" t="s">
        <v>386</v>
      </c>
      <c r="B42" s="122">
        <v>207362</v>
      </c>
      <c r="C42" s="122">
        <v>7279</v>
      </c>
      <c r="D42" s="178">
        <v>1.0018543743392301</v>
      </c>
      <c r="E42" s="122">
        <v>7265.9348124451399</v>
      </c>
      <c r="F42" s="122">
        <v>5990.1371455832796</v>
      </c>
      <c r="G42" s="122">
        <v>1280.22183708439</v>
      </c>
      <c r="H42" s="122"/>
      <c r="I42" s="122">
        <v>-36.761158787328</v>
      </c>
      <c r="J42" s="122">
        <v>32.336988564799</v>
      </c>
      <c r="L42" s="178">
        <v>0.986206896551724</v>
      </c>
      <c r="M42" s="178">
        <v>1.0820000000000001</v>
      </c>
      <c r="N42" s="140">
        <v>6.0724722948274001</v>
      </c>
      <c r="O42" s="140">
        <v>7.6325459823882902</v>
      </c>
    </row>
    <row r="43" spans="1:15" customFormat="1" x14ac:dyDescent="0.2">
      <c r="A43" s="123" t="s">
        <v>392</v>
      </c>
      <c r="B43" s="122">
        <v>9169</v>
      </c>
      <c r="C43" s="122">
        <v>6675</v>
      </c>
      <c r="D43" s="178">
        <v>1.0018543743392301</v>
      </c>
      <c r="E43" s="122">
        <v>6663.0879449512904</v>
      </c>
      <c r="F43" s="122">
        <v>5368.4609278540102</v>
      </c>
      <c r="G43" s="122">
        <v>1340.90436128232</v>
      </c>
      <c r="H43" s="122"/>
      <c r="I43" s="122">
        <v>-57.1994164599691</v>
      </c>
      <c r="J43" s="122">
        <v>10.922072274929199</v>
      </c>
      <c r="L43" s="178">
        <v>0.98275862068965503</v>
      </c>
      <c r="M43" s="178">
        <v>1.0660000000000001</v>
      </c>
      <c r="N43" s="140">
        <v>5.4422510633656902</v>
      </c>
      <c r="O43" s="140">
        <v>7.9943287163267502</v>
      </c>
    </row>
    <row r="44" spans="1:15" customFormat="1" x14ac:dyDescent="0.2">
      <c r="A44" s="123" t="s">
        <v>393</v>
      </c>
      <c r="B44" s="122">
        <v>21374</v>
      </c>
      <c r="C44" s="122">
        <v>6028</v>
      </c>
      <c r="D44" s="178">
        <v>1.0018543743392301</v>
      </c>
      <c r="E44" s="122">
        <v>6016.4398906552997</v>
      </c>
      <c r="F44" s="122">
        <v>5145.8874843309904</v>
      </c>
      <c r="G44" s="122">
        <v>1223.4215089212601</v>
      </c>
      <c r="H44" s="122"/>
      <c r="I44" s="122">
        <v>-251.36286435006201</v>
      </c>
      <c r="J44" s="122">
        <v>-101.506238246886</v>
      </c>
      <c r="L44" s="178">
        <v>0.95</v>
      </c>
      <c r="M44" s="178">
        <v>0.98199999999999998</v>
      </c>
      <c r="N44" s="140">
        <v>5.2166183213249697</v>
      </c>
      <c r="O44" s="140">
        <v>7.2939084869467603</v>
      </c>
    </row>
    <row r="45" spans="1:15" customFormat="1" ht="14.25" customHeight="1" x14ac:dyDescent="0.2">
      <c r="A45" s="18" t="s">
        <v>394</v>
      </c>
      <c r="B45" s="19"/>
      <c r="C45" s="19"/>
      <c r="D45" s="179"/>
      <c r="E45" s="19"/>
      <c r="F45" s="19"/>
      <c r="G45" s="19"/>
      <c r="H45" s="19"/>
      <c r="I45" s="19"/>
      <c r="J45" s="19"/>
      <c r="L45" s="179"/>
      <c r="M45" s="179"/>
      <c r="N45" s="68"/>
      <c r="O45" s="68"/>
    </row>
    <row r="46" spans="1:15" customFormat="1" x14ac:dyDescent="0.2">
      <c r="A46" s="123" t="s">
        <v>395</v>
      </c>
      <c r="B46" s="122">
        <v>100923</v>
      </c>
      <c r="C46" s="122">
        <v>7418</v>
      </c>
      <c r="D46" s="178">
        <v>1.0018543743392301</v>
      </c>
      <c r="E46" s="122">
        <v>7404.1825508346501</v>
      </c>
      <c r="F46" s="122">
        <v>6031.6567462140501</v>
      </c>
      <c r="G46" s="122">
        <v>1376.9499748431299</v>
      </c>
      <c r="H46" s="122"/>
      <c r="I46" s="122">
        <v>-36.761158787328</v>
      </c>
      <c r="J46" s="122">
        <v>32.336988564799</v>
      </c>
      <c r="L46" s="178">
        <v>0.986206896551724</v>
      </c>
      <c r="M46" s="178">
        <v>1.0820000000000001</v>
      </c>
      <c r="N46" s="140">
        <v>6.1145625873190497</v>
      </c>
      <c r="O46" s="140">
        <v>8.2092288180097697</v>
      </c>
    </row>
    <row r="47" spans="1:15" customFormat="1" x14ac:dyDescent="0.2">
      <c r="A47" s="123" t="s">
        <v>396</v>
      </c>
      <c r="B47" s="122">
        <v>16242</v>
      </c>
      <c r="C47" s="122">
        <v>5902</v>
      </c>
      <c r="D47" s="178">
        <v>1.0018543743392301</v>
      </c>
      <c r="E47" s="122">
        <v>5891.0214064316397</v>
      </c>
      <c r="F47" s="122">
        <v>4907.3053068302197</v>
      </c>
      <c r="G47" s="122">
        <v>1321.8624472490801</v>
      </c>
      <c r="H47" s="122"/>
      <c r="I47" s="122">
        <v>-251.36286435006201</v>
      </c>
      <c r="J47" s="122">
        <v>-86.783483297600696</v>
      </c>
      <c r="L47" s="178">
        <v>0.95</v>
      </c>
      <c r="M47" s="178">
        <v>0.99299999999999999</v>
      </c>
      <c r="N47" s="140">
        <v>4.9747568033493401</v>
      </c>
      <c r="O47" s="140">
        <v>7.88080285679104</v>
      </c>
    </row>
    <row r="48" spans="1:15" customFormat="1" x14ac:dyDescent="0.2">
      <c r="A48" s="123" t="s">
        <v>397</v>
      </c>
      <c r="B48" s="122">
        <v>10513</v>
      </c>
      <c r="C48" s="122">
        <v>7348</v>
      </c>
      <c r="D48" s="178">
        <v>1.0018543743392301</v>
      </c>
      <c r="E48" s="122">
        <v>7334.8604347589098</v>
      </c>
      <c r="F48" s="122">
        <v>5892.5625739114303</v>
      </c>
      <c r="G48" s="122">
        <v>1488.57520503252</v>
      </c>
      <c r="H48" s="122"/>
      <c r="I48" s="122">
        <v>-57.1994164599691</v>
      </c>
      <c r="J48" s="122">
        <v>10.922072274929199</v>
      </c>
      <c r="L48" s="178">
        <v>0.98275862068965503</v>
      </c>
      <c r="M48" s="178">
        <v>1.0660000000000001</v>
      </c>
      <c r="N48" s="140">
        <v>5.9735565490345301</v>
      </c>
      <c r="O48" s="140">
        <v>8.8747265290592594</v>
      </c>
    </row>
    <row r="49" spans="1:15" customFormat="1" x14ac:dyDescent="0.2">
      <c r="A49" s="123" t="s">
        <v>398</v>
      </c>
      <c r="B49" s="122">
        <v>33268</v>
      </c>
      <c r="C49" s="122">
        <v>6693</v>
      </c>
      <c r="D49" s="178">
        <v>1.0018543743392301</v>
      </c>
      <c r="E49" s="122">
        <v>6680.4265406334498</v>
      </c>
      <c r="F49" s="122">
        <v>5571.48943113112</v>
      </c>
      <c r="G49" s="122">
        <v>1365.3304264594201</v>
      </c>
      <c r="H49" s="122"/>
      <c r="I49" s="122">
        <v>-169.609833659495</v>
      </c>
      <c r="J49" s="122">
        <v>-86.783483297600696</v>
      </c>
      <c r="L49" s="178">
        <v>0.96379310344827596</v>
      </c>
      <c r="M49" s="178">
        <v>0.99299999999999999</v>
      </c>
      <c r="N49" s="140">
        <v>5.6480702176265503</v>
      </c>
      <c r="O49" s="140">
        <v>8.1399543104484806</v>
      </c>
    </row>
    <row r="50" spans="1:15" customFormat="1" x14ac:dyDescent="0.2">
      <c r="A50" s="123" t="s">
        <v>399</v>
      </c>
      <c r="B50" s="122">
        <v>53508</v>
      </c>
      <c r="C50" s="122">
        <v>6871</v>
      </c>
      <c r="D50" s="178">
        <v>1.0018543743392301</v>
      </c>
      <c r="E50" s="122">
        <v>6858.7422623143502</v>
      </c>
      <c r="F50" s="122">
        <v>5643.0751633931504</v>
      </c>
      <c r="G50" s="122">
        <v>1352.9399440159</v>
      </c>
      <c r="H50" s="122"/>
      <c r="I50" s="122">
        <v>-169.609833659495</v>
      </c>
      <c r="J50" s="122">
        <v>32.336988564799</v>
      </c>
      <c r="L50" s="178">
        <v>0.96379310344827596</v>
      </c>
      <c r="M50" s="178">
        <v>1.0820000000000001</v>
      </c>
      <c r="N50" s="140">
        <v>5.7206399043133702</v>
      </c>
      <c r="O50" s="140">
        <v>8.0660835762876602</v>
      </c>
    </row>
    <row r="51" spans="1:15" customFormat="1" x14ac:dyDescent="0.2">
      <c r="A51" s="123" t="s">
        <v>400</v>
      </c>
      <c r="B51" s="122">
        <v>11551</v>
      </c>
      <c r="C51" s="122">
        <v>5755</v>
      </c>
      <c r="D51" s="178">
        <v>1.0018543743392301</v>
      </c>
      <c r="E51" s="122">
        <v>5744.7657910402904</v>
      </c>
      <c r="F51" s="122">
        <v>4918.9694271334101</v>
      </c>
      <c r="G51" s="122">
        <v>1167.48757237256</v>
      </c>
      <c r="H51" s="122"/>
      <c r="I51" s="122">
        <v>-149.17157598685299</v>
      </c>
      <c r="J51" s="122">
        <v>-192.51963247883199</v>
      </c>
      <c r="L51" s="178">
        <v>0.96724137931034504</v>
      </c>
      <c r="M51" s="178">
        <v>0.91400000000000003</v>
      </c>
      <c r="N51" s="140">
        <v>4.9865812483767602</v>
      </c>
      <c r="O51" s="140">
        <v>6.9604363258592299</v>
      </c>
    </row>
    <row r="52" spans="1:15" customFormat="1" x14ac:dyDescent="0.2">
      <c r="A52" s="123" t="s">
        <v>401</v>
      </c>
      <c r="B52" s="122">
        <v>33878</v>
      </c>
      <c r="C52" s="122">
        <v>7091</v>
      </c>
      <c r="D52" s="178">
        <v>1.0018543743392301</v>
      </c>
      <c r="E52" s="122">
        <v>7077.7876746666698</v>
      </c>
      <c r="F52" s="122">
        <v>5846.7855979369297</v>
      </c>
      <c r="G52" s="122">
        <v>1528.88679399846</v>
      </c>
      <c r="H52" s="122"/>
      <c r="I52" s="122">
        <v>-169.609833659495</v>
      </c>
      <c r="J52" s="122">
        <v>-128.274883609223</v>
      </c>
      <c r="L52" s="178">
        <v>0.96379310344827596</v>
      </c>
      <c r="M52" s="178">
        <v>0.96199999999999997</v>
      </c>
      <c r="N52" s="140">
        <v>5.9271503630674802</v>
      </c>
      <c r="O52" s="140">
        <v>9.1150599208926195</v>
      </c>
    </row>
    <row r="53" spans="1:15" customFormat="1" x14ac:dyDescent="0.2">
      <c r="A53" s="123" t="s">
        <v>402</v>
      </c>
      <c r="B53" s="122">
        <v>11864</v>
      </c>
      <c r="C53" s="122">
        <v>6965</v>
      </c>
      <c r="D53" s="178">
        <v>1.0018543743392301</v>
      </c>
      <c r="E53" s="122">
        <v>6952.3468902496897</v>
      </c>
      <c r="F53" s="122">
        <v>5504.2490374951904</v>
      </c>
      <c r="G53" s="122">
        <v>1494.37519693954</v>
      </c>
      <c r="H53" s="122"/>
      <c r="I53" s="122">
        <v>-57.1994164599691</v>
      </c>
      <c r="J53" s="122">
        <v>10.922072274929199</v>
      </c>
      <c r="L53" s="178">
        <v>0.98275862068965503</v>
      </c>
      <c r="M53" s="178">
        <v>1.0660000000000001</v>
      </c>
      <c r="N53" s="140">
        <v>5.5799055967633198</v>
      </c>
      <c r="O53" s="140">
        <v>8.9093054619015497</v>
      </c>
    </row>
    <row r="54" spans="1:15" customFormat="1" x14ac:dyDescent="0.2">
      <c r="A54" s="123" t="s">
        <v>403</v>
      </c>
      <c r="B54" s="122">
        <v>8919</v>
      </c>
      <c r="C54" s="122">
        <v>5645</v>
      </c>
      <c r="D54" s="178">
        <v>1.0018543743392301</v>
      </c>
      <c r="E54" s="122">
        <v>5634.5445540463797</v>
      </c>
      <c r="F54" s="122">
        <v>4788.9792593741504</v>
      </c>
      <c r="G54" s="122">
        <v>1378.4899751763201</v>
      </c>
      <c r="H54" s="122"/>
      <c r="I54" s="122">
        <v>-404.64979689487001</v>
      </c>
      <c r="J54" s="122">
        <v>-128.274883609223</v>
      </c>
      <c r="L54" s="178">
        <v>0.92413793103448305</v>
      </c>
      <c r="M54" s="178">
        <v>0.96199999999999997</v>
      </c>
      <c r="N54" s="140">
        <v>4.8548043502634801</v>
      </c>
      <c r="O54" s="140">
        <v>8.2184101356654296</v>
      </c>
    </row>
    <row r="55" spans="1:15" customFormat="1" ht="14.25" customHeight="1" x14ac:dyDescent="0.2">
      <c r="A55" s="18" t="s">
        <v>404</v>
      </c>
      <c r="B55" s="19"/>
      <c r="C55" s="19"/>
      <c r="D55" s="179"/>
      <c r="E55" s="19"/>
      <c r="F55" s="19"/>
      <c r="G55" s="19"/>
      <c r="H55" s="19"/>
      <c r="I55" s="19"/>
      <c r="J55" s="19"/>
      <c r="L55" s="179"/>
      <c r="M55" s="179"/>
      <c r="N55" s="68"/>
      <c r="O55" s="68"/>
    </row>
    <row r="56" spans="1:15" customFormat="1" x14ac:dyDescent="0.2">
      <c r="A56" s="123" t="s">
        <v>405</v>
      </c>
      <c r="B56" s="122">
        <v>5322</v>
      </c>
      <c r="C56" s="122">
        <v>6534</v>
      </c>
      <c r="D56" s="178">
        <v>1.0018543743392301</v>
      </c>
      <c r="E56" s="122">
        <v>6522.2822725759997</v>
      </c>
      <c r="F56" s="122">
        <v>5560.5481817630098</v>
      </c>
      <c r="G56" s="122">
        <v>1147.2083908821801</v>
      </c>
      <c r="H56" s="122"/>
      <c r="I56" s="122">
        <v>-57.1994164599691</v>
      </c>
      <c r="J56" s="122">
        <v>-128.274883609223</v>
      </c>
      <c r="L56" s="178">
        <v>0.98275862068965503</v>
      </c>
      <c r="M56" s="178">
        <v>0.96199999999999997</v>
      </c>
      <c r="N56" s="140">
        <v>5.6369785794813998</v>
      </c>
      <c r="O56" s="140">
        <v>6.8395340097707598</v>
      </c>
    </row>
    <row r="57" spans="1:15" customFormat="1" x14ac:dyDescent="0.2">
      <c r="A57" s="123" t="s">
        <v>406</v>
      </c>
      <c r="B57" s="122">
        <v>21150</v>
      </c>
      <c r="C57" s="122">
        <v>6479</v>
      </c>
      <c r="D57" s="178">
        <v>1.0018543743392301</v>
      </c>
      <c r="E57" s="122">
        <v>6467.2155108296602</v>
      </c>
      <c r="F57" s="122">
        <v>5582.83769830438</v>
      </c>
      <c r="G57" s="122">
        <v>1226.0690209909701</v>
      </c>
      <c r="H57" s="122"/>
      <c r="I57" s="122">
        <v>-149.17157598685299</v>
      </c>
      <c r="J57" s="122">
        <v>-192.51963247883199</v>
      </c>
      <c r="L57" s="178">
        <v>0.96724137931034504</v>
      </c>
      <c r="M57" s="178">
        <v>0.91400000000000003</v>
      </c>
      <c r="N57" s="140">
        <v>5.6595744680851103</v>
      </c>
      <c r="O57" s="140">
        <v>7.3096926713948003</v>
      </c>
    </row>
    <row r="58" spans="1:15" customFormat="1" x14ac:dyDescent="0.2">
      <c r="A58" s="123" t="s">
        <v>407</v>
      </c>
      <c r="B58" s="122">
        <v>9795</v>
      </c>
      <c r="C58" s="122">
        <v>6135</v>
      </c>
      <c r="D58" s="178">
        <v>1.0018543743392301</v>
      </c>
      <c r="E58" s="122">
        <v>6123.9181246888402</v>
      </c>
      <c r="F58" s="122">
        <v>5236.84990986497</v>
      </c>
      <c r="G58" s="122">
        <v>1378.50149501633</v>
      </c>
      <c r="H58" s="122"/>
      <c r="I58" s="122">
        <v>-404.64979689487001</v>
      </c>
      <c r="J58" s="122">
        <v>-86.783483297600696</v>
      </c>
      <c r="L58" s="178">
        <v>0.92413793103448305</v>
      </c>
      <c r="M58" s="178">
        <v>0.99299999999999999</v>
      </c>
      <c r="N58" s="140">
        <v>5.3088310362429798</v>
      </c>
      <c r="O58" s="140">
        <v>8.2184788157223103</v>
      </c>
    </row>
    <row r="59" spans="1:15" customFormat="1" x14ac:dyDescent="0.2">
      <c r="A59" s="123" t="s">
        <v>408</v>
      </c>
      <c r="B59" s="122">
        <v>151881</v>
      </c>
      <c r="C59" s="122">
        <v>7299</v>
      </c>
      <c r="D59" s="178">
        <v>1.0018543743392301</v>
      </c>
      <c r="E59" s="122">
        <v>7285.9463632227998</v>
      </c>
      <c r="F59" s="122">
        <v>5983.6867104565799</v>
      </c>
      <c r="G59" s="122">
        <v>1306.6838229887501</v>
      </c>
      <c r="H59" s="122"/>
      <c r="I59" s="122">
        <v>-36.761158787328</v>
      </c>
      <c r="J59" s="122">
        <v>32.336988564799</v>
      </c>
      <c r="L59" s="178">
        <v>0.986206896551724</v>
      </c>
      <c r="M59" s="178">
        <v>1.0820000000000001</v>
      </c>
      <c r="N59" s="140">
        <v>6.0659331977008302</v>
      </c>
      <c r="O59" s="140">
        <v>7.7903095186362998</v>
      </c>
    </row>
    <row r="60" spans="1:15" customFormat="1" x14ac:dyDescent="0.2">
      <c r="A60" s="123" t="s">
        <v>409</v>
      </c>
      <c r="B60" s="122">
        <v>26428</v>
      </c>
      <c r="C60" s="122">
        <v>6736</v>
      </c>
      <c r="D60" s="178">
        <v>1.0018543743392301</v>
      </c>
      <c r="E60" s="122">
        <v>6723.9851829245099</v>
      </c>
      <c r="F60" s="122">
        <v>5606.30677184057</v>
      </c>
      <c r="G60" s="122">
        <v>1374.0717280410299</v>
      </c>
      <c r="H60" s="122"/>
      <c r="I60" s="122">
        <v>-169.609833659495</v>
      </c>
      <c r="J60" s="122">
        <v>-86.783483297600696</v>
      </c>
      <c r="L60" s="178">
        <v>0.96379310344827596</v>
      </c>
      <c r="M60" s="178">
        <v>0.99299999999999999</v>
      </c>
      <c r="N60" s="140">
        <v>5.6833661268351703</v>
      </c>
      <c r="O60" s="140">
        <v>8.1920690177084907</v>
      </c>
    </row>
    <row r="61" spans="1:15" customFormat="1" x14ac:dyDescent="0.2">
      <c r="A61" s="123" t="s">
        <v>410</v>
      </c>
      <c r="B61" s="122">
        <v>42556</v>
      </c>
      <c r="C61" s="122">
        <v>6424</v>
      </c>
      <c r="D61" s="178">
        <v>1.0018543743392301</v>
      </c>
      <c r="E61" s="122">
        <v>6412.2068373163402</v>
      </c>
      <c r="F61" s="122">
        <v>5335.99904036524</v>
      </c>
      <c r="G61" s="122">
        <v>1332.60111390819</v>
      </c>
      <c r="H61" s="122"/>
      <c r="I61" s="122">
        <v>-169.609833659495</v>
      </c>
      <c r="J61" s="122">
        <v>-86.783483297600696</v>
      </c>
      <c r="L61" s="178">
        <v>0.96379310344827596</v>
      </c>
      <c r="M61" s="178">
        <v>0.99299999999999999</v>
      </c>
      <c r="N61" s="140">
        <v>5.4093429833630999</v>
      </c>
      <c r="O61" s="140">
        <v>7.9448256415076601</v>
      </c>
    </row>
    <row r="62" spans="1:15" customFormat="1" x14ac:dyDescent="0.2">
      <c r="A62" s="123" t="s">
        <v>411</v>
      </c>
      <c r="B62" s="122">
        <v>135283</v>
      </c>
      <c r="C62" s="122">
        <v>7526</v>
      </c>
      <c r="D62" s="178">
        <v>1.0018543743392301</v>
      </c>
      <c r="E62" s="122">
        <v>7511.5743993331298</v>
      </c>
      <c r="F62" s="122">
        <v>6168.7669207384897</v>
      </c>
      <c r="G62" s="122">
        <v>1347.23164881717</v>
      </c>
      <c r="H62" s="122"/>
      <c r="I62" s="122">
        <v>-36.761158787328</v>
      </c>
      <c r="J62" s="122">
        <v>32.336988564799</v>
      </c>
      <c r="L62" s="178">
        <v>0.986206896551724</v>
      </c>
      <c r="M62" s="178">
        <v>1.0820000000000001</v>
      </c>
      <c r="N62" s="140">
        <v>6.2535573575393801</v>
      </c>
      <c r="O62" s="140">
        <v>8.0320513294353297</v>
      </c>
    </row>
    <row r="63" spans="1:15" customFormat="1" x14ac:dyDescent="0.2">
      <c r="A63" s="123" t="s">
        <v>412</v>
      </c>
      <c r="B63" s="122">
        <v>14268</v>
      </c>
      <c r="C63" s="122">
        <v>7300</v>
      </c>
      <c r="D63" s="178">
        <v>1.0018543743392301</v>
      </c>
      <c r="E63" s="122">
        <v>7286.3780759501196</v>
      </c>
      <c r="F63" s="122">
        <v>5959.5763617702696</v>
      </c>
      <c r="G63" s="122">
        <v>1373.0790583649</v>
      </c>
      <c r="H63" s="122"/>
      <c r="I63" s="122">
        <v>-57.1994164599691</v>
      </c>
      <c r="J63" s="122">
        <v>10.922072274929199</v>
      </c>
      <c r="L63" s="178">
        <v>0.98275862068965503</v>
      </c>
      <c r="M63" s="178">
        <v>1.0660000000000001</v>
      </c>
      <c r="N63" s="140">
        <v>6.0414914493972498</v>
      </c>
      <c r="O63" s="140">
        <v>8.1861508270255108</v>
      </c>
    </row>
    <row r="64" spans="1:15" customFormat="1" x14ac:dyDescent="0.2">
      <c r="A64" s="123" t="s">
        <v>413</v>
      </c>
      <c r="B64" s="122">
        <v>7393</v>
      </c>
      <c r="C64" s="122">
        <v>4574</v>
      </c>
      <c r="D64" s="178">
        <v>1.0018543743392301</v>
      </c>
      <c r="E64" s="122">
        <v>4565.5056810596698</v>
      </c>
      <c r="F64" s="122">
        <v>4016.21554823309</v>
      </c>
      <c r="G64" s="122">
        <v>1082.21481333068</v>
      </c>
      <c r="H64" s="122"/>
      <c r="I64" s="122">
        <v>-404.64979689487001</v>
      </c>
      <c r="J64" s="122">
        <v>-128.274883609223</v>
      </c>
      <c r="L64" s="178">
        <v>0.92413793103448305</v>
      </c>
      <c r="M64" s="178">
        <v>0.96199999999999997</v>
      </c>
      <c r="N64" s="140">
        <v>4.0714189097795197</v>
      </c>
      <c r="O64" s="140">
        <v>6.4520492357635604</v>
      </c>
    </row>
    <row r="65" spans="1:15" customFormat="1" x14ac:dyDescent="0.2">
      <c r="A65" s="123" t="s">
        <v>414</v>
      </c>
      <c r="B65" s="122">
        <v>7657</v>
      </c>
      <c r="C65" s="122">
        <v>4340</v>
      </c>
      <c r="D65" s="178">
        <v>1.0018543743392301</v>
      </c>
      <c r="E65" s="122">
        <v>4331.7326113646996</v>
      </c>
      <c r="F65" s="122">
        <v>3736.0318892383402</v>
      </c>
      <c r="G65" s="122">
        <v>1101.85675726811</v>
      </c>
      <c r="H65" s="122"/>
      <c r="I65" s="122">
        <v>-404.64979689487001</v>
      </c>
      <c r="J65" s="122">
        <v>-101.506238246886</v>
      </c>
      <c r="L65" s="178">
        <v>0.92413793103448305</v>
      </c>
      <c r="M65" s="178">
        <v>0.98199999999999998</v>
      </c>
      <c r="N65" s="140">
        <v>3.7873840929868101</v>
      </c>
      <c r="O65" s="140">
        <v>6.5691524095598801</v>
      </c>
    </row>
    <row r="66" spans="1:15" customFormat="1" x14ac:dyDescent="0.2">
      <c r="A66" s="123" t="s">
        <v>415</v>
      </c>
      <c r="B66" s="122">
        <v>3660</v>
      </c>
      <c r="C66" s="122">
        <v>5775</v>
      </c>
      <c r="D66" s="178">
        <v>1.0018543743392301</v>
      </c>
      <c r="E66" s="122">
        <v>5764.5254140735697</v>
      </c>
      <c r="F66" s="122">
        <v>5040.0140238297799</v>
      </c>
      <c r="G66" s="122">
        <v>1196.1212977299599</v>
      </c>
      <c r="H66" s="122"/>
      <c r="I66" s="122">
        <v>-343.335023876945</v>
      </c>
      <c r="J66" s="122">
        <v>-128.274883609223</v>
      </c>
      <c r="L66" s="178">
        <v>0.93448275862068997</v>
      </c>
      <c r="M66" s="178">
        <v>0.96199999999999997</v>
      </c>
      <c r="N66" s="140">
        <v>5.1092896174863398</v>
      </c>
      <c r="O66" s="140">
        <v>7.1311475409836103</v>
      </c>
    </row>
    <row r="67" spans="1:15" customFormat="1" x14ac:dyDescent="0.2">
      <c r="A67" s="123" t="s">
        <v>416</v>
      </c>
      <c r="B67" s="122">
        <v>11472</v>
      </c>
      <c r="C67" s="122">
        <v>5604</v>
      </c>
      <c r="D67" s="178">
        <v>1.0018543743392301</v>
      </c>
      <c r="E67" s="122">
        <v>5593.49406660575</v>
      </c>
      <c r="F67" s="122">
        <v>4832.4614806830004</v>
      </c>
      <c r="G67" s="122">
        <v>1293.9572664268401</v>
      </c>
      <c r="H67" s="122"/>
      <c r="I67" s="122">
        <v>-404.64979689487001</v>
      </c>
      <c r="J67" s="122">
        <v>-128.274883609223</v>
      </c>
      <c r="L67" s="178">
        <v>0.92413793103448305</v>
      </c>
      <c r="M67" s="178">
        <v>0.96199999999999997</v>
      </c>
      <c r="N67" s="140">
        <v>4.89888423988842</v>
      </c>
      <c r="O67" s="140">
        <v>7.7144351464435097</v>
      </c>
    </row>
    <row r="68" spans="1:15" customFormat="1" x14ac:dyDescent="0.2">
      <c r="A68" s="123" t="s">
        <v>417</v>
      </c>
      <c r="B68" s="122">
        <v>5240</v>
      </c>
      <c r="C68" s="122">
        <v>5312</v>
      </c>
      <c r="D68" s="178">
        <v>1.0018543743392301</v>
      </c>
      <c r="E68" s="122">
        <v>5302.4123765486102</v>
      </c>
      <c r="F68" s="122">
        <v>4593.3523735977296</v>
      </c>
      <c r="G68" s="122">
        <v>1241.9846834549701</v>
      </c>
      <c r="H68" s="122"/>
      <c r="I68" s="122">
        <v>-404.64979689487001</v>
      </c>
      <c r="J68" s="122">
        <v>-128.274883609223</v>
      </c>
      <c r="L68" s="178">
        <v>0.92413793103448305</v>
      </c>
      <c r="M68" s="178">
        <v>0.96199999999999997</v>
      </c>
      <c r="N68" s="140">
        <v>4.6564885496183201</v>
      </c>
      <c r="O68" s="140">
        <v>7.4045801526717598</v>
      </c>
    </row>
    <row r="69" spans="1:15" customFormat="1" ht="14.25" customHeight="1" x14ac:dyDescent="0.2">
      <c r="A69" s="18" t="s">
        <v>418</v>
      </c>
      <c r="B69" s="19"/>
      <c r="C69" s="19"/>
      <c r="D69" s="179"/>
      <c r="E69" s="19"/>
      <c r="F69" s="19"/>
      <c r="G69" s="19"/>
      <c r="H69" s="19"/>
      <c r="I69" s="19"/>
      <c r="J69" s="19"/>
      <c r="L69" s="179"/>
      <c r="M69" s="179"/>
      <c r="N69" s="68"/>
      <c r="O69" s="68"/>
    </row>
    <row r="70" spans="1:15" customFormat="1" x14ac:dyDescent="0.2">
      <c r="A70" s="123" t="s">
        <v>419</v>
      </c>
      <c r="B70" s="122">
        <v>6426</v>
      </c>
      <c r="C70" s="122">
        <v>6311</v>
      </c>
      <c r="D70" s="178">
        <v>1.0018543743392301</v>
      </c>
      <c r="E70" s="122">
        <v>6299.20812822876</v>
      </c>
      <c r="F70" s="122">
        <v>5618.3861899281301</v>
      </c>
      <c r="G70" s="122">
        <v>1213.7466188047199</v>
      </c>
      <c r="H70" s="122"/>
      <c r="I70" s="122">
        <v>-404.64979689487001</v>
      </c>
      <c r="J70" s="122">
        <v>-128.274883609223</v>
      </c>
      <c r="L70" s="178">
        <v>0.92413793103448305</v>
      </c>
      <c r="M70" s="178">
        <v>0.96199999999999997</v>
      </c>
      <c r="N70" s="140">
        <v>5.6956115779645202</v>
      </c>
      <c r="O70" s="140">
        <v>7.2362278244631204</v>
      </c>
    </row>
    <row r="71" spans="1:15" customFormat="1" x14ac:dyDescent="0.2">
      <c r="A71" s="123" t="s">
        <v>420</v>
      </c>
      <c r="B71" s="122">
        <v>16598</v>
      </c>
      <c r="C71" s="122">
        <v>5998</v>
      </c>
      <c r="D71" s="178">
        <v>1.0018543743392301</v>
      </c>
      <c r="E71" s="122">
        <v>5986.8653899074798</v>
      </c>
      <c r="F71" s="122">
        <v>5099.2082799590498</v>
      </c>
      <c r="G71" s="122">
        <v>1225.8034575960901</v>
      </c>
      <c r="H71" s="122"/>
      <c r="I71" s="122">
        <v>-251.36286435006201</v>
      </c>
      <c r="J71" s="122">
        <v>-86.783483297600696</v>
      </c>
      <c r="L71" s="178">
        <v>0.95</v>
      </c>
      <c r="M71" s="178">
        <v>0.99299999999999999</v>
      </c>
      <c r="N71" s="140">
        <v>5.1692975057235797</v>
      </c>
      <c r="O71" s="140">
        <v>7.3081094107723796</v>
      </c>
    </row>
    <row r="72" spans="1:15" customFormat="1" x14ac:dyDescent="0.2">
      <c r="A72" s="123" t="s">
        <v>421</v>
      </c>
      <c r="B72" s="122">
        <v>28737</v>
      </c>
      <c r="C72" s="122">
        <v>6615</v>
      </c>
      <c r="D72" s="178">
        <v>1.0018543743392301</v>
      </c>
      <c r="E72" s="122">
        <v>6602.3300530938504</v>
      </c>
      <c r="F72" s="122">
        <v>5512.8393478661001</v>
      </c>
      <c r="G72" s="122">
        <v>1431.18191369343</v>
      </c>
      <c r="H72" s="122"/>
      <c r="I72" s="122">
        <v>-149.17157598685299</v>
      </c>
      <c r="J72" s="122">
        <v>-192.51963247883199</v>
      </c>
      <c r="L72" s="178">
        <v>0.96724137931034504</v>
      </c>
      <c r="M72" s="178">
        <v>0.91400000000000003</v>
      </c>
      <c r="N72" s="140">
        <v>5.5886139819744596</v>
      </c>
      <c r="O72" s="140">
        <v>8.5325538504367202</v>
      </c>
    </row>
    <row r="73" spans="1:15" customFormat="1" x14ac:dyDescent="0.2">
      <c r="A73" s="123" t="s">
        <v>422</v>
      </c>
      <c r="B73" s="122">
        <v>9509</v>
      </c>
      <c r="C73" s="122">
        <v>6567</v>
      </c>
      <c r="D73" s="178">
        <v>1.0018543743392301</v>
      </c>
      <c r="E73" s="122">
        <v>6555.3234238982104</v>
      </c>
      <c r="F73" s="122">
        <v>5404.7312011643598</v>
      </c>
      <c r="G73" s="122">
        <v>1492.28343119954</v>
      </c>
      <c r="H73" s="122"/>
      <c r="I73" s="122">
        <v>-149.17157598685299</v>
      </c>
      <c r="J73" s="122">
        <v>-192.51963247883199</v>
      </c>
      <c r="L73" s="178">
        <v>0.96724137931034504</v>
      </c>
      <c r="M73" s="178">
        <v>0.91400000000000003</v>
      </c>
      <c r="N73" s="140">
        <v>5.4790198759070403</v>
      </c>
      <c r="O73" s="140">
        <v>8.8968345777684306</v>
      </c>
    </row>
    <row r="74" spans="1:15" customFormat="1" x14ac:dyDescent="0.2">
      <c r="A74" s="123" t="s">
        <v>423</v>
      </c>
      <c r="B74" s="122">
        <v>11110</v>
      </c>
      <c r="C74" s="122">
        <v>9941</v>
      </c>
      <c r="D74" s="178">
        <v>1.0018543743392301</v>
      </c>
      <c r="E74" s="122">
        <v>9922.1673655013401</v>
      </c>
      <c r="F74" s="122">
        <v>8079.7617927518404</v>
      </c>
      <c r="G74" s="122">
        <v>1888.6829169345399</v>
      </c>
      <c r="H74" s="122"/>
      <c r="I74" s="122">
        <v>-57.1994164599691</v>
      </c>
      <c r="J74" s="122">
        <v>10.922072274929199</v>
      </c>
      <c r="L74" s="178">
        <v>0.98275862068965503</v>
      </c>
      <c r="M74" s="178">
        <v>1.0660000000000001</v>
      </c>
      <c r="N74" s="140">
        <v>8.1908190819081899</v>
      </c>
      <c r="O74" s="140">
        <v>11.260126012601299</v>
      </c>
    </row>
    <row r="75" spans="1:15" customFormat="1" x14ac:dyDescent="0.2">
      <c r="A75" s="123" t="s">
        <v>424</v>
      </c>
      <c r="B75" s="122">
        <v>132140</v>
      </c>
      <c r="C75" s="122">
        <v>7551</v>
      </c>
      <c r="D75" s="178">
        <v>1.0018543743392301</v>
      </c>
      <c r="E75" s="122">
        <v>7537.4864147074504</v>
      </c>
      <c r="F75" s="122">
        <v>6210.2351577818499</v>
      </c>
      <c r="G75" s="122">
        <v>1331.67542714812</v>
      </c>
      <c r="H75" s="122"/>
      <c r="I75" s="122">
        <v>-36.761158787328</v>
      </c>
      <c r="J75" s="122">
        <v>32.336988564799</v>
      </c>
      <c r="L75" s="178">
        <v>0.986206896551724</v>
      </c>
      <c r="M75" s="178">
        <v>1.0820000000000001</v>
      </c>
      <c r="N75" s="140">
        <v>6.2955955804449797</v>
      </c>
      <c r="O75" s="140">
        <v>7.9393067958226098</v>
      </c>
    </row>
    <row r="76" spans="1:15" customFormat="1" x14ac:dyDescent="0.2">
      <c r="A76" s="123" t="s">
        <v>425</v>
      </c>
      <c r="B76" s="122">
        <v>7109</v>
      </c>
      <c r="C76" s="122">
        <v>7414</v>
      </c>
      <c r="D76" s="178">
        <v>1.0018543743392301</v>
      </c>
      <c r="E76" s="122">
        <v>7400.4292686474</v>
      </c>
      <c r="F76" s="122">
        <v>6049.9139666045103</v>
      </c>
      <c r="G76" s="122">
        <v>1535.9896021120801</v>
      </c>
      <c r="H76" s="122"/>
      <c r="I76" s="122">
        <v>-57.1994164599691</v>
      </c>
      <c r="J76" s="122">
        <v>-128.274883609223</v>
      </c>
      <c r="L76" s="178">
        <v>0.98275862068965503</v>
      </c>
      <c r="M76" s="178">
        <v>0.96199999999999997</v>
      </c>
      <c r="N76" s="140">
        <v>6.1330707553805004</v>
      </c>
      <c r="O76" s="140">
        <v>9.1574061049373991</v>
      </c>
    </row>
    <row r="77" spans="1:15" customFormat="1" x14ac:dyDescent="0.2">
      <c r="A77" s="123" t="s">
        <v>426</v>
      </c>
      <c r="B77" s="122">
        <v>29907</v>
      </c>
      <c r="C77" s="122">
        <v>6756</v>
      </c>
      <c r="D77" s="178">
        <v>1.0018543743392301</v>
      </c>
      <c r="E77" s="122">
        <v>6743.5551849309304</v>
      </c>
      <c r="F77" s="122">
        <v>5584.1275685423998</v>
      </c>
      <c r="G77" s="122">
        <v>1395.38267567298</v>
      </c>
      <c r="H77" s="122"/>
      <c r="I77" s="122">
        <v>-149.17157598685299</v>
      </c>
      <c r="J77" s="122">
        <v>-86.783483297600696</v>
      </c>
      <c r="L77" s="178">
        <v>0.96724137931034504</v>
      </c>
      <c r="M77" s="178">
        <v>0.99299999999999999</v>
      </c>
      <c r="N77" s="140">
        <v>5.6608820677433398</v>
      </c>
      <c r="O77" s="140">
        <v>8.3191226134349794</v>
      </c>
    </row>
    <row r="78" spans="1:15" customFormat="1" x14ac:dyDescent="0.2">
      <c r="A78" s="123" t="s">
        <v>427</v>
      </c>
      <c r="B78" s="122">
        <v>11100</v>
      </c>
      <c r="C78" s="122">
        <v>6838</v>
      </c>
      <c r="D78" s="178">
        <v>1.0018543743392301</v>
      </c>
      <c r="E78" s="122">
        <v>6824.90409365909</v>
      </c>
      <c r="F78" s="122">
        <v>5705.3628906264403</v>
      </c>
      <c r="G78" s="122">
        <v>1461.2324114983301</v>
      </c>
      <c r="H78" s="122"/>
      <c r="I78" s="122">
        <v>-149.17157598685299</v>
      </c>
      <c r="J78" s="122">
        <v>-192.51963247883199</v>
      </c>
      <c r="L78" s="178">
        <v>0.96724137931034504</v>
      </c>
      <c r="M78" s="178">
        <v>0.91400000000000003</v>
      </c>
      <c r="N78" s="140">
        <v>5.7837837837837798</v>
      </c>
      <c r="O78" s="140">
        <v>8.7117117117117093</v>
      </c>
    </row>
    <row r="79" spans="1:15" customFormat="1" x14ac:dyDescent="0.2">
      <c r="A79" s="123" t="s">
        <v>428</v>
      </c>
      <c r="B79" s="122">
        <v>18416</v>
      </c>
      <c r="C79" s="122">
        <v>6331</v>
      </c>
      <c r="D79" s="178">
        <v>1.0018543743392301</v>
      </c>
      <c r="E79" s="122">
        <v>6319.3919609245504</v>
      </c>
      <c r="F79" s="122">
        <v>5292.1587341193599</v>
      </c>
      <c r="G79" s="122">
        <v>1368.9244352708799</v>
      </c>
      <c r="H79" s="122"/>
      <c r="I79" s="122">
        <v>-149.17157598685299</v>
      </c>
      <c r="J79" s="122">
        <v>-192.51963247883199</v>
      </c>
      <c r="L79" s="178">
        <v>0.96724137931034504</v>
      </c>
      <c r="M79" s="178">
        <v>0.91400000000000003</v>
      </c>
      <c r="N79" s="140">
        <v>5.3649000868809704</v>
      </c>
      <c r="O79" s="140">
        <v>8.1613814074717599</v>
      </c>
    </row>
    <row r="80" spans="1:15" customFormat="1" x14ac:dyDescent="0.2">
      <c r="A80" s="123" t="s">
        <v>429</v>
      </c>
      <c r="B80" s="122">
        <v>13229</v>
      </c>
      <c r="C80" s="122">
        <v>7723</v>
      </c>
      <c r="D80" s="178">
        <v>1.0018543743392301</v>
      </c>
      <c r="E80" s="122">
        <v>7708.3320763641304</v>
      </c>
      <c r="F80" s="122">
        <v>6517.1188318596896</v>
      </c>
      <c r="G80" s="122">
        <v>1532.90445297012</v>
      </c>
      <c r="H80" s="122"/>
      <c r="I80" s="122">
        <v>-149.17157598685299</v>
      </c>
      <c r="J80" s="122">
        <v>-192.51963247883199</v>
      </c>
      <c r="L80" s="178">
        <v>0.96724137931034504</v>
      </c>
      <c r="M80" s="178">
        <v>0.91400000000000003</v>
      </c>
      <c r="N80" s="140">
        <v>6.6066974072114304</v>
      </c>
      <c r="O80" s="140">
        <v>9.1390127749640904</v>
      </c>
    </row>
    <row r="81" spans="1:15" customFormat="1" x14ac:dyDescent="0.2">
      <c r="A81" s="123" t="s">
        <v>430</v>
      </c>
      <c r="B81" s="122">
        <v>26647</v>
      </c>
      <c r="C81" s="122">
        <v>6677</v>
      </c>
      <c r="D81" s="178">
        <v>1.0018543743392301</v>
      </c>
      <c r="E81" s="122">
        <v>6664.4848650718204</v>
      </c>
      <c r="F81" s="122">
        <v>5712.0082741294</v>
      </c>
      <c r="G81" s="122">
        <v>1294.1677994081001</v>
      </c>
      <c r="H81" s="122"/>
      <c r="I81" s="122">
        <v>-149.17157598685299</v>
      </c>
      <c r="J81" s="122">
        <v>-192.51963247883199</v>
      </c>
      <c r="L81" s="178">
        <v>0.96724137931034504</v>
      </c>
      <c r="M81" s="178">
        <v>0.91400000000000003</v>
      </c>
      <c r="N81" s="140">
        <v>5.7905205088753</v>
      </c>
      <c r="O81" s="140">
        <v>7.7156903216121897</v>
      </c>
    </row>
    <row r="82" spans="1:15" customFormat="1" x14ac:dyDescent="0.2">
      <c r="A82" s="123" t="s">
        <v>431</v>
      </c>
      <c r="B82" s="122">
        <v>33334</v>
      </c>
      <c r="C82" s="122">
        <v>6770</v>
      </c>
      <c r="D82" s="178">
        <v>1.0018543743392301</v>
      </c>
      <c r="E82" s="122">
        <v>6756.9726167445597</v>
      </c>
      <c r="F82" s="122">
        <v>5711.3805950932501</v>
      </c>
      <c r="G82" s="122">
        <v>1387.2832301169899</v>
      </c>
      <c r="H82" s="122"/>
      <c r="I82" s="122">
        <v>-149.17157598685299</v>
      </c>
      <c r="J82" s="122">
        <v>-192.51963247883199</v>
      </c>
      <c r="L82" s="178">
        <v>0.96724137931034504</v>
      </c>
      <c r="M82" s="178">
        <v>0.91400000000000003</v>
      </c>
      <c r="N82" s="140">
        <v>5.7898842023159496</v>
      </c>
      <c r="O82" s="140">
        <v>8.2708345833083303</v>
      </c>
    </row>
    <row r="83" spans="1:15" customFormat="1" ht="14.25" customHeight="1" x14ac:dyDescent="0.2">
      <c r="A83" s="18" t="s">
        <v>432</v>
      </c>
      <c r="B83" s="19"/>
      <c r="C83" s="19"/>
      <c r="D83" s="179"/>
      <c r="E83" s="19"/>
      <c r="F83" s="19"/>
      <c r="G83" s="19"/>
      <c r="H83" s="19"/>
      <c r="I83" s="19"/>
      <c r="J83" s="19"/>
      <c r="L83" s="179"/>
      <c r="M83" s="179"/>
      <c r="N83" s="68"/>
      <c r="O83" s="68"/>
    </row>
    <row r="84" spans="1:15" customFormat="1" x14ac:dyDescent="0.2">
      <c r="A84" s="123" t="s">
        <v>433</v>
      </c>
      <c r="B84" s="122">
        <v>19503</v>
      </c>
      <c r="C84" s="122">
        <v>7480</v>
      </c>
      <c r="D84" s="178">
        <v>1.0018543743392301</v>
      </c>
      <c r="E84" s="122">
        <v>7465.9595155460502</v>
      </c>
      <c r="F84" s="122">
        <v>6266.7318134853904</v>
      </c>
      <c r="G84" s="122">
        <v>1476.6741616567399</v>
      </c>
      <c r="H84" s="122"/>
      <c r="I84" s="122">
        <v>-149.17157598685299</v>
      </c>
      <c r="J84" s="122">
        <v>-128.274883609223</v>
      </c>
      <c r="L84" s="178">
        <v>0.96724137931034504</v>
      </c>
      <c r="M84" s="178">
        <v>0.96199999999999997</v>
      </c>
      <c r="N84" s="140">
        <v>6.3528687894170099</v>
      </c>
      <c r="O84" s="140">
        <v>8.8037737783930705</v>
      </c>
    </row>
    <row r="85" spans="1:15" customFormat="1" x14ac:dyDescent="0.2">
      <c r="A85" s="123" t="s">
        <v>434</v>
      </c>
      <c r="B85" s="122">
        <v>8256</v>
      </c>
      <c r="C85" s="122">
        <v>6710</v>
      </c>
      <c r="D85" s="178">
        <v>1.0018543743392301</v>
      </c>
      <c r="E85" s="122">
        <v>6697.2620435511099</v>
      </c>
      <c r="F85" s="122">
        <v>5520.0563992184898</v>
      </c>
      <c r="G85" s="122">
        <v>1454.6521039286999</v>
      </c>
      <c r="H85" s="122"/>
      <c r="I85" s="122">
        <v>-149.17157598685299</v>
      </c>
      <c r="J85" s="122">
        <v>-128.274883609223</v>
      </c>
      <c r="L85" s="178">
        <v>0.96724137931034504</v>
      </c>
      <c r="M85" s="178">
        <v>0.96199999999999997</v>
      </c>
      <c r="N85" s="140">
        <v>5.5959302325581399</v>
      </c>
      <c r="O85" s="140">
        <v>8.6724806201550404</v>
      </c>
    </row>
    <row r="86" spans="1:15" customFormat="1" x14ac:dyDescent="0.2">
      <c r="A86" s="123" t="s">
        <v>435</v>
      </c>
      <c r="B86" s="122">
        <v>27522</v>
      </c>
      <c r="C86" s="122">
        <v>5928</v>
      </c>
      <c r="D86" s="178">
        <v>1.0018543743392301</v>
      </c>
      <c r="E86" s="122">
        <v>5917.3867917438001</v>
      </c>
      <c r="F86" s="122">
        <v>4939.0162015074402</v>
      </c>
      <c r="G86" s="122">
        <v>1320.0617987020501</v>
      </c>
      <c r="H86" s="122"/>
      <c r="I86" s="122">
        <v>-149.17157598685299</v>
      </c>
      <c r="J86" s="122">
        <v>-192.51963247883199</v>
      </c>
      <c r="L86" s="178">
        <v>0.96724137931034504</v>
      </c>
      <c r="M86" s="178">
        <v>0.91400000000000003</v>
      </c>
      <c r="N86" s="140">
        <v>5.0069035680546499</v>
      </c>
      <c r="O86" s="140">
        <v>7.8700675822977999</v>
      </c>
    </row>
    <row r="87" spans="1:15" customFormat="1" x14ac:dyDescent="0.2">
      <c r="A87" s="123" t="s">
        <v>436</v>
      </c>
      <c r="B87" s="122">
        <v>9549</v>
      </c>
      <c r="C87" s="122">
        <v>5728</v>
      </c>
      <c r="D87" s="178">
        <v>1.0018543743392301</v>
      </c>
      <c r="E87" s="122">
        <v>5717.4105286776203</v>
      </c>
      <c r="F87" s="122">
        <v>4824.2545036831298</v>
      </c>
      <c r="G87" s="122">
        <v>1234.84723346018</v>
      </c>
      <c r="H87" s="122"/>
      <c r="I87" s="122">
        <v>-149.17157598685299</v>
      </c>
      <c r="J87" s="122">
        <v>-192.51963247883199</v>
      </c>
      <c r="L87" s="178">
        <v>0.96724137931034504</v>
      </c>
      <c r="M87" s="178">
        <v>0.91400000000000003</v>
      </c>
      <c r="N87" s="140">
        <v>4.8905644570112097</v>
      </c>
      <c r="O87" s="140">
        <v>7.3620274374279999</v>
      </c>
    </row>
    <row r="88" spans="1:15" customFormat="1" x14ac:dyDescent="0.2">
      <c r="A88" s="123" t="s">
        <v>437</v>
      </c>
      <c r="B88" s="122">
        <v>12198</v>
      </c>
      <c r="C88" s="122">
        <v>5137</v>
      </c>
      <c r="D88" s="178">
        <v>1.0018543743392301</v>
      </c>
      <c r="E88" s="122">
        <v>5127.1259657093397</v>
      </c>
      <c r="F88" s="122">
        <v>4391.1919770659397</v>
      </c>
      <c r="G88" s="122">
        <v>1179.81648547229</v>
      </c>
      <c r="H88" s="122"/>
      <c r="I88" s="122">
        <v>-251.36286435006201</v>
      </c>
      <c r="J88" s="122">
        <v>-192.51963247883199</v>
      </c>
      <c r="L88" s="178">
        <v>0.95</v>
      </c>
      <c r="M88" s="178">
        <v>0.91400000000000003</v>
      </c>
      <c r="N88" s="140">
        <v>4.4515494343334998</v>
      </c>
      <c r="O88" s="140">
        <v>7.0339399901623203</v>
      </c>
    </row>
    <row r="89" spans="1:15" customFormat="1" x14ac:dyDescent="0.2">
      <c r="A89" s="123" t="s">
        <v>438</v>
      </c>
      <c r="B89" s="122">
        <v>9222</v>
      </c>
      <c r="C89" s="122">
        <v>6000</v>
      </c>
      <c r="D89" s="178">
        <v>1.0018543743392301</v>
      </c>
      <c r="E89" s="122">
        <v>5989.1626687420903</v>
      </c>
      <c r="F89" s="122">
        <v>5059.4958798673897</v>
      </c>
      <c r="G89" s="122">
        <v>1271.3579973403901</v>
      </c>
      <c r="H89" s="122"/>
      <c r="I89" s="122">
        <v>-149.17157598685299</v>
      </c>
      <c r="J89" s="122">
        <v>-192.51963247883199</v>
      </c>
      <c r="L89" s="178">
        <v>0.96724137931034504</v>
      </c>
      <c r="M89" s="178">
        <v>0.91400000000000003</v>
      </c>
      <c r="N89" s="140">
        <v>5.1290392539579299</v>
      </c>
      <c r="O89" s="140">
        <v>7.5797007156799001</v>
      </c>
    </row>
    <row r="90" spans="1:15" customFormat="1" x14ac:dyDescent="0.2">
      <c r="A90" s="123" t="s">
        <v>439</v>
      </c>
      <c r="B90" s="122">
        <v>86970</v>
      </c>
      <c r="C90" s="122">
        <v>7713</v>
      </c>
      <c r="D90" s="178">
        <v>1.0018543743392301</v>
      </c>
      <c r="E90" s="122">
        <v>7698.7884807907603</v>
      </c>
      <c r="F90" s="122">
        <v>6316.5359400021398</v>
      </c>
      <c r="G90" s="122">
        <v>1386.67671101115</v>
      </c>
      <c r="H90" s="122"/>
      <c r="I90" s="122">
        <v>-36.761158787328</v>
      </c>
      <c r="J90" s="122">
        <v>32.336988564799</v>
      </c>
      <c r="L90" s="178">
        <v>0.986206896551724</v>
      </c>
      <c r="M90" s="178">
        <v>1.0820000000000001</v>
      </c>
      <c r="N90" s="140">
        <v>6.4033574795906603</v>
      </c>
      <c r="O90" s="140">
        <v>8.2672185811199306</v>
      </c>
    </row>
    <row r="91" spans="1:15" customFormat="1" x14ac:dyDescent="0.2">
      <c r="A91" s="123" t="s">
        <v>440</v>
      </c>
      <c r="B91" s="122">
        <v>15908</v>
      </c>
      <c r="C91" s="122">
        <v>7372</v>
      </c>
      <c r="D91" s="178">
        <v>1.0018543743392301</v>
      </c>
      <c r="E91" s="122">
        <v>7358.2311098714599</v>
      </c>
      <c r="F91" s="122">
        <v>6231.9176117801198</v>
      </c>
      <c r="G91" s="122">
        <v>1362.2685573757999</v>
      </c>
      <c r="H91" s="122"/>
      <c r="I91" s="122">
        <v>-149.17157598685299</v>
      </c>
      <c r="J91" s="122">
        <v>-86.783483297600696</v>
      </c>
      <c r="L91" s="178">
        <v>0.96724137931034504</v>
      </c>
      <c r="M91" s="178">
        <v>0.99299999999999999</v>
      </c>
      <c r="N91" s="140">
        <v>6.31757606235856</v>
      </c>
      <c r="O91" s="140">
        <v>8.1216997736987704</v>
      </c>
    </row>
    <row r="92" spans="1:15" customFormat="1" ht="14.25" customHeight="1" x14ac:dyDescent="0.2">
      <c r="A92" s="18" t="s">
        <v>441</v>
      </c>
      <c r="B92" s="19"/>
      <c r="C92" s="19"/>
      <c r="D92" s="179"/>
      <c r="E92" s="19"/>
      <c r="F92" s="19"/>
      <c r="G92" s="19"/>
      <c r="H92" s="19"/>
      <c r="I92" s="19"/>
      <c r="J92" s="19"/>
      <c r="L92" s="179"/>
      <c r="M92" s="179"/>
      <c r="N92" s="68"/>
      <c r="O92" s="68"/>
    </row>
    <row r="93" spans="1:15" customFormat="1" x14ac:dyDescent="0.2">
      <c r="A93" s="123" t="s">
        <v>442</v>
      </c>
      <c r="B93" s="122">
        <v>10681</v>
      </c>
      <c r="C93" s="122">
        <v>4164</v>
      </c>
      <c r="D93" s="178">
        <v>1.0018543743392301</v>
      </c>
      <c r="E93" s="122">
        <v>4156.6942103840001</v>
      </c>
      <c r="F93" s="122">
        <v>3629.5422736240998</v>
      </c>
      <c r="G93" s="122">
        <v>1033.30797190166</v>
      </c>
      <c r="H93" s="122"/>
      <c r="I93" s="122">
        <v>-404.64979689487001</v>
      </c>
      <c r="J93" s="122">
        <v>-101.506238246886</v>
      </c>
      <c r="L93" s="178">
        <v>0.92413793103448305</v>
      </c>
      <c r="M93" s="178">
        <v>0.98199999999999998</v>
      </c>
      <c r="N93" s="140">
        <v>3.6794307649096498</v>
      </c>
      <c r="O93" s="140">
        <v>6.1604718659301598</v>
      </c>
    </row>
    <row r="94" spans="1:15" customFormat="1" x14ac:dyDescent="0.2">
      <c r="A94" s="123" t="s">
        <v>443</v>
      </c>
      <c r="B94" s="122">
        <v>9009</v>
      </c>
      <c r="C94" s="122">
        <v>5273</v>
      </c>
      <c r="D94" s="178">
        <v>1.0018543743392301</v>
      </c>
      <c r="E94" s="122">
        <v>5263.2843902443901</v>
      </c>
      <c r="F94" s="122">
        <v>4467.3995888274103</v>
      </c>
      <c r="G94" s="122">
        <v>1137.57600988267</v>
      </c>
      <c r="H94" s="122"/>
      <c r="I94" s="122">
        <v>-149.17157598685299</v>
      </c>
      <c r="J94" s="122">
        <v>-192.51963247883199</v>
      </c>
      <c r="L94" s="178">
        <v>0.96724137931034504</v>
      </c>
      <c r="M94" s="178">
        <v>0.91400000000000003</v>
      </c>
      <c r="N94" s="140">
        <v>4.52880452880453</v>
      </c>
      <c r="O94" s="140">
        <v>6.78210678210678</v>
      </c>
    </row>
    <row r="95" spans="1:15" customFormat="1" x14ac:dyDescent="0.2">
      <c r="A95" s="123" t="s">
        <v>444</v>
      </c>
      <c r="B95" s="122">
        <v>13738</v>
      </c>
      <c r="C95" s="122">
        <v>5374</v>
      </c>
      <c r="D95" s="178">
        <v>1.0018543743392301</v>
      </c>
      <c r="E95" s="122">
        <v>5364.2149971492199</v>
      </c>
      <c r="F95" s="122">
        <v>4703.15196590709</v>
      </c>
      <c r="G95" s="122">
        <v>1104.9455280710199</v>
      </c>
      <c r="H95" s="122"/>
      <c r="I95" s="122">
        <v>-251.36286435006201</v>
      </c>
      <c r="J95" s="122">
        <v>-192.51963247883199</v>
      </c>
      <c r="L95" s="178">
        <v>0.95</v>
      </c>
      <c r="M95" s="178">
        <v>0.91400000000000003</v>
      </c>
      <c r="N95" s="140">
        <v>4.7677973504149103</v>
      </c>
      <c r="O95" s="140">
        <v>6.5875673314893</v>
      </c>
    </row>
    <row r="96" spans="1:15" customFormat="1" x14ac:dyDescent="0.2">
      <c r="A96" s="123" t="s">
        <v>445</v>
      </c>
      <c r="B96" s="122">
        <v>5782</v>
      </c>
      <c r="C96" s="122">
        <v>5402</v>
      </c>
      <c r="D96" s="178">
        <v>1.0018543743392301</v>
      </c>
      <c r="E96" s="122">
        <v>5392.1099335408799</v>
      </c>
      <c r="F96" s="122">
        <v>4811.0763019616397</v>
      </c>
      <c r="G96" s="122">
        <v>1113.9583120833399</v>
      </c>
      <c r="H96" s="122"/>
      <c r="I96" s="122">
        <v>-404.64979689487001</v>
      </c>
      <c r="J96" s="122">
        <v>-128.274883609223</v>
      </c>
      <c r="L96" s="178">
        <v>0.92413793103448305</v>
      </c>
      <c r="M96" s="178">
        <v>0.96199999999999997</v>
      </c>
      <c r="N96" s="140">
        <v>4.8772051193358701</v>
      </c>
      <c r="O96" s="140">
        <v>6.6413005880318199</v>
      </c>
    </row>
    <row r="97" spans="1:15" customFormat="1" x14ac:dyDescent="0.2">
      <c r="A97" s="123" t="s">
        <v>441</v>
      </c>
      <c r="B97" s="122">
        <v>64676</v>
      </c>
      <c r="C97" s="122">
        <v>6933</v>
      </c>
      <c r="D97" s="178">
        <v>1.0018543743392301</v>
      </c>
      <c r="E97" s="122">
        <v>6919.7721929870004</v>
      </c>
      <c r="F97" s="122">
        <v>5692.0631075883402</v>
      </c>
      <c r="G97" s="122">
        <v>1232.1332556211801</v>
      </c>
      <c r="H97" s="122"/>
      <c r="I97" s="122">
        <v>-36.761158787328</v>
      </c>
      <c r="J97" s="122">
        <v>32.336988564799</v>
      </c>
      <c r="L97" s="178">
        <v>0.986206896551724</v>
      </c>
      <c r="M97" s="178">
        <v>1.0820000000000001</v>
      </c>
      <c r="N97" s="140">
        <v>5.7703011936421502</v>
      </c>
      <c r="O97" s="140">
        <v>7.3458469911559199</v>
      </c>
    </row>
    <row r="98" spans="1:15" customFormat="1" x14ac:dyDescent="0.2">
      <c r="A98" s="123" t="s">
        <v>446</v>
      </c>
      <c r="B98" s="122">
        <v>13057</v>
      </c>
      <c r="C98" s="122">
        <v>6085</v>
      </c>
      <c r="D98" s="178">
        <v>1.0018543743392301</v>
      </c>
      <c r="E98" s="122">
        <v>6073.7297792295503</v>
      </c>
      <c r="F98" s="122">
        <v>5205.3153058852604</v>
      </c>
      <c r="G98" s="122">
        <v>1210.1056818099801</v>
      </c>
      <c r="H98" s="122"/>
      <c r="I98" s="122">
        <v>-149.17157598685299</v>
      </c>
      <c r="J98" s="122">
        <v>-192.51963247883199</v>
      </c>
      <c r="L98" s="178">
        <v>0.96724137931034504</v>
      </c>
      <c r="M98" s="178">
        <v>0.91400000000000003</v>
      </c>
      <c r="N98" s="140">
        <v>5.2768629853718299</v>
      </c>
      <c r="O98" s="140">
        <v>7.2145209466186699</v>
      </c>
    </row>
    <row r="99" spans="1:15" customFormat="1" x14ac:dyDescent="0.2">
      <c r="A99" s="123" t="s">
        <v>447</v>
      </c>
      <c r="B99" s="122">
        <v>14498</v>
      </c>
      <c r="C99" s="122">
        <v>7566</v>
      </c>
      <c r="D99" s="178">
        <v>1.0018543743392301</v>
      </c>
      <c r="E99" s="122">
        <v>7552.3684526077304</v>
      </c>
      <c r="F99" s="122">
        <v>6239.2510960604504</v>
      </c>
      <c r="G99" s="122">
        <v>1359.39470073232</v>
      </c>
      <c r="H99" s="122"/>
      <c r="I99" s="122">
        <v>-57.1994164599691</v>
      </c>
      <c r="J99" s="122">
        <v>10.922072274929199</v>
      </c>
      <c r="L99" s="178">
        <v>0.98275862068965503</v>
      </c>
      <c r="M99" s="178">
        <v>1.0660000000000001</v>
      </c>
      <c r="N99" s="140">
        <v>6.3250103462546603</v>
      </c>
      <c r="O99" s="140">
        <v>8.1045661470547703</v>
      </c>
    </row>
    <row r="100" spans="1:15" customFormat="1" x14ac:dyDescent="0.2">
      <c r="A100" s="123" t="s">
        <v>448</v>
      </c>
      <c r="B100" s="122">
        <v>19714</v>
      </c>
      <c r="C100" s="122">
        <v>5982</v>
      </c>
      <c r="D100" s="178">
        <v>1.0018543743392301</v>
      </c>
      <c r="E100" s="122">
        <v>5971.2097986986701</v>
      </c>
      <c r="F100" s="122">
        <v>5143.8652854479596</v>
      </c>
      <c r="G100" s="122">
        <v>1169.0357217163901</v>
      </c>
      <c r="H100" s="122"/>
      <c r="I100" s="122">
        <v>-149.17157598685299</v>
      </c>
      <c r="J100" s="122">
        <v>-192.51963247883199</v>
      </c>
      <c r="L100" s="178">
        <v>0.96724137931034504</v>
      </c>
      <c r="M100" s="178">
        <v>0.91400000000000003</v>
      </c>
      <c r="N100" s="140">
        <v>5.2145683270771999</v>
      </c>
      <c r="O100" s="140">
        <v>6.96966622704677</v>
      </c>
    </row>
    <row r="101" spans="1:15" customFormat="1" x14ac:dyDescent="0.2">
      <c r="A101" s="123" t="s">
        <v>449</v>
      </c>
      <c r="B101" s="122">
        <v>26301</v>
      </c>
      <c r="C101" s="122">
        <v>6162</v>
      </c>
      <c r="D101" s="178">
        <v>1.0018543743392301</v>
      </c>
      <c r="E101" s="122">
        <v>6150.8206776052602</v>
      </c>
      <c r="F101" s="122">
        <v>5187.0584586749601</v>
      </c>
      <c r="G101" s="122">
        <v>1305.45342739598</v>
      </c>
      <c r="H101" s="122"/>
      <c r="I101" s="122">
        <v>-149.17157598685299</v>
      </c>
      <c r="J101" s="122">
        <v>-192.51963247883199</v>
      </c>
      <c r="L101" s="178">
        <v>0.96724137931034504</v>
      </c>
      <c r="M101" s="178">
        <v>0.91400000000000003</v>
      </c>
      <c r="N101" s="140">
        <v>5.2583551956199397</v>
      </c>
      <c r="O101" s="140">
        <v>7.7829740314056499</v>
      </c>
    </row>
    <row r="102" spans="1:15" customFormat="1" x14ac:dyDescent="0.2">
      <c r="A102" s="123" t="s">
        <v>450</v>
      </c>
      <c r="B102" s="122">
        <v>6925</v>
      </c>
      <c r="C102" s="122">
        <v>4975</v>
      </c>
      <c r="D102" s="178">
        <v>1.0018543743392301</v>
      </c>
      <c r="E102" s="122">
        <v>4966.0609365439695</v>
      </c>
      <c r="F102" s="122">
        <v>4330.3702414903501</v>
      </c>
      <c r="G102" s="122">
        <v>1232.86012442732</v>
      </c>
      <c r="H102" s="122"/>
      <c r="I102" s="122">
        <v>-404.64979689487001</v>
      </c>
      <c r="J102" s="122">
        <v>-192.51963247883199</v>
      </c>
      <c r="L102" s="178">
        <v>0.92413793103448305</v>
      </c>
      <c r="M102" s="178">
        <v>0.91400000000000003</v>
      </c>
      <c r="N102" s="140">
        <v>4.3898916967509001</v>
      </c>
      <c r="O102" s="140">
        <v>7.3501805054151603</v>
      </c>
    </row>
    <row r="103" spans="1:15" customFormat="1" x14ac:dyDescent="0.2">
      <c r="A103" s="123" t="s">
        <v>451</v>
      </c>
      <c r="B103" s="122">
        <v>15297</v>
      </c>
      <c r="C103" s="122">
        <v>5858</v>
      </c>
      <c r="D103" s="178">
        <v>1.0018543743392301</v>
      </c>
      <c r="E103" s="122">
        <v>5846.7898259632402</v>
      </c>
      <c r="F103" s="122">
        <v>5094.3883472665202</v>
      </c>
      <c r="G103" s="122">
        <v>1196.28397552561</v>
      </c>
      <c r="H103" s="122"/>
      <c r="I103" s="122">
        <v>-251.36286435006201</v>
      </c>
      <c r="J103" s="122">
        <v>-192.51963247883199</v>
      </c>
      <c r="L103" s="178">
        <v>0.95</v>
      </c>
      <c r="M103" s="178">
        <v>0.91400000000000003</v>
      </c>
      <c r="N103" s="140">
        <v>5.1644113224815298</v>
      </c>
      <c r="O103" s="140">
        <v>7.1321174086422197</v>
      </c>
    </row>
    <row r="104" spans="1:15" customFormat="1" x14ac:dyDescent="0.2">
      <c r="A104" s="123" t="s">
        <v>452</v>
      </c>
      <c r="B104" s="122">
        <v>35920</v>
      </c>
      <c r="C104" s="122">
        <v>5674</v>
      </c>
      <c r="D104" s="178">
        <v>1.0018543743392301</v>
      </c>
      <c r="E104" s="122">
        <v>5663.2518201368002</v>
      </c>
      <c r="F104" s="122">
        <v>4756.4483312202701</v>
      </c>
      <c r="G104" s="122">
        <v>1163.19680587362</v>
      </c>
      <c r="H104" s="122"/>
      <c r="I104" s="122">
        <v>-169.609833659495</v>
      </c>
      <c r="J104" s="122">
        <v>-86.783483297600696</v>
      </c>
      <c r="L104" s="178">
        <v>0.96379310344827596</v>
      </c>
      <c r="M104" s="178">
        <v>0.99299999999999999</v>
      </c>
      <c r="N104" s="140">
        <v>4.8218262806236103</v>
      </c>
      <c r="O104" s="140">
        <v>6.9348552338530096</v>
      </c>
    </row>
    <row r="105" spans="1:15" customFormat="1" ht="14.25" customHeight="1" x14ac:dyDescent="0.2">
      <c r="A105" s="18" t="s">
        <v>453</v>
      </c>
      <c r="B105" s="19"/>
      <c r="C105" s="19"/>
      <c r="D105" s="179"/>
      <c r="E105" s="19"/>
      <c r="F105" s="19"/>
      <c r="G105" s="19"/>
      <c r="H105" s="19"/>
      <c r="I105" s="19"/>
      <c r="J105" s="19"/>
      <c r="L105" s="179"/>
      <c r="M105" s="179"/>
      <c r="N105" s="68"/>
      <c r="O105" s="68"/>
    </row>
    <row r="106" spans="1:15" customFormat="1" x14ac:dyDescent="0.2">
      <c r="A106" s="123" t="s">
        <v>454</v>
      </c>
      <c r="B106" s="122">
        <v>57255</v>
      </c>
      <c r="C106" s="122">
        <v>5989</v>
      </c>
      <c r="D106" s="178">
        <v>1.0018543743392301</v>
      </c>
      <c r="E106" s="122">
        <v>5977.5166259584403</v>
      </c>
      <c r="F106" s="122">
        <v>5075.6369137581996</v>
      </c>
      <c r="G106" s="122">
        <v>1172.99578410662</v>
      </c>
      <c r="H106" s="122"/>
      <c r="I106" s="122">
        <v>-169.609833659495</v>
      </c>
      <c r="J106" s="122">
        <v>-101.506238246886</v>
      </c>
      <c r="L106" s="178">
        <v>0.96379310344827596</v>
      </c>
      <c r="M106" s="178">
        <v>0.98199999999999998</v>
      </c>
      <c r="N106" s="140">
        <v>5.1454021482839902</v>
      </c>
      <c r="O106" s="140">
        <v>6.9932756964457203</v>
      </c>
    </row>
    <row r="107" spans="1:15" customFormat="1" ht="14.25" customHeight="1" x14ac:dyDescent="0.2">
      <c r="A107" s="18" t="s">
        <v>455</v>
      </c>
      <c r="B107" s="19"/>
      <c r="C107" s="19"/>
      <c r="D107" s="179"/>
      <c r="E107" s="19"/>
      <c r="F107" s="19"/>
      <c r="G107" s="19"/>
      <c r="H107" s="19"/>
      <c r="I107" s="19"/>
      <c r="J107" s="19"/>
      <c r="L107" s="179"/>
      <c r="M107" s="179"/>
      <c r="N107" s="68"/>
      <c r="O107" s="68"/>
    </row>
    <row r="108" spans="1:15" customFormat="1" x14ac:dyDescent="0.2">
      <c r="A108" s="123" t="s">
        <v>456</v>
      </c>
      <c r="B108" s="122">
        <v>31598</v>
      </c>
      <c r="C108" s="122">
        <v>6238</v>
      </c>
      <c r="D108" s="178">
        <v>1.0018543743392301</v>
      </c>
      <c r="E108" s="122">
        <v>6225.9549523425703</v>
      </c>
      <c r="F108" s="122">
        <v>5257.1905205929897</v>
      </c>
      <c r="G108" s="122">
        <v>1225.15774870667</v>
      </c>
      <c r="H108" s="122"/>
      <c r="I108" s="122">
        <v>-169.609833659495</v>
      </c>
      <c r="J108" s="122">
        <v>-86.783483297600696</v>
      </c>
      <c r="L108" s="178">
        <v>0.96379310344827596</v>
      </c>
      <c r="M108" s="178">
        <v>0.99299999999999999</v>
      </c>
      <c r="N108" s="140">
        <v>5.3294512310905802</v>
      </c>
      <c r="O108" s="140">
        <v>7.3042597632761597</v>
      </c>
    </row>
    <row r="109" spans="1:15" customFormat="1" x14ac:dyDescent="0.2">
      <c r="A109" s="123" t="s">
        <v>457</v>
      </c>
      <c r="B109" s="122">
        <v>64348</v>
      </c>
      <c r="C109" s="122">
        <v>7070</v>
      </c>
      <c r="D109" s="178">
        <v>1.0018543743392301</v>
      </c>
      <c r="E109" s="122">
        <v>7056.8485388314202</v>
      </c>
      <c r="F109" s="122">
        <v>5650.56013874771</v>
      </c>
      <c r="G109" s="122">
        <v>1410.71257030624</v>
      </c>
      <c r="H109" s="122"/>
      <c r="I109" s="122">
        <v>-36.761158787328</v>
      </c>
      <c r="J109" s="122">
        <v>32.336988564799</v>
      </c>
      <c r="L109" s="178">
        <v>0.986206896551724</v>
      </c>
      <c r="M109" s="178">
        <v>1.0820000000000001</v>
      </c>
      <c r="N109" s="140">
        <v>5.7282277615465897</v>
      </c>
      <c r="O109" s="140">
        <v>8.4105178094113295</v>
      </c>
    </row>
    <row r="110" spans="1:15" customFormat="1" x14ac:dyDescent="0.2">
      <c r="A110" s="123" t="s">
        <v>458</v>
      </c>
      <c r="B110" s="122">
        <v>13031</v>
      </c>
      <c r="C110" s="122">
        <v>5325</v>
      </c>
      <c r="D110" s="178">
        <v>1.0018543743392301</v>
      </c>
      <c r="E110" s="122">
        <v>5315.2846177317197</v>
      </c>
      <c r="F110" s="122">
        <v>4526.8349779139398</v>
      </c>
      <c r="G110" s="122">
        <v>1130.1408482834699</v>
      </c>
      <c r="H110" s="122"/>
      <c r="I110" s="122">
        <v>-149.17157598685299</v>
      </c>
      <c r="J110" s="122">
        <v>-192.51963247883199</v>
      </c>
      <c r="L110" s="178">
        <v>0.96724137931034504</v>
      </c>
      <c r="M110" s="178">
        <v>0.91400000000000003</v>
      </c>
      <c r="N110" s="140">
        <v>4.5890568644002796</v>
      </c>
      <c r="O110" s="140">
        <v>6.7377791420458903</v>
      </c>
    </row>
    <row r="111" spans="1:15" customFormat="1" x14ac:dyDescent="0.2">
      <c r="A111" s="123" t="s">
        <v>459</v>
      </c>
      <c r="B111" s="122">
        <v>28221</v>
      </c>
      <c r="C111" s="122">
        <v>6421</v>
      </c>
      <c r="D111" s="178">
        <v>1.0018543743392301</v>
      </c>
      <c r="E111" s="122">
        <v>6408.6337628769797</v>
      </c>
      <c r="F111" s="122">
        <v>5379.44466821687</v>
      </c>
      <c r="G111" s="122">
        <v>1285.58241161721</v>
      </c>
      <c r="H111" s="122"/>
      <c r="I111" s="122">
        <v>-169.609833659495</v>
      </c>
      <c r="J111" s="122">
        <v>-86.783483297600696</v>
      </c>
      <c r="L111" s="178">
        <v>0.96379310344827596</v>
      </c>
      <c r="M111" s="178">
        <v>0.99299999999999999</v>
      </c>
      <c r="N111" s="140">
        <v>5.4533857765493803</v>
      </c>
      <c r="O111" s="140">
        <v>7.6645051557350898</v>
      </c>
    </row>
    <row r="112" spans="1:15" customFormat="1" x14ac:dyDescent="0.2">
      <c r="A112" s="123" t="s">
        <v>460</v>
      </c>
      <c r="B112" s="122">
        <v>16959</v>
      </c>
      <c r="C112" s="122">
        <v>6162</v>
      </c>
      <c r="D112" s="178">
        <v>1.0018543743392301</v>
      </c>
      <c r="E112" s="122">
        <v>6150.80516772591</v>
      </c>
      <c r="F112" s="122">
        <v>5240.7781351950398</v>
      </c>
      <c r="G112" s="122">
        <v>1248.1733801785299</v>
      </c>
      <c r="H112" s="122"/>
      <c r="I112" s="122">
        <v>-251.36286435006201</v>
      </c>
      <c r="J112" s="122">
        <v>-86.783483297600696</v>
      </c>
      <c r="L112" s="178">
        <v>0.95</v>
      </c>
      <c r="M112" s="178">
        <v>0.99299999999999999</v>
      </c>
      <c r="N112" s="140">
        <v>5.3128132554985603</v>
      </c>
      <c r="O112" s="140">
        <v>7.4414765021522502</v>
      </c>
    </row>
    <row r="113" spans="1:15" customFormat="1" ht="14.25" customHeight="1" x14ac:dyDescent="0.2">
      <c r="A113" s="18" t="s">
        <v>461</v>
      </c>
      <c r="B113" s="19"/>
      <c r="C113" s="19"/>
      <c r="D113" s="179"/>
      <c r="E113" s="19"/>
      <c r="F113" s="19"/>
      <c r="G113" s="19"/>
      <c r="H113" s="19"/>
      <c r="I113" s="19"/>
      <c r="J113" s="19"/>
      <c r="L113" s="179"/>
      <c r="M113" s="179"/>
      <c r="N113" s="68"/>
      <c r="O113" s="68"/>
    </row>
    <row r="114" spans="1:15" customFormat="1" x14ac:dyDescent="0.2">
      <c r="A114" s="123" t="s">
        <v>462</v>
      </c>
      <c r="B114" s="122">
        <v>14894</v>
      </c>
      <c r="C114" s="122">
        <v>7715</v>
      </c>
      <c r="D114" s="178">
        <v>1.0018543743392301</v>
      </c>
      <c r="E114" s="122">
        <v>7700.9280278447604</v>
      </c>
      <c r="F114" s="122">
        <v>6278.6780084438797</v>
      </c>
      <c r="G114" s="122">
        <v>1468.5273635859201</v>
      </c>
      <c r="H114" s="122"/>
      <c r="I114" s="122">
        <v>-57.1994164599691</v>
      </c>
      <c r="J114" s="122">
        <v>10.922072274929199</v>
      </c>
      <c r="L114" s="178">
        <v>0.98275862068965503</v>
      </c>
      <c r="M114" s="178">
        <v>1.0660000000000001</v>
      </c>
      <c r="N114" s="140">
        <v>6.3649791862495002</v>
      </c>
      <c r="O114" s="140">
        <v>8.7552034376258892</v>
      </c>
    </row>
    <row r="115" spans="1:15" customFormat="1" x14ac:dyDescent="0.2">
      <c r="A115" s="123" t="s">
        <v>463</v>
      </c>
      <c r="B115" s="122">
        <v>12400</v>
      </c>
      <c r="C115" s="122">
        <v>6688</v>
      </c>
      <c r="D115" s="178">
        <v>1.0018543743392301</v>
      </c>
      <c r="E115" s="122">
        <v>6675.6911157136201</v>
      </c>
      <c r="F115" s="122">
        <v>5465.20271769797</v>
      </c>
      <c r="G115" s="122">
        <v>1395.96269808484</v>
      </c>
      <c r="H115" s="122"/>
      <c r="I115" s="122">
        <v>-57.1994164599691</v>
      </c>
      <c r="J115" s="122">
        <v>-128.274883609223</v>
      </c>
      <c r="L115" s="178">
        <v>0.98275862068965503</v>
      </c>
      <c r="M115" s="178">
        <v>0.96199999999999997</v>
      </c>
      <c r="N115" s="140">
        <v>5.5403225806451601</v>
      </c>
      <c r="O115" s="140">
        <v>8.32258064516129</v>
      </c>
    </row>
    <row r="116" spans="1:15" customFormat="1" x14ac:dyDescent="0.2">
      <c r="A116" s="123" t="s">
        <v>464</v>
      </c>
      <c r="B116" s="122">
        <v>17211</v>
      </c>
      <c r="C116" s="122">
        <v>8781</v>
      </c>
      <c r="D116" s="178">
        <v>1.0018543743392301</v>
      </c>
      <c r="E116" s="122">
        <v>8764.8063222580004</v>
      </c>
      <c r="F116" s="122">
        <v>6877.7496771466504</v>
      </c>
      <c r="G116" s="122">
        <v>1494.9788769649899</v>
      </c>
      <c r="H116" s="122"/>
      <c r="I116" s="122">
        <v>208.49793328435999</v>
      </c>
      <c r="J116" s="122">
        <v>183.579834862003</v>
      </c>
      <c r="L116" s="178">
        <v>1.02758620689655</v>
      </c>
      <c r="M116" s="178">
        <v>1.1950000000000001</v>
      </c>
      <c r="N116" s="140">
        <v>6.9722851664633101</v>
      </c>
      <c r="O116" s="140">
        <v>8.9129045377955993</v>
      </c>
    </row>
    <row r="117" spans="1:15" customFormat="1" x14ac:dyDescent="0.2">
      <c r="A117" s="123" t="s">
        <v>465</v>
      </c>
      <c r="B117" s="122">
        <v>14419</v>
      </c>
      <c r="C117" s="122">
        <v>5455</v>
      </c>
      <c r="D117" s="178">
        <v>1.0018543743392301</v>
      </c>
      <c r="E117" s="122">
        <v>5445.0088436993901</v>
      </c>
      <c r="F117" s="122">
        <v>4652.0566492990902</v>
      </c>
      <c r="G117" s="122">
        <v>1145.8212969972501</v>
      </c>
      <c r="H117" s="122"/>
      <c r="I117" s="122">
        <v>-251.36286435006201</v>
      </c>
      <c r="J117" s="122">
        <v>-101.506238246886</v>
      </c>
      <c r="L117" s="178">
        <v>0.95</v>
      </c>
      <c r="M117" s="178">
        <v>0.98199999999999998</v>
      </c>
      <c r="N117" s="140">
        <v>4.7159997225882497</v>
      </c>
      <c r="O117" s="140">
        <v>6.8312643040432803</v>
      </c>
    </row>
    <row r="118" spans="1:15" customFormat="1" x14ac:dyDescent="0.2">
      <c r="A118" s="123" t="s">
        <v>466</v>
      </c>
      <c r="B118" s="122">
        <v>32179</v>
      </c>
      <c r="C118" s="122">
        <v>7732</v>
      </c>
      <c r="D118" s="178">
        <v>1.0018543743392301</v>
      </c>
      <c r="E118" s="122">
        <v>7717.8038811229299</v>
      </c>
      <c r="F118" s="122">
        <v>6308.7606427835299</v>
      </c>
      <c r="G118" s="122">
        <v>1455.3205825244399</v>
      </c>
      <c r="H118" s="122"/>
      <c r="I118" s="122">
        <v>-57.1994164599691</v>
      </c>
      <c r="J118" s="122">
        <v>10.922072274929199</v>
      </c>
      <c r="L118" s="178">
        <v>0.98275862068965503</v>
      </c>
      <c r="M118" s="178">
        <v>1.0660000000000001</v>
      </c>
      <c r="N118" s="140">
        <v>6.3954753099847697</v>
      </c>
      <c r="O118" s="140">
        <v>8.6764660182106308</v>
      </c>
    </row>
    <row r="119" spans="1:15" customFormat="1" x14ac:dyDescent="0.2">
      <c r="A119" s="123" t="s">
        <v>467</v>
      </c>
      <c r="B119" s="122">
        <v>135344</v>
      </c>
      <c r="C119" s="122">
        <v>7344</v>
      </c>
      <c r="D119" s="178">
        <v>1.0018543743392301</v>
      </c>
      <c r="E119" s="122">
        <v>7330.6283816158302</v>
      </c>
      <c r="F119" s="122">
        <v>6047.9145520278698</v>
      </c>
      <c r="G119" s="122">
        <v>1287.1379998104901</v>
      </c>
      <c r="H119" s="122"/>
      <c r="I119" s="122">
        <v>-36.761158787328</v>
      </c>
      <c r="J119" s="122">
        <v>32.336988564799</v>
      </c>
      <c r="L119" s="178">
        <v>0.986206896551724</v>
      </c>
      <c r="M119" s="178">
        <v>1.0820000000000001</v>
      </c>
      <c r="N119" s="140">
        <v>6.1310438586121299</v>
      </c>
      <c r="O119" s="140">
        <v>7.6737794065492402</v>
      </c>
    </row>
    <row r="120" spans="1:15" customFormat="1" x14ac:dyDescent="0.2">
      <c r="A120" s="123" t="s">
        <v>468</v>
      </c>
      <c r="B120" s="122">
        <v>50565</v>
      </c>
      <c r="C120" s="122">
        <v>6440</v>
      </c>
      <c r="D120" s="178">
        <v>1.0018543743392301</v>
      </c>
      <c r="E120" s="122">
        <v>6428.0408725827801</v>
      </c>
      <c r="F120" s="122">
        <v>5314.0827806576099</v>
      </c>
      <c r="G120" s="122">
        <v>1251.23093701987</v>
      </c>
      <c r="H120" s="122"/>
      <c r="I120" s="122">
        <v>-169.609833659495</v>
      </c>
      <c r="J120" s="122">
        <v>32.336988564799</v>
      </c>
      <c r="L120" s="178">
        <v>0.96379310344827596</v>
      </c>
      <c r="M120" s="178">
        <v>1.0820000000000001</v>
      </c>
      <c r="N120" s="140">
        <v>5.3871254820527996</v>
      </c>
      <c r="O120" s="140">
        <v>7.45970532977356</v>
      </c>
    </row>
    <row r="121" spans="1:15" customFormat="1" x14ac:dyDescent="0.2">
      <c r="A121" s="123" t="s">
        <v>469</v>
      </c>
      <c r="B121" s="122">
        <v>25298</v>
      </c>
      <c r="C121" s="122">
        <v>6879</v>
      </c>
      <c r="D121" s="178">
        <v>1.0018543743392301</v>
      </c>
      <c r="E121" s="122">
        <v>6866.3499033320804</v>
      </c>
      <c r="F121" s="122">
        <v>5611.0718439125903</v>
      </c>
      <c r="G121" s="122">
        <v>1440.75235948868</v>
      </c>
      <c r="H121" s="122"/>
      <c r="I121" s="122">
        <v>-57.1994164599691</v>
      </c>
      <c r="J121" s="122">
        <v>-128.274883609223</v>
      </c>
      <c r="L121" s="178">
        <v>0.98275862068965503</v>
      </c>
      <c r="M121" s="178">
        <v>0.96199999999999997</v>
      </c>
      <c r="N121" s="140">
        <v>5.68819669539094</v>
      </c>
      <c r="O121" s="140">
        <v>8.5896118270218995</v>
      </c>
    </row>
    <row r="122" spans="1:15" customFormat="1" x14ac:dyDescent="0.2">
      <c r="A122" s="123" t="s">
        <v>470</v>
      </c>
      <c r="B122" s="122">
        <v>14927</v>
      </c>
      <c r="C122" s="122">
        <v>6763</v>
      </c>
      <c r="D122" s="178">
        <v>1.0018543743392301</v>
      </c>
      <c r="E122" s="122">
        <v>6750.7837131692104</v>
      </c>
      <c r="F122" s="122">
        <v>5504.8272199469702</v>
      </c>
      <c r="G122" s="122">
        <v>1292.2338374072799</v>
      </c>
      <c r="H122" s="122"/>
      <c r="I122" s="122">
        <v>-57.1994164599691</v>
      </c>
      <c r="J122" s="122">
        <v>10.922072274929199</v>
      </c>
      <c r="L122" s="178">
        <v>0.98275862068965503</v>
      </c>
      <c r="M122" s="178">
        <v>1.0660000000000001</v>
      </c>
      <c r="N122" s="140">
        <v>5.5804917264018199</v>
      </c>
      <c r="O122" s="140">
        <v>7.7041602465331298</v>
      </c>
    </row>
    <row r="123" spans="1:15" customFormat="1" x14ac:dyDescent="0.2">
      <c r="A123" s="123" t="s">
        <v>471</v>
      </c>
      <c r="B123" s="122">
        <v>15770</v>
      </c>
      <c r="C123" s="122">
        <v>7686</v>
      </c>
      <c r="D123" s="178">
        <v>1.0018543743392301</v>
      </c>
      <c r="E123" s="122">
        <v>7672.1786646790197</v>
      </c>
      <c r="F123" s="122">
        <v>6267.6863027244599</v>
      </c>
      <c r="G123" s="122">
        <v>1450.7697061396</v>
      </c>
      <c r="H123" s="122"/>
      <c r="I123" s="122">
        <v>-57.1994164599691</v>
      </c>
      <c r="J123" s="122">
        <v>10.922072274929199</v>
      </c>
      <c r="L123" s="178">
        <v>0.98275862068965503</v>
      </c>
      <c r="M123" s="178">
        <v>1.0660000000000001</v>
      </c>
      <c r="N123" s="140">
        <v>6.3538363982244803</v>
      </c>
      <c r="O123" s="140">
        <v>8.6493341788205491</v>
      </c>
    </row>
    <row r="124" spans="1:15" customFormat="1" x14ac:dyDescent="0.2">
      <c r="A124" s="123" t="s">
        <v>472</v>
      </c>
      <c r="B124" s="122">
        <v>16733</v>
      </c>
      <c r="C124" s="122">
        <v>6289</v>
      </c>
      <c r="D124" s="178">
        <v>1.0018543743392301</v>
      </c>
      <c r="E124" s="122">
        <v>6277.6507224192501</v>
      </c>
      <c r="F124" s="122">
        <v>5435.3602470810201</v>
      </c>
      <c r="G124" s="122">
        <v>1221.9282232975099</v>
      </c>
      <c r="H124" s="122"/>
      <c r="I124" s="122">
        <v>-251.36286435006201</v>
      </c>
      <c r="J124" s="122">
        <v>-128.274883609223</v>
      </c>
      <c r="L124" s="178">
        <v>0.95</v>
      </c>
      <c r="M124" s="178">
        <v>0.96199999999999997</v>
      </c>
      <c r="N124" s="140">
        <v>5.5100699217115903</v>
      </c>
      <c r="O124" s="140">
        <v>7.2850056774039302</v>
      </c>
    </row>
    <row r="125" spans="1:15" customFormat="1" x14ac:dyDescent="0.2">
      <c r="A125" s="123" t="s">
        <v>473</v>
      </c>
      <c r="B125" s="122">
        <v>81826</v>
      </c>
      <c r="C125" s="122">
        <v>7184</v>
      </c>
      <c r="D125" s="178">
        <v>1.0018543743392301</v>
      </c>
      <c r="E125" s="122">
        <v>7170.4924687887897</v>
      </c>
      <c r="F125" s="122">
        <v>5838.4070605613897</v>
      </c>
      <c r="G125" s="122">
        <v>1336.5095784499199</v>
      </c>
      <c r="H125" s="122"/>
      <c r="I125" s="122">
        <v>-36.761158787328</v>
      </c>
      <c r="J125" s="122">
        <v>32.336988564799</v>
      </c>
      <c r="L125" s="178">
        <v>0.986206896551724</v>
      </c>
      <c r="M125" s="178">
        <v>1.0820000000000001</v>
      </c>
      <c r="N125" s="140">
        <v>5.9186566616967697</v>
      </c>
      <c r="O125" s="140">
        <v>7.9681274900398398</v>
      </c>
    </row>
    <row r="126" spans="1:15" customFormat="1" x14ac:dyDescent="0.2">
      <c r="A126" s="123" t="s">
        <v>474</v>
      </c>
      <c r="B126" s="122">
        <v>29808</v>
      </c>
      <c r="C126" s="122">
        <v>8686</v>
      </c>
      <c r="D126" s="178">
        <v>1.0018543743392301</v>
      </c>
      <c r="E126" s="122">
        <v>8669.9358917121299</v>
      </c>
      <c r="F126" s="122">
        <v>6906.5448316465699</v>
      </c>
      <c r="G126" s="122">
        <v>1809.6684042505899</v>
      </c>
      <c r="H126" s="122"/>
      <c r="I126" s="122">
        <v>-57.1994164599691</v>
      </c>
      <c r="J126" s="122">
        <v>10.922072274929199</v>
      </c>
      <c r="L126" s="178">
        <v>0.98275862068965503</v>
      </c>
      <c r="M126" s="178">
        <v>1.0660000000000001</v>
      </c>
      <c r="N126" s="140">
        <v>7.0014761137949604</v>
      </c>
      <c r="O126" s="140">
        <v>10.7890499194847</v>
      </c>
    </row>
    <row r="127" spans="1:15" customFormat="1" x14ac:dyDescent="0.2">
      <c r="A127" s="123" t="s">
        <v>475</v>
      </c>
      <c r="B127" s="122">
        <v>43574</v>
      </c>
      <c r="C127" s="122">
        <v>7608</v>
      </c>
      <c r="D127" s="178">
        <v>1.0018543743392301</v>
      </c>
      <c r="E127" s="122">
        <v>7593.6106887651003</v>
      </c>
      <c r="F127" s="122">
        <v>6546.9961160559997</v>
      </c>
      <c r="G127" s="122">
        <v>1303.0078896662001</v>
      </c>
      <c r="H127" s="122"/>
      <c r="I127" s="122">
        <v>-169.609833659495</v>
      </c>
      <c r="J127" s="122">
        <v>-86.783483297600696</v>
      </c>
      <c r="L127" s="178">
        <v>0.96379310344827596</v>
      </c>
      <c r="M127" s="178">
        <v>0.99299999999999999</v>
      </c>
      <c r="N127" s="140">
        <v>6.6369853582411498</v>
      </c>
      <c r="O127" s="140">
        <v>7.7683939964198796</v>
      </c>
    </row>
    <row r="128" spans="1:15" customFormat="1" x14ac:dyDescent="0.2">
      <c r="A128" s="123" t="s">
        <v>476</v>
      </c>
      <c r="B128" s="122">
        <v>22946</v>
      </c>
      <c r="C128" s="122">
        <v>9670</v>
      </c>
      <c r="D128" s="178">
        <v>1.0018543743392301</v>
      </c>
      <c r="E128" s="122">
        <v>9651.8652597254604</v>
      </c>
      <c r="F128" s="122">
        <v>7389.9263678093803</v>
      </c>
      <c r="G128" s="122">
        <v>1869.8611237697201</v>
      </c>
      <c r="H128" s="122"/>
      <c r="I128" s="122">
        <v>208.49793328435999</v>
      </c>
      <c r="J128" s="122">
        <v>183.579834862003</v>
      </c>
      <c r="L128" s="178">
        <v>1.02758620689655</v>
      </c>
      <c r="M128" s="178">
        <v>1.1950000000000001</v>
      </c>
      <c r="N128" s="140">
        <v>7.4915017868038003</v>
      </c>
      <c r="O128" s="140">
        <v>11.1479124901944</v>
      </c>
    </row>
    <row r="129" spans="1:15" customFormat="1" x14ac:dyDescent="0.2">
      <c r="A129" s="123" t="s">
        <v>477</v>
      </c>
      <c r="B129" s="122">
        <v>115968</v>
      </c>
      <c r="C129" s="122">
        <v>6970</v>
      </c>
      <c r="D129" s="178">
        <v>1.0018543743392301</v>
      </c>
      <c r="E129" s="122">
        <v>6956.7862528327496</v>
      </c>
      <c r="F129" s="122">
        <v>5656.5900037145102</v>
      </c>
      <c r="G129" s="122">
        <v>1304.62041934077</v>
      </c>
      <c r="H129" s="122"/>
      <c r="I129" s="122">
        <v>-36.761158787328</v>
      </c>
      <c r="J129" s="122">
        <v>32.336988564799</v>
      </c>
      <c r="L129" s="178">
        <v>0.986206896551724</v>
      </c>
      <c r="M129" s="178">
        <v>1.0820000000000001</v>
      </c>
      <c r="N129" s="140">
        <v>5.7343405077262704</v>
      </c>
      <c r="O129" s="140">
        <v>7.7780077262693199</v>
      </c>
    </row>
    <row r="130" spans="1:15" customFormat="1" x14ac:dyDescent="0.2">
      <c r="A130" s="123" t="s">
        <v>478</v>
      </c>
      <c r="B130" s="122">
        <v>318107</v>
      </c>
      <c r="C130" s="122">
        <v>8490</v>
      </c>
      <c r="D130" s="178">
        <v>1.0018543743392301</v>
      </c>
      <c r="E130" s="122">
        <v>8474.4153922271798</v>
      </c>
      <c r="F130" s="122">
        <v>6969.1269274406104</v>
      </c>
      <c r="G130" s="122">
        <v>1200.46190538324</v>
      </c>
      <c r="H130" s="122"/>
      <c r="I130" s="122">
        <v>269.81270630230102</v>
      </c>
      <c r="J130" s="122">
        <v>35.013853101032502</v>
      </c>
      <c r="L130" s="178">
        <v>1.0379310344827599</v>
      </c>
      <c r="M130" s="178">
        <v>1.0840000000000001</v>
      </c>
      <c r="N130" s="140">
        <v>7.0649184079570704</v>
      </c>
      <c r="O130" s="140">
        <v>7.1570257806335604</v>
      </c>
    </row>
    <row r="131" spans="1:15" customFormat="1" x14ac:dyDescent="0.2">
      <c r="A131" s="123" t="s">
        <v>479</v>
      </c>
      <c r="B131" s="122">
        <v>12828</v>
      </c>
      <c r="C131" s="122">
        <v>6683</v>
      </c>
      <c r="D131" s="178">
        <v>1.0018543743392301</v>
      </c>
      <c r="E131" s="122">
        <v>6670.8281040534303</v>
      </c>
      <c r="F131" s="122">
        <v>5690.4156774954899</v>
      </c>
      <c r="G131" s="122">
        <v>1257.85888615402</v>
      </c>
      <c r="H131" s="122"/>
      <c r="I131" s="122">
        <v>-149.17157598685299</v>
      </c>
      <c r="J131" s="122">
        <v>-128.274883609223</v>
      </c>
      <c r="L131" s="178">
        <v>0.96724137931034504</v>
      </c>
      <c r="M131" s="178">
        <v>0.96199999999999997</v>
      </c>
      <c r="N131" s="140">
        <v>5.7686311194262503</v>
      </c>
      <c r="O131" s="140">
        <v>7.4992204552541297</v>
      </c>
    </row>
    <row r="132" spans="1:15" customFormat="1" x14ac:dyDescent="0.2">
      <c r="A132" s="123" t="s">
        <v>480</v>
      </c>
      <c r="B132" s="122">
        <v>7174</v>
      </c>
      <c r="C132" s="122">
        <v>6736</v>
      </c>
      <c r="D132" s="178">
        <v>1.0018543743392301</v>
      </c>
      <c r="E132" s="122">
        <v>6723.6180023971001</v>
      </c>
      <c r="F132" s="122">
        <v>5678.8435349133697</v>
      </c>
      <c r="G132" s="122">
        <v>1386.4656759494201</v>
      </c>
      <c r="H132" s="122"/>
      <c r="I132" s="122">
        <v>-149.17157598685299</v>
      </c>
      <c r="J132" s="122">
        <v>-192.51963247883199</v>
      </c>
      <c r="L132" s="178">
        <v>0.96724137931034504</v>
      </c>
      <c r="M132" s="178">
        <v>0.91400000000000003</v>
      </c>
      <c r="N132" s="140">
        <v>5.7568999163646497</v>
      </c>
      <c r="O132" s="140">
        <v>8.2659604126010606</v>
      </c>
    </row>
    <row r="133" spans="1:15" customFormat="1" x14ac:dyDescent="0.2">
      <c r="A133" s="123" t="s">
        <v>481</v>
      </c>
      <c r="B133" s="122">
        <v>18905</v>
      </c>
      <c r="C133" s="122">
        <v>4436</v>
      </c>
      <c r="D133" s="178">
        <v>1.0018543743392301</v>
      </c>
      <c r="E133" s="122">
        <v>4427.7294980176403</v>
      </c>
      <c r="F133" s="122">
        <v>3746.4417649581401</v>
      </c>
      <c r="G133" s="122">
        <v>1019.43408070717</v>
      </c>
      <c r="H133" s="122"/>
      <c r="I133" s="122">
        <v>-251.36286435006201</v>
      </c>
      <c r="J133" s="122">
        <v>-86.783483297600696</v>
      </c>
      <c r="L133" s="178">
        <v>0.95</v>
      </c>
      <c r="M133" s="178">
        <v>0.99299999999999999</v>
      </c>
      <c r="N133" s="140">
        <v>3.7979370536895001</v>
      </c>
      <c r="O133" s="140">
        <v>6.0777572070880703</v>
      </c>
    </row>
    <row r="134" spans="1:15" customFormat="1" x14ac:dyDescent="0.2">
      <c r="A134" s="123" t="s">
        <v>482</v>
      </c>
      <c r="B134" s="122">
        <v>18415</v>
      </c>
      <c r="C134" s="122">
        <v>6900</v>
      </c>
      <c r="D134" s="178">
        <v>1.0018543743392301</v>
      </c>
      <c r="E134" s="122">
        <v>6887.4297106045697</v>
      </c>
      <c r="F134" s="122">
        <v>5656.7035422300596</v>
      </c>
      <c r="G134" s="122">
        <v>1277.00351255956</v>
      </c>
      <c r="H134" s="122"/>
      <c r="I134" s="122">
        <v>-57.1994164599691</v>
      </c>
      <c r="J134" s="122">
        <v>10.922072274929199</v>
      </c>
      <c r="L134" s="178">
        <v>0.98275862068965503</v>
      </c>
      <c r="M134" s="178">
        <v>1.0660000000000001</v>
      </c>
      <c r="N134" s="140">
        <v>5.7344556068422499</v>
      </c>
      <c r="O134" s="140">
        <v>7.6133586749932096</v>
      </c>
    </row>
    <row r="135" spans="1:15" customFormat="1" x14ac:dyDescent="0.2">
      <c r="A135" s="123" t="s">
        <v>483</v>
      </c>
      <c r="B135" s="122">
        <v>15167</v>
      </c>
      <c r="C135" s="122">
        <v>7411</v>
      </c>
      <c r="D135" s="178">
        <v>1.0018543743392301</v>
      </c>
      <c r="E135" s="122">
        <v>7397.39832396578</v>
      </c>
      <c r="F135" s="122">
        <v>5495.7661639798298</v>
      </c>
      <c r="G135" s="122">
        <v>1509.5543918395899</v>
      </c>
      <c r="H135" s="122"/>
      <c r="I135" s="122">
        <v>208.49793328435999</v>
      </c>
      <c r="J135" s="122">
        <v>183.579834862003</v>
      </c>
      <c r="L135" s="178">
        <v>1.02758620689655</v>
      </c>
      <c r="M135" s="178">
        <v>1.1950000000000001</v>
      </c>
      <c r="N135" s="140">
        <v>5.5713061251401097</v>
      </c>
      <c r="O135" s="140">
        <v>8.9998022021494002</v>
      </c>
    </row>
    <row r="136" spans="1:15" customFormat="1" x14ac:dyDescent="0.2">
      <c r="A136" s="123" t="s">
        <v>484</v>
      </c>
      <c r="B136" s="122">
        <v>22994</v>
      </c>
      <c r="C136" s="122">
        <v>9163</v>
      </c>
      <c r="D136" s="178">
        <v>1.0018543743392301</v>
      </c>
      <c r="E136" s="122">
        <v>9145.8058902199791</v>
      </c>
      <c r="F136" s="122">
        <v>7022.72037082312</v>
      </c>
      <c r="G136" s="122">
        <v>1731.0077512505</v>
      </c>
      <c r="H136" s="122"/>
      <c r="I136" s="122">
        <v>208.49793328435999</v>
      </c>
      <c r="J136" s="122">
        <v>183.579834862003</v>
      </c>
      <c r="L136" s="178">
        <v>1.02758620689655</v>
      </c>
      <c r="M136" s="178">
        <v>1.1950000000000001</v>
      </c>
      <c r="N136" s="140">
        <v>7.1192484996085899</v>
      </c>
      <c r="O136" s="140">
        <v>10.3200835000435</v>
      </c>
    </row>
    <row r="137" spans="1:15" customFormat="1" x14ac:dyDescent="0.2">
      <c r="A137" s="123" t="s">
        <v>485</v>
      </c>
      <c r="B137" s="122">
        <v>13460</v>
      </c>
      <c r="C137" s="122">
        <v>7099</v>
      </c>
      <c r="D137" s="178">
        <v>1.0018543743392301</v>
      </c>
      <c r="E137" s="122">
        <v>7085.8620782582002</v>
      </c>
      <c r="F137" s="122">
        <v>5789.66259644397</v>
      </c>
      <c r="G137" s="122">
        <v>1481.6737818834199</v>
      </c>
      <c r="H137" s="122"/>
      <c r="I137" s="122">
        <v>-57.1994164599691</v>
      </c>
      <c r="J137" s="122">
        <v>-128.274883609223</v>
      </c>
      <c r="L137" s="178">
        <v>0.98275862068965503</v>
      </c>
      <c r="M137" s="178">
        <v>0.96199999999999997</v>
      </c>
      <c r="N137" s="140">
        <v>5.86924219910847</v>
      </c>
      <c r="O137" s="140">
        <v>8.8335809806835108</v>
      </c>
    </row>
    <row r="138" spans="1:15" customFormat="1" x14ac:dyDescent="0.2">
      <c r="A138" s="123" t="s">
        <v>486</v>
      </c>
      <c r="B138" s="122">
        <v>20248</v>
      </c>
      <c r="C138" s="122">
        <v>9351</v>
      </c>
      <c r="D138" s="178">
        <v>1.0018543743392301</v>
      </c>
      <c r="E138" s="122">
        <v>9333.3706104141493</v>
      </c>
      <c r="F138" s="122">
        <v>7224.87341940229</v>
      </c>
      <c r="G138" s="122">
        <v>1716.4194228654901</v>
      </c>
      <c r="H138" s="122"/>
      <c r="I138" s="122">
        <v>208.49793328435999</v>
      </c>
      <c r="J138" s="122">
        <v>183.579834862003</v>
      </c>
      <c r="L138" s="178">
        <v>1.02758620689655</v>
      </c>
      <c r="M138" s="178">
        <v>1.1950000000000001</v>
      </c>
      <c r="N138" s="140">
        <v>7.3241801659423196</v>
      </c>
      <c r="O138" s="140">
        <v>10.233109442907899</v>
      </c>
    </row>
    <row r="139" spans="1:15" customFormat="1" x14ac:dyDescent="0.2">
      <c r="A139" s="123" t="s">
        <v>487</v>
      </c>
      <c r="B139" s="122">
        <v>13007</v>
      </c>
      <c r="C139" s="122">
        <v>6699</v>
      </c>
      <c r="D139" s="178">
        <v>1.0018543743392301</v>
      </c>
      <c r="E139" s="122">
        <v>6686.2861295234597</v>
      </c>
      <c r="F139" s="122">
        <v>5778.9515687929998</v>
      </c>
      <c r="G139" s="122">
        <v>1286.97230868974</v>
      </c>
      <c r="H139" s="122"/>
      <c r="I139" s="122">
        <v>-251.36286435006201</v>
      </c>
      <c r="J139" s="122">
        <v>-128.274883609223</v>
      </c>
      <c r="L139" s="178">
        <v>0.95</v>
      </c>
      <c r="M139" s="178">
        <v>0.96199999999999997</v>
      </c>
      <c r="N139" s="140">
        <v>5.8583839471054002</v>
      </c>
      <c r="O139" s="140">
        <v>7.6727915737679702</v>
      </c>
    </row>
    <row r="140" spans="1:15" customFormat="1" x14ac:dyDescent="0.2">
      <c r="A140" s="123" t="s">
        <v>488</v>
      </c>
      <c r="B140" s="122">
        <v>42973</v>
      </c>
      <c r="C140" s="122">
        <v>6879</v>
      </c>
      <c r="D140" s="178">
        <v>1.0018543743392301</v>
      </c>
      <c r="E140" s="122">
        <v>6866.3264481762799</v>
      </c>
      <c r="F140" s="122">
        <v>5775.4547706024996</v>
      </c>
      <c r="G140" s="122">
        <v>1388.7563948425</v>
      </c>
      <c r="H140" s="122"/>
      <c r="I140" s="122">
        <v>-169.609833659495</v>
      </c>
      <c r="J140" s="122">
        <v>-128.274883609223</v>
      </c>
      <c r="L140" s="178">
        <v>0.96379310344827596</v>
      </c>
      <c r="M140" s="178">
        <v>0.96199999999999997</v>
      </c>
      <c r="N140" s="140">
        <v>5.8548390850068603</v>
      </c>
      <c r="O140" s="140">
        <v>8.2796174342028692</v>
      </c>
    </row>
    <row r="141" spans="1:15" customFormat="1" x14ac:dyDescent="0.2">
      <c r="A141" s="123" t="s">
        <v>489</v>
      </c>
      <c r="B141" s="122">
        <v>34110</v>
      </c>
      <c r="C141" s="122">
        <v>7834</v>
      </c>
      <c r="D141" s="178">
        <v>1.0018543743392301</v>
      </c>
      <c r="E141" s="122">
        <v>7819.5843077332102</v>
      </c>
      <c r="F141" s="122">
        <v>5772.3152445023097</v>
      </c>
      <c r="G141" s="122">
        <v>1655.1912950845399</v>
      </c>
      <c r="H141" s="122"/>
      <c r="I141" s="122">
        <v>208.49793328435999</v>
      </c>
      <c r="J141" s="122">
        <v>183.579834862003</v>
      </c>
      <c r="L141" s="178">
        <v>1.02758620689655</v>
      </c>
      <c r="M141" s="178">
        <v>1.1950000000000001</v>
      </c>
      <c r="N141" s="140">
        <v>5.8516564057461196</v>
      </c>
      <c r="O141" s="140">
        <v>9.8680738786279694</v>
      </c>
    </row>
    <row r="142" spans="1:15" customFormat="1" x14ac:dyDescent="0.2">
      <c r="A142" s="123" t="s">
        <v>490</v>
      </c>
      <c r="B142" s="122">
        <v>28771</v>
      </c>
      <c r="C142" s="122">
        <v>5770</v>
      </c>
      <c r="D142" s="178">
        <v>1.0018543743392301</v>
      </c>
      <c r="E142" s="122">
        <v>5759.1328875809804</v>
      </c>
      <c r="F142" s="122">
        <v>4830.8912364869602</v>
      </c>
      <c r="G142" s="122">
        <v>1184.63496805111</v>
      </c>
      <c r="H142" s="122"/>
      <c r="I142" s="122">
        <v>-169.609833659495</v>
      </c>
      <c r="J142" s="122">
        <v>-86.783483297600696</v>
      </c>
      <c r="L142" s="178">
        <v>0.96379310344827596</v>
      </c>
      <c r="M142" s="178">
        <v>0.99299999999999999</v>
      </c>
      <c r="N142" s="140">
        <v>4.8972924124987003</v>
      </c>
      <c r="O142" s="140">
        <v>7.0626672691251597</v>
      </c>
    </row>
    <row r="143" spans="1:15" customFormat="1" x14ac:dyDescent="0.2">
      <c r="A143" s="123" t="s">
        <v>491</v>
      </c>
      <c r="B143" s="122">
        <v>15061</v>
      </c>
      <c r="C143" s="122">
        <v>7938</v>
      </c>
      <c r="D143" s="178">
        <v>1.0018543743392301</v>
      </c>
      <c r="E143" s="122">
        <v>7923.0152074923699</v>
      </c>
      <c r="F143" s="122">
        <v>6398.99806622089</v>
      </c>
      <c r="G143" s="122">
        <v>1570.2944854565201</v>
      </c>
      <c r="H143" s="122"/>
      <c r="I143" s="122">
        <v>-57.1994164599691</v>
      </c>
      <c r="J143" s="122">
        <v>10.922072274929199</v>
      </c>
      <c r="L143" s="178">
        <v>0.98275862068965503</v>
      </c>
      <c r="M143" s="178">
        <v>1.0660000000000001</v>
      </c>
      <c r="N143" s="140">
        <v>6.4869530575659002</v>
      </c>
      <c r="O143" s="140">
        <v>9.3619281588208008</v>
      </c>
    </row>
    <row r="144" spans="1:15" customFormat="1" x14ac:dyDescent="0.2">
      <c r="A144" s="123" t="s">
        <v>492</v>
      </c>
      <c r="B144" s="122">
        <v>40229</v>
      </c>
      <c r="C144" s="122">
        <v>6344</v>
      </c>
      <c r="D144" s="178">
        <v>1.0018543743392301</v>
      </c>
      <c r="E144" s="122">
        <v>6332.5854543056903</v>
      </c>
      <c r="F144" s="122">
        <v>5347.9538658107804</v>
      </c>
      <c r="G144" s="122">
        <v>1282.51630576363</v>
      </c>
      <c r="H144" s="122"/>
      <c r="I144" s="122">
        <v>-169.609833659495</v>
      </c>
      <c r="J144" s="122">
        <v>-128.274883609223</v>
      </c>
      <c r="L144" s="178">
        <v>0.96379310344827596</v>
      </c>
      <c r="M144" s="178">
        <v>0.96199999999999997</v>
      </c>
      <c r="N144" s="140">
        <v>5.4214621293096998</v>
      </c>
      <c r="O144" s="140">
        <v>7.6462253598150598</v>
      </c>
    </row>
    <row r="145" spans="1:15" customFormat="1" x14ac:dyDescent="0.2">
      <c r="A145" s="123" t="s">
        <v>493</v>
      </c>
      <c r="B145" s="122">
        <v>9733</v>
      </c>
      <c r="C145" s="122">
        <v>6214</v>
      </c>
      <c r="D145" s="178">
        <v>1.0018543743392301</v>
      </c>
      <c r="E145" s="122">
        <v>6202.67550955761</v>
      </c>
      <c r="F145" s="122">
        <v>5239.8040165307702</v>
      </c>
      <c r="G145" s="122">
        <v>1304.5627014925201</v>
      </c>
      <c r="H145" s="122"/>
      <c r="I145" s="122">
        <v>-149.17157598685299</v>
      </c>
      <c r="J145" s="122">
        <v>-192.51963247883199</v>
      </c>
      <c r="L145" s="178">
        <v>0.96724137931034504</v>
      </c>
      <c r="M145" s="178">
        <v>0.91400000000000003</v>
      </c>
      <c r="N145" s="140">
        <v>5.3118257474570996</v>
      </c>
      <c r="O145" s="140">
        <v>7.7776636186170798</v>
      </c>
    </row>
    <row r="146" spans="1:15" customFormat="1" x14ac:dyDescent="0.2">
      <c r="A146" s="123" t="s">
        <v>494</v>
      </c>
      <c r="B146" s="122">
        <v>13864</v>
      </c>
      <c r="C146" s="122">
        <v>6440</v>
      </c>
      <c r="D146" s="178">
        <v>1.0018543743392301</v>
      </c>
      <c r="E146" s="122">
        <v>6428.2918186101197</v>
      </c>
      <c r="F146" s="122">
        <v>5343.4605945687599</v>
      </c>
      <c r="G146" s="122">
        <v>1362.2776836374401</v>
      </c>
      <c r="H146" s="122"/>
      <c r="I146" s="122">
        <v>-149.17157598685299</v>
      </c>
      <c r="J146" s="122">
        <v>-128.274883609223</v>
      </c>
      <c r="L146" s="178">
        <v>0.96724137931034504</v>
      </c>
      <c r="M146" s="178">
        <v>0.96199999999999997</v>
      </c>
      <c r="N146" s="140">
        <v>5.4169070975187497</v>
      </c>
      <c r="O146" s="140">
        <v>8.1217541834968294</v>
      </c>
    </row>
    <row r="147" spans="1:15" customFormat="1" ht="14.25" customHeight="1" x14ac:dyDescent="0.2">
      <c r="A147" s="18" t="s">
        <v>495</v>
      </c>
      <c r="B147" s="19"/>
      <c r="C147" s="19"/>
      <c r="D147" s="179"/>
      <c r="E147" s="19"/>
      <c r="F147" s="19"/>
      <c r="G147" s="19"/>
      <c r="H147" s="19"/>
      <c r="I147" s="19"/>
      <c r="J147" s="19"/>
      <c r="L147" s="179"/>
      <c r="M147" s="179"/>
      <c r="N147" s="68"/>
      <c r="O147" s="68"/>
    </row>
    <row r="148" spans="1:15" customFormat="1" x14ac:dyDescent="0.2">
      <c r="A148" s="123" t="s">
        <v>496</v>
      </c>
      <c r="B148" s="122">
        <v>42433</v>
      </c>
      <c r="C148" s="122">
        <v>6578</v>
      </c>
      <c r="D148" s="178">
        <v>1.0018543743392301</v>
      </c>
      <c r="E148" s="122">
        <v>6565.7028664134396</v>
      </c>
      <c r="F148" s="122">
        <v>5558.3650051620598</v>
      </c>
      <c r="G148" s="122">
        <v>1263.7311782084801</v>
      </c>
      <c r="H148" s="122"/>
      <c r="I148" s="122">
        <v>-169.609833659495</v>
      </c>
      <c r="J148" s="122">
        <v>-86.783483297600696</v>
      </c>
      <c r="L148" s="178">
        <v>0.96379310344827596</v>
      </c>
      <c r="M148" s="178">
        <v>0.99299999999999999</v>
      </c>
      <c r="N148" s="140">
        <v>5.6347653948577801</v>
      </c>
      <c r="O148" s="140">
        <v>7.53423043386044</v>
      </c>
    </row>
    <row r="149" spans="1:15" customFormat="1" x14ac:dyDescent="0.2">
      <c r="A149" s="123" t="s">
        <v>497</v>
      </c>
      <c r="B149" s="122">
        <v>95532</v>
      </c>
      <c r="C149" s="122">
        <v>7087</v>
      </c>
      <c r="D149" s="178">
        <v>1.0018543743392301</v>
      </c>
      <c r="E149" s="122">
        <v>7073.3984504877399</v>
      </c>
      <c r="F149" s="122">
        <v>5791.7231471314799</v>
      </c>
      <c r="G149" s="122">
        <v>1286.0994735787899</v>
      </c>
      <c r="H149" s="122"/>
      <c r="I149" s="122">
        <v>-36.761158787328</v>
      </c>
      <c r="J149" s="122">
        <v>32.336988564799</v>
      </c>
      <c r="L149" s="178">
        <v>0.986206896551724</v>
      </c>
      <c r="M149" s="178">
        <v>1.0820000000000001</v>
      </c>
      <c r="N149" s="140">
        <v>5.8713310723108503</v>
      </c>
      <c r="O149" s="140">
        <v>7.66758782397521</v>
      </c>
    </row>
    <row r="150" spans="1:15" customFormat="1" x14ac:dyDescent="0.2">
      <c r="A150" s="123" t="s">
        <v>498</v>
      </c>
      <c r="B150" s="122">
        <v>10278</v>
      </c>
      <c r="C150" s="122">
        <v>6654</v>
      </c>
      <c r="D150" s="178">
        <v>1.0018543743392301</v>
      </c>
      <c r="E150" s="122">
        <v>6642.0323693919499</v>
      </c>
      <c r="F150" s="122">
        <v>5537.8147477682996</v>
      </c>
      <c r="G150" s="122">
        <v>1445.90883008934</v>
      </c>
      <c r="H150" s="122"/>
      <c r="I150" s="122">
        <v>-149.17157598685299</v>
      </c>
      <c r="J150" s="122">
        <v>-192.51963247883199</v>
      </c>
      <c r="L150" s="178">
        <v>0.96724137931034504</v>
      </c>
      <c r="M150" s="178">
        <v>0.91400000000000003</v>
      </c>
      <c r="N150" s="140">
        <v>5.6139326717260198</v>
      </c>
      <c r="O150" s="140">
        <v>8.6203541545047706</v>
      </c>
    </row>
    <row r="151" spans="1:15" customFormat="1" x14ac:dyDescent="0.2">
      <c r="A151" s="123" t="s">
        <v>499</v>
      </c>
      <c r="B151" s="122">
        <v>78219</v>
      </c>
      <c r="C151" s="122">
        <v>8610</v>
      </c>
      <c r="D151" s="178">
        <v>1.0018543743392301</v>
      </c>
      <c r="E151" s="122">
        <v>8593.7201506402398</v>
      </c>
      <c r="F151" s="122">
        <v>6478.4114960862698</v>
      </c>
      <c r="G151" s="122">
        <v>1723.2308864076001</v>
      </c>
      <c r="H151" s="122"/>
      <c r="I151" s="122">
        <v>208.49793328435999</v>
      </c>
      <c r="J151" s="122">
        <v>183.579834862003</v>
      </c>
      <c r="L151" s="178">
        <v>1.02758620689655</v>
      </c>
      <c r="M151" s="178">
        <v>1.1950000000000001</v>
      </c>
      <c r="N151" s="140">
        <v>6.5674580344929003</v>
      </c>
      <c r="O151" s="140">
        <v>10.2737186617062</v>
      </c>
    </row>
    <row r="152" spans="1:15" customFormat="1" x14ac:dyDescent="0.2">
      <c r="A152" s="123" t="s">
        <v>500</v>
      </c>
      <c r="B152" s="122">
        <v>23781</v>
      </c>
      <c r="C152" s="122">
        <v>6295</v>
      </c>
      <c r="D152" s="178">
        <v>1.0018543743392301</v>
      </c>
      <c r="E152" s="122">
        <v>6283.0484158046702</v>
      </c>
      <c r="F152" s="122">
        <v>5317.7649351338496</v>
      </c>
      <c r="G152" s="122">
        <v>1303.4298283184901</v>
      </c>
      <c r="H152" s="122"/>
      <c r="I152" s="122">
        <v>-251.36286435006201</v>
      </c>
      <c r="J152" s="122">
        <v>-86.783483297600696</v>
      </c>
      <c r="L152" s="178">
        <v>0.95</v>
      </c>
      <c r="M152" s="178">
        <v>0.99299999999999999</v>
      </c>
      <c r="N152" s="140">
        <v>5.3908582481813196</v>
      </c>
      <c r="O152" s="140">
        <v>7.7709095496404696</v>
      </c>
    </row>
    <row r="153" spans="1:15" customFormat="1" x14ac:dyDescent="0.2">
      <c r="A153" s="123" t="s">
        <v>501</v>
      </c>
      <c r="B153" s="122">
        <v>60422</v>
      </c>
      <c r="C153" s="122">
        <v>7263</v>
      </c>
      <c r="D153" s="178">
        <v>1.0018543743392301</v>
      </c>
      <c r="E153" s="122">
        <v>7249.2248570977599</v>
      </c>
      <c r="F153" s="122">
        <v>5905.0643672961696</v>
      </c>
      <c r="G153" s="122">
        <v>1348.58466002412</v>
      </c>
      <c r="H153" s="122"/>
      <c r="I153" s="122">
        <v>-36.761158787328</v>
      </c>
      <c r="J153" s="122">
        <v>32.336988564799</v>
      </c>
      <c r="L153" s="178">
        <v>0.986206896551724</v>
      </c>
      <c r="M153" s="178">
        <v>1.0820000000000001</v>
      </c>
      <c r="N153" s="140">
        <v>5.9862301810598799</v>
      </c>
      <c r="O153" s="140">
        <v>8.0401178378736198</v>
      </c>
    </row>
    <row r="154" spans="1:15" customFormat="1" ht="14.25" customHeight="1" x14ac:dyDescent="0.2">
      <c r="A154" s="18" t="s">
        <v>502</v>
      </c>
      <c r="B154" s="19"/>
      <c r="C154" s="19"/>
      <c r="D154" s="179"/>
      <c r="E154" s="19"/>
      <c r="F154" s="19"/>
      <c r="G154" s="19"/>
      <c r="H154" s="19"/>
      <c r="I154" s="19"/>
      <c r="J154" s="19"/>
      <c r="L154" s="179"/>
      <c r="M154" s="179"/>
      <c r="N154" s="68"/>
      <c r="O154" s="68"/>
    </row>
    <row r="155" spans="1:15" customFormat="1" x14ac:dyDescent="0.2">
      <c r="A155" s="123" t="s">
        <v>503</v>
      </c>
      <c r="B155" s="122">
        <v>28423</v>
      </c>
      <c r="C155" s="122">
        <v>8497</v>
      </c>
      <c r="D155" s="178">
        <v>1.0018543743392301</v>
      </c>
      <c r="E155" s="122">
        <v>8481.3539858663498</v>
      </c>
      <c r="F155" s="122">
        <v>6545.5025601830002</v>
      </c>
      <c r="G155" s="122">
        <v>1543.77365753699</v>
      </c>
      <c r="H155" s="122"/>
      <c r="I155" s="122">
        <v>208.49793328435999</v>
      </c>
      <c r="J155" s="122">
        <v>183.579834862003</v>
      </c>
      <c r="L155" s="178">
        <v>1.02758620689655</v>
      </c>
      <c r="M155" s="178">
        <v>1.1950000000000001</v>
      </c>
      <c r="N155" s="140">
        <v>6.6354712732646099</v>
      </c>
      <c r="O155" s="140">
        <v>9.2038138127572697</v>
      </c>
    </row>
    <row r="156" spans="1:15" customFormat="1" x14ac:dyDescent="0.2">
      <c r="A156" s="123" t="s">
        <v>504</v>
      </c>
      <c r="B156" s="122">
        <v>39188</v>
      </c>
      <c r="C156" s="122">
        <v>7193</v>
      </c>
      <c r="D156" s="178">
        <v>1.0018543743392301</v>
      </c>
      <c r="E156" s="122">
        <v>7179.6278458610404</v>
      </c>
      <c r="F156" s="122">
        <v>6051.3543912860996</v>
      </c>
      <c r="G156" s="122">
        <v>1426.1581718436501</v>
      </c>
      <c r="H156" s="122"/>
      <c r="I156" s="122">
        <v>-169.609833659495</v>
      </c>
      <c r="J156" s="122">
        <v>-128.274883609223</v>
      </c>
      <c r="L156" s="178">
        <v>0.96379310344827596</v>
      </c>
      <c r="M156" s="178">
        <v>0.96199999999999997</v>
      </c>
      <c r="N156" s="140">
        <v>6.13453097887108</v>
      </c>
      <c r="O156" s="140">
        <v>8.5026028376033498</v>
      </c>
    </row>
    <row r="157" spans="1:15" customFormat="1" x14ac:dyDescent="0.2">
      <c r="A157" s="123" t="s">
        <v>505</v>
      </c>
      <c r="B157" s="122">
        <v>9556</v>
      </c>
      <c r="C157" s="122">
        <v>4833</v>
      </c>
      <c r="D157" s="178">
        <v>1.0018543743392301</v>
      </c>
      <c r="E157" s="122">
        <v>4824.4662062859397</v>
      </c>
      <c r="F157" s="122">
        <v>4356.1972208213501</v>
      </c>
      <c r="G157" s="122">
        <v>1065.4384148383001</v>
      </c>
      <c r="H157" s="122"/>
      <c r="I157" s="122">
        <v>-404.64979689487001</v>
      </c>
      <c r="J157" s="122">
        <v>-192.51963247883199</v>
      </c>
      <c r="L157" s="178">
        <v>0.92413793103448305</v>
      </c>
      <c r="M157" s="178">
        <v>0.91400000000000003</v>
      </c>
      <c r="N157" s="140">
        <v>4.4160736709920503</v>
      </c>
      <c r="O157" s="140">
        <v>6.3520301381331103</v>
      </c>
    </row>
    <row r="158" spans="1:15" customFormat="1" x14ac:dyDescent="0.2">
      <c r="A158" s="123" t="s">
        <v>506</v>
      </c>
      <c r="B158" s="122">
        <v>8652</v>
      </c>
      <c r="C158" s="122">
        <v>8600</v>
      </c>
      <c r="D158" s="178">
        <v>1.0018543743392301</v>
      </c>
      <c r="E158" s="122">
        <v>8584.3750814323994</v>
      </c>
      <c r="F158" s="122">
        <v>6635.5617893301996</v>
      </c>
      <c r="G158" s="122">
        <v>1556.7355239558301</v>
      </c>
      <c r="H158" s="122"/>
      <c r="I158" s="122">
        <v>208.49793328435999</v>
      </c>
      <c r="J158" s="122">
        <v>183.579834862003</v>
      </c>
      <c r="L158" s="178">
        <v>1.02758620689655</v>
      </c>
      <c r="M158" s="178">
        <v>1.1950000000000001</v>
      </c>
      <c r="N158" s="140">
        <v>6.7267683772538103</v>
      </c>
      <c r="O158" s="140">
        <v>9.2810910772075808</v>
      </c>
    </row>
    <row r="159" spans="1:15" customFormat="1" x14ac:dyDescent="0.2">
      <c r="A159" s="123" t="s">
        <v>507</v>
      </c>
      <c r="B159" s="122">
        <v>107022</v>
      </c>
      <c r="C159" s="122">
        <v>7408</v>
      </c>
      <c r="D159" s="178">
        <v>1.0018543743392301</v>
      </c>
      <c r="E159" s="122">
        <v>7393.9005054335703</v>
      </c>
      <c r="F159" s="122">
        <v>6073.2011917302198</v>
      </c>
      <c r="G159" s="122">
        <v>1325.12348392589</v>
      </c>
      <c r="H159" s="122"/>
      <c r="I159" s="122">
        <v>-36.761158787328</v>
      </c>
      <c r="J159" s="122">
        <v>32.336988564799</v>
      </c>
      <c r="L159" s="178">
        <v>0.986206896551724</v>
      </c>
      <c r="M159" s="178">
        <v>1.0820000000000001</v>
      </c>
      <c r="N159" s="140">
        <v>6.1566780661919998</v>
      </c>
      <c r="O159" s="140">
        <v>7.9002448094784299</v>
      </c>
    </row>
    <row r="160" spans="1:15" customFormat="1" x14ac:dyDescent="0.2">
      <c r="A160" s="123" t="s">
        <v>508</v>
      </c>
      <c r="B160" s="122">
        <v>4764</v>
      </c>
      <c r="C160" s="122">
        <v>5871</v>
      </c>
      <c r="D160" s="178">
        <v>1.0018543743392301</v>
      </c>
      <c r="E160" s="122">
        <v>5860.33921622043</v>
      </c>
      <c r="F160" s="122">
        <v>5300.7758049088598</v>
      </c>
      <c r="G160" s="122">
        <v>1225.24599767469</v>
      </c>
      <c r="H160" s="122"/>
      <c r="I160" s="122">
        <v>-343.335023876945</v>
      </c>
      <c r="J160" s="122">
        <v>-322.347562486166</v>
      </c>
      <c r="L160" s="178">
        <v>0.93448275862068997</v>
      </c>
      <c r="M160" s="178">
        <v>0.81699999999999995</v>
      </c>
      <c r="N160" s="140">
        <v>5.3736356003358496</v>
      </c>
      <c r="O160" s="140">
        <v>7.3047858942065496</v>
      </c>
    </row>
    <row r="161" spans="1:15" customFormat="1" x14ac:dyDescent="0.2">
      <c r="A161" s="123" t="s">
        <v>509</v>
      </c>
      <c r="B161" s="122">
        <v>5538</v>
      </c>
      <c r="C161" s="122">
        <v>6433</v>
      </c>
      <c r="D161" s="178">
        <v>1.0018543743392301</v>
      </c>
      <c r="E161" s="122">
        <v>6420.8212541400599</v>
      </c>
      <c r="F161" s="122">
        <v>5361.4809584845098</v>
      </c>
      <c r="G161" s="122">
        <v>1244.81459572474</v>
      </c>
      <c r="H161" s="122"/>
      <c r="I161" s="122">
        <v>-57.1994164599691</v>
      </c>
      <c r="J161" s="122">
        <v>-128.274883609223</v>
      </c>
      <c r="L161" s="178">
        <v>0.98275862068965503</v>
      </c>
      <c r="M161" s="178">
        <v>0.96199999999999997</v>
      </c>
      <c r="N161" s="140">
        <v>5.4351751534850097</v>
      </c>
      <c r="O161" s="140">
        <v>7.4214517876489703</v>
      </c>
    </row>
    <row r="162" spans="1:15" customFormat="1" x14ac:dyDescent="0.2">
      <c r="A162" s="123" t="s">
        <v>510</v>
      </c>
      <c r="B162" s="122">
        <v>32185</v>
      </c>
      <c r="C162" s="122">
        <v>7023</v>
      </c>
      <c r="D162" s="178">
        <v>1.0018543743392301</v>
      </c>
      <c r="E162" s="122">
        <v>7010.1108074010099</v>
      </c>
      <c r="F162" s="122">
        <v>5869.3024354721501</v>
      </c>
      <c r="G162" s="122">
        <v>1397.20168888595</v>
      </c>
      <c r="H162" s="122"/>
      <c r="I162" s="122">
        <v>-169.609833659495</v>
      </c>
      <c r="J162" s="122">
        <v>-86.783483297600696</v>
      </c>
      <c r="L162" s="178">
        <v>0.96379310344827596</v>
      </c>
      <c r="M162" s="178">
        <v>0.99299999999999999</v>
      </c>
      <c r="N162" s="140">
        <v>5.9499766972192001</v>
      </c>
      <c r="O162" s="140">
        <v>8.3299673761068806</v>
      </c>
    </row>
    <row r="163" spans="1:15" customFormat="1" x14ac:dyDescent="0.2">
      <c r="A163" s="123" t="s">
        <v>511</v>
      </c>
      <c r="B163" s="122">
        <v>6502</v>
      </c>
      <c r="C163" s="122">
        <v>5791</v>
      </c>
      <c r="D163" s="178">
        <v>1.0018543743392301</v>
      </c>
      <c r="E163" s="122">
        <v>5779.9937914050297</v>
      </c>
      <c r="F163" s="122">
        <v>5082.4026129497697</v>
      </c>
      <c r="G163" s="122">
        <v>1230.51585895935</v>
      </c>
      <c r="H163" s="122"/>
      <c r="I163" s="122">
        <v>-404.64979689487001</v>
      </c>
      <c r="J163" s="122">
        <v>-128.274883609223</v>
      </c>
      <c r="L163" s="178">
        <v>0.92413793103448305</v>
      </c>
      <c r="M163" s="178">
        <v>0.96199999999999997</v>
      </c>
      <c r="N163" s="140">
        <v>5.15226084281759</v>
      </c>
      <c r="O163" s="140">
        <v>7.3362042448477398</v>
      </c>
    </row>
    <row r="164" spans="1:15" customFormat="1" x14ac:dyDescent="0.2">
      <c r="A164" s="123" t="s">
        <v>512</v>
      </c>
      <c r="B164" s="122">
        <v>5630</v>
      </c>
      <c r="C164" s="122">
        <v>6134</v>
      </c>
      <c r="D164" s="178">
        <v>1.0018543743392301</v>
      </c>
      <c r="E164" s="122">
        <v>6122.4961284238698</v>
      </c>
      <c r="F164" s="122">
        <v>4923.4456577615802</v>
      </c>
      <c r="G164" s="122">
        <v>1245.32781484733</v>
      </c>
      <c r="H164" s="122"/>
      <c r="I164" s="122">
        <v>-57.1994164599691</v>
      </c>
      <c r="J164" s="122">
        <v>10.922072274929199</v>
      </c>
      <c r="L164" s="178">
        <v>0.98275862068965503</v>
      </c>
      <c r="M164" s="178">
        <v>1.0660000000000001</v>
      </c>
      <c r="N164" s="140">
        <v>4.9911190053286001</v>
      </c>
      <c r="O164" s="140">
        <v>7.4245115452930701</v>
      </c>
    </row>
    <row r="165" spans="1:15" customFormat="1" x14ac:dyDescent="0.2">
      <c r="A165" s="123" t="s">
        <v>513</v>
      </c>
      <c r="B165" s="122">
        <v>5240</v>
      </c>
      <c r="C165" s="122">
        <v>4591</v>
      </c>
      <c r="D165" s="178">
        <v>1.0018543743392301</v>
      </c>
      <c r="E165" s="122">
        <v>4582.2604913712203</v>
      </c>
      <c r="F165" s="122">
        <v>4103.8967928045304</v>
      </c>
      <c r="G165" s="122">
        <v>1075.5331279403899</v>
      </c>
      <c r="H165" s="122"/>
      <c r="I165" s="122">
        <v>-404.64979689487001</v>
      </c>
      <c r="J165" s="122">
        <v>-192.51963247883199</v>
      </c>
      <c r="L165" s="178">
        <v>0.92413793103448305</v>
      </c>
      <c r="M165" s="178">
        <v>0.91400000000000003</v>
      </c>
      <c r="N165" s="140">
        <v>4.1603053435114496</v>
      </c>
      <c r="O165" s="140">
        <v>6.4122137404580197</v>
      </c>
    </row>
    <row r="166" spans="1:15" customFormat="1" x14ac:dyDescent="0.2">
      <c r="A166" s="123" t="s">
        <v>514</v>
      </c>
      <c r="B166" s="122">
        <v>541145</v>
      </c>
      <c r="C166" s="122">
        <v>7665</v>
      </c>
      <c r="D166" s="178">
        <v>1.0018543743392301</v>
      </c>
      <c r="E166" s="122">
        <v>7650.6929606751</v>
      </c>
      <c r="F166" s="122">
        <v>6144.1921640915098</v>
      </c>
      <c r="G166" s="122">
        <v>1201.67423718026</v>
      </c>
      <c r="H166" s="122"/>
      <c r="I166" s="122">
        <v>269.81270630230102</v>
      </c>
      <c r="J166" s="122">
        <v>35.013853101032502</v>
      </c>
      <c r="L166" s="178">
        <v>1.0379310344827599</v>
      </c>
      <c r="M166" s="178">
        <v>1.0840000000000001</v>
      </c>
      <c r="N166" s="140">
        <v>6.2286448179323504</v>
      </c>
      <c r="O166" s="140">
        <v>7.1642535734415</v>
      </c>
    </row>
    <row r="167" spans="1:15" customFormat="1" x14ac:dyDescent="0.2">
      <c r="A167" s="123" t="s">
        <v>515</v>
      </c>
      <c r="B167" s="122">
        <v>13080</v>
      </c>
      <c r="C167" s="122">
        <v>6735</v>
      </c>
      <c r="D167" s="178">
        <v>1.0018543743392301</v>
      </c>
      <c r="E167" s="122">
        <v>6722.1382702810797</v>
      </c>
      <c r="F167" s="122">
        <v>5739.15741059221</v>
      </c>
      <c r="G167" s="122">
        <v>1324.6720681545601</v>
      </c>
      <c r="H167" s="122"/>
      <c r="I167" s="122">
        <v>-149.17157598685299</v>
      </c>
      <c r="J167" s="122">
        <v>-192.51963247883199</v>
      </c>
      <c r="L167" s="178">
        <v>0.96724137931034504</v>
      </c>
      <c r="M167" s="178">
        <v>0.91400000000000003</v>
      </c>
      <c r="N167" s="140">
        <v>5.8180428134556603</v>
      </c>
      <c r="O167" s="140">
        <v>7.8975535168195696</v>
      </c>
    </row>
    <row r="168" spans="1:15" customFormat="1" x14ac:dyDescent="0.2">
      <c r="A168" s="123" t="s">
        <v>516</v>
      </c>
      <c r="B168" s="122">
        <v>9376</v>
      </c>
      <c r="C168" s="122">
        <v>6527</v>
      </c>
      <c r="D168" s="178">
        <v>1.0018543743392301</v>
      </c>
      <c r="E168" s="122">
        <v>6515.2833952680503</v>
      </c>
      <c r="F168" s="122">
        <v>5576.0864030047096</v>
      </c>
      <c r="G168" s="122">
        <v>1280.8882007290199</v>
      </c>
      <c r="H168" s="122"/>
      <c r="I168" s="122">
        <v>-149.17157598685299</v>
      </c>
      <c r="J168" s="122">
        <v>-192.51963247883199</v>
      </c>
      <c r="L168" s="178">
        <v>0.96724137931034504</v>
      </c>
      <c r="M168" s="178">
        <v>0.91400000000000003</v>
      </c>
      <c r="N168" s="140">
        <v>5.6527303754266196</v>
      </c>
      <c r="O168" s="140">
        <v>7.6365187713310601</v>
      </c>
    </row>
    <row r="169" spans="1:15" customFormat="1" x14ac:dyDescent="0.2">
      <c r="A169" s="123" t="s">
        <v>517</v>
      </c>
      <c r="B169" s="122">
        <v>8885</v>
      </c>
      <c r="C169" s="122">
        <v>6265</v>
      </c>
      <c r="D169" s="178">
        <v>1.0018543743392301</v>
      </c>
      <c r="E169" s="122">
        <v>6253.0884974130904</v>
      </c>
      <c r="F169" s="122">
        <v>5540.0583283616697</v>
      </c>
      <c r="G169" s="122">
        <v>1245.95484955551</v>
      </c>
      <c r="H169" s="122"/>
      <c r="I169" s="122">
        <v>-404.64979689487001</v>
      </c>
      <c r="J169" s="122">
        <v>-128.274883609223</v>
      </c>
      <c r="L169" s="178">
        <v>0.92413793103448305</v>
      </c>
      <c r="M169" s="178">
        <v>0.96199999999999997</v>
      </c>
      <c r="N169" s="140">
        <v>5.6162070906021402</v>
      </c>
      <c r="O169" s="140">
        <v>7.4282498593134498</v>
      </c>
    </row>
    <row r="170" spans="1:15" customFormat="1" x14ac:dyDescent="0.2">
      <c r="A170" s="123" t="s">
        <v>518</v>
      </c>
      <c r="B170" s="122">
        <v>36291</v>
      </c>
      <c r="C170" s="122">
        <v>9870</v>
      </c>
      <c r="D170" s="178">
        <v>1.0018543743392301</v>
      </c>
      <c r="E170" s="122">
        <v>9851.7770286230207</v>
      </c>
      <c r="F170" s="122">
        <v>7648.8541795749597</v>
      </c>
      <c r="G170" s="122">
        <v>1810.8450809016899</v>
      </c>
      <c r="H170" s="122"/>
      <c r="I170" s="122">
        <v>208.49793328435999</v>
      </c>
      <c r="J170" s="122">
        <v>183.579834862003</v>
      </c>
      <c r="L170" s="178">
        <v>1.02758620689655</v>
      </c>
      <c r="M170" s="178">
        <v>1.1950000000000001</v>
      </c>
      <c r="N170" s="140">
        <v>7.7539885922129503</v>
      </c>
      <c r="O170" s="140">
        <v>10.796065140117401</v>
      </c>
    </row>
    <row r="171" spans="1:15" customFormat="1" x14ac:dyDescent="0.2">
      <c r="A171" s="123" t="s">
        <v>519</v>
      </c>
      <c r="B171" s="122">
        <v>6786</v>
      </c>
      <c r="C171" s="122">
        <v>4778</v>
      </c>
      <c r="D171" s="178">
        <v>1.0018543743392301</v>
      </c>
      <c r="E171" s="122">
        <v>4769.5518253821001</v>
      </c>
      <c r="F171" s="122">
        <v>4099.2695517156199</v>
      </c>
      <c r="G171" s="122">
        <v>1161.71555385896</v>
      </c>
      <c r="H171" s="122"/>
      <c r="I171" s="122">
        <v>-404.64979689487001</v>
      </c>
      <c r="J171" s="122">
        <v>-86.783483297600696</v>
      </c>
      <c r="L171" s="178">
        <v>0.92413793103448305</v>
      </c>
      <c r="M171" s="178">
        <v>0.99299999999999999</v>
      </c>
      <c r="N171" s="140">
        <v>4.1556145004420904</v>
      </c>
      <c r="O171" s="140">
        <v>6.9260241674034804</v>
      </c>
    </row>
    <row r="172" spans="1:15" customFormat="1" x14ac:dyDescent="0.2">
      <c r="A172" s="123" t="s">
        <v>520</v>
      </c>
      <c r="B172" s="122">
        <v>42334</v>
      </c>
      <c r="C172" s="122">
        <v>8253</v>
      </c>
      <c r="D172" s="178">
        <v>1.0018543743392301</v>
      </c>
      <c r="E172" s="122">
        <v>8237.8668008284694</v>
      </c>
      <c r="F172" s="122">
        <v>6365.9410592409904</v>
      </c>
      <c r="G172" s="122">
        <v>1479.8479734411201</v>
      </c>
      <c r="H172" s="122"/>
      <c r="I172" s="122">
        <v>208.49793328435999</v>
      </c>
      <c r="J172" s="122">
        <v>183.579834862003</v>
      </c>
      <c r="L172" s="178">
        <v>1.02758620689655</v>
      </c>
      <c r="M172" s="178">
        <v>1.1950000000000001</v>
      </c>
      <c r="N172" s="140">
        <v>6.4534416780838102</v>
      </c>
      <c r="O172" s="140">
        <v>8.8226957055794397</v>
      </c>
    </row>
    <row r="173" spans="1:15" customFormat="1" x14ac:dyDescent="0.2">
      <c r="A173" s="123" t="s">
        <v>521</v>
      </c>
      <c r="B173" s="122">
        <v>39771</v>
      </c>
      <c r="C173" s="122">
        <v>9252</v>
      </c>
      <c r="D173" s="178">
        <v>1.0018543743392301</v>
      </c>
      <c r="E173" s="122">
        <v>9235.3699385181608</v>
      </c>
      <c r="F173" s="122">
        <v>7061.4222209027303</v>
      </c>
      <c r="G173" s="122">
        <v>1781.86994946907</v>
      </c>
      <c r="H173" s="122"/>
      <c r="I173" s="122">
        <v>208.49793328435999</v>
      </c>
      <c r="J173" s="122">
        <v>183.579834862003</v>
      </c>
      <c r="L173" s="178">
        <v>1.02758620689655</v>
      </c>
      <c r="M173" s="178">
        <v>1.1950000000000001</v>
      </c>
      <c r="N173" s="140">
        <v>7.1584823112317997</v>
      </c>
      <c r="O173" s="140">
        <v>10.6233184984034</v>
      </c>
    </row>
    <row r="174" spans="1:15" customFormat="1" x14ac:dyDescent="0.2">
      <c r="A174" s="123" t="s">
        <v>522</v>
      </c>
      <c r="B174" s="122">
        <v>38761</v>
      </c>
      <c r="C174" s="122">
        <v>6508</v>
      </c>
      <c r="D174" s="178">
        <v>1.0018543743392301</v>
      </c>
      <c r="E174" s="122">
        <v>6496.4122427538896</v>
      </c>
      <c r="F174" s="122">
        <v>5456.3350649404301</v>
      </c>
      <c r="G174" s="122">
        <v>1296.47049477055</v>
      </c>
      <c r="H174" s="122"/>
      <c r="I174" s="122">
        <v>-169.609833659495</v>
      </c>
      <c r="J174" s="122">
        <v>-86.783483297600696</v>
      </c>
      <c r="L174" s="178">
        <v>0.96379310344827596</v>
      </c>
      <c r="M174" s="178">
        <v>0.99299999999999999</v>
      </c>
      <c r="N174" s="140">
        <v>5.5313330409432204</v>
      </c>
      <c r="O174" s="140">
        <v>7.7294187456463996</v>
      </c>
    </row>
    <row r="175" spans="1:15" customFormat="1" x14ac:dyDescent="0.2">
      <c r="A175" s="123" t="s">
        <v>523</v>
      </c>
      <c r="B175" s="122">
        <v>13031</v>
      </c>
      <c r="C175" s="122">
        <v>7526</v>
      </c>
      <c r="D175" s="178">
        <v>1.0018543743392301</v>
      </c>
      <c r="E175" s="122">
        <v>7512.3520191289599</v>
      </c>
      <c r="F175" s="122">
        <v>5874.2875298682502</v>
      </c>
      <c r="G175" s="122">
        <v>1245.9867211143501</v>
      </c>
      <c r="H175" s="122"/>
      <c r="I175" s="122">
        <v>208.49793328435999</v>
      </c>
      <c r="J175" s="122">
        <v>183.579834862003</v>
      </c>
      <c r="L175" s="178">
        <v>1.02758620689655</v>
      </c>
      <c r="M175" s="178">
        <v>1.1950000000000001</v>
      </c>
      <c r="N175" s="140">
        <v>5.9550303123321298</v>
      </c>
      <c r="O175" s="140">
        <v>7.42843987414627</v>
      </c>
    </row>
    <row r="176" spans="1:15" customFormat="1" x14ac:dyDescent="0.2">
      <c r="A176" s="123" t="s">
        <v>524</v>
      </c>
      <c r="B176" s="122">
        <v>14299</v>
      </c>
      <c r="C176" s="122">
        <v>5267</v>
      </c>
      <c r="D176" s="178">
        <v>1.0018543743392301</v>
      </c>
      <c r="E176" s="122">
        <v>5257.5192834151403</v>
      </c>
      <c r="F176" s="122">
        <v>4477.2387550992898</v>
      </c>
      <c r="G176" s="122">
        <v>1133.1496309127899</v>
      </c>
      <c r="H176" s="122"/>
      <c r="I176" s="122">
        <v>-251.36286435006201</v>
      </c>
      <c r="J176" s="122">
        <v>-101.506238246886</v>
      </c>
      <c r="L176" s="178">
        <v>0.95</v>
      </c>
      <c r="M176" s="178">
        <v>0.98199999999999998</v>
      </c>
      <c r="N176" s="140">
        <v>4.5387789355899004</v>
      </c>
      <c r="O176" s="140">
        <v>6.7557171830197902</v>
      </c>
    </row>
    <row r="177" spans="1:15" customFormat="1" x14ac:dyDescent="0.2">
      <c r="A177" s="123" t="s">
        <v>525</v>
      </c>
      <c r="B177" s="122">
        <v>23921</v>
      </c>
      <c r="C177" s="122">
        <v>5896</v>
      </c>
      <c r="D177" s="178">
        <v>1.0018543743392301</v>
      </c>
      <c r="E177" s="122">
        <v>5885.1822853752401</v>
      </c>
      <c r="F177" s="122">
        <v>5014.4749671536601</v>
      </c>
      <c r="G177" s="122">
        <v>1208.8536658692501</v>
      </c>
      <c r="H177" s="122"/>
      <c r="I177" s="122">
        <v>-251.36286435006201</v>
      </c>
      <c r="J177" s="122">
        <v>-86.783483297600696</v>
      </c>
      <c r="L177" s="178">
        <v>0.95</v>
      </c>
      <c r="M177" s="178">
        <v>0.99299999999999999</v>
      </c>
      <c r="N177" s="140">
        <v>5.0833995234312903</v>
      </c>
      <c r="O177" s="140">
        <v>7.2070565611805497</v>
      </c>
    </row>
    <row r="178" spans="1:15" customFormat="1" x14ac:dyDescent="0.2">
      <c r="A178" s="123" t="s">
        <v>526</v>
      </c>
      <c r="B178" s="122">
        <v>33887</v>
      </c>
      <c r="C178" s="122">
        <v>6708</v>
      </c>
      <c r="D178" s="178">
        <v>1.0018543743392301</v>
      </c>
      <c r="E178" s="122">
        <v>6695.5845951515303</v>
      </c>
      <c r="F178" s="122">
        <v>5527.9367571564198</v>
      </c>
      <c r="G178" s="122">
        <v>1424.04115495221</v>
      </c>
      <c r="H178" s="122"/>
      <c r="I178" s="122">
        <v>-169.609833659495</v>
      </c>
      <c r="J178" s="122">
        <v>-86.783483297600696</v>
      </c>
      <c r="L178" s="178">
        <v>0.96379310344827596</v>
      </c>
      <c r="M178" s="178">
        <v>0.99299999999999999</v>
      </c>
      <c r="N178" s="140">
        <v>5.60391890695547</v>
      </c>
      <c r="O178" s="140">
        <v>8.4899814087998404</v>
      </c>
    </row>
    <row r="179" spans="1:15" customFormat="1" x14ac:dyDescent="0.2">
      <c r="A179" s="123" t="s">
        <v>527</v>
      </c>
      <c r="B179" s="122">
        <v>8936</v>
      </c>
      <c r="C179" s="122">
        <v>5130</v>
      </c>
      <c r="D179" s="178">
        <v>1.0018543743392301</v>
      </c>
      <c r="E179" s="122">
        <v>5120.1360031436298</v>
      </c>
      <c r="F179" s="122">
        <v>4492.8557263878301</v>
      </c>
      <c r="G179" s="122">
        <v>1118.71355694827</v>
      </c>
      <c r="H179" s="122"/>
      <c r="I179" s="122">
        <v>-404.64979689487001</v>
      </c>
      <c r="J179" s="122">
        <v>-86.783483297600696</v>
      </c>
      <c r="L179" s="178">
        <v>0.92413793103448305</v>
      </c>
      <c r="M179" s="178">
        <v>0.99299999999999999</v>
      </c>
      <c r="N179" s="140">
        <v>4.5546105640107397</v>
      </c>
      <c r="O179" s="140">
        <v>6.6696508504923901</v>
      </c>
    </row>
    <row r="180" spans="1:15" customFormat="1" x14ac:dyDescent="0.2">
      <c r="A180" s="123" t="s">
        <v>528</v>
      </c>
      <c r="B180" s="122">
        <v>10243</v>
      </c>
      <c r="C180" s="122">
        <v>6289</v>
      </c>
      <c r="D180" s="178">
        <v>1.0018543743392301</v>
      </c>
      <c r="E180" s="122">
        <v>6277.0826437511496</v>
      </c>
      <c r="F180" s="122">
        <v>5219.6734952168199</v>
      </c>
      <c r="G180" s="122">
        <v>1242.88344860352</v>
      </c>
      <c r="H180" s="122"/>
      <c r="I180" s="122">
        <v>-57.1994164599691</v>
      </c>
      <c r="J180" s="122">
        <v>-128.274883609223</v>
      </c>
      <c r="L180" s="178">
        <v>0.98275862068965503</v>
      </c>
      <c r="M180" s="178">
        <v>0.96199999999999997</v>
      </c>
      <c r="N180" s="140">
        <v>5.2914185297276202</v>
      </c>
      <c r="O180" s="140">
        <v>7.4099384945816604</v>
      </c>
    </row>
    <row r="181" spans="1:15" customFormat="1" x14ac:dyDescent="0.2">
      <c r="A181" s="123" t="s">
        <v>529</v>
      </c>
      <c r="B181" s="122">
        <v>62927</v>
      </c>
      <c r="C181" s="122">
        <v>8597</v>
      </c>
      <c r="D181" s="178">
        <v>1.0018543743392301</v>
      </c>
      <c r="E181" s="122">
        <v>8580.6400507435392</v>
      </c>
      <c r="F181" s="122">
        <v>6674.8245294067401</v>
      </c>
      <c r="G181" s="122">
        <v>1513.7377531904399</v>
      </c>
      <c r="H181" s="122"/>
      <c r="I181" s="122">
        <v>208.49793328435999</v>
      </c>
      <c r="J181" s="122">
        <v>183.579834862003</v>
      </c>
      <c r="L181" s="178">
        <v>1.02758620689655</v>
      </c>
      <c r="M181" s="178">
        <v>1.1950000000000001</v>
      </c>
      <c r="N181" s="140">
        <v>6.76657078837383</v>
      </c>
      <c r="O181" s="140">
        <v>9.0247429561237595</v>
      </c>
    </row>
    <row r="182" spans="1:15" customFormat="1" x14ac:dyDescent="0.2">
      <c r="A182" s="123" t="s">
        <v>530</v>
      </c>
      <c r="B182" s="122">
        <v>15054</v>
      </c>
      <c r="C182" s="122">
        <v>5262</v>
      </c>
      <c r="D182" s="178">
        <v>1.0018543743392301</v>
      </c>
      <c r="E182" s="122">
        <v>5252.1991738295101</v>
      </c>
      <c r="F182" s="122">
        <v>4278.9035112357296</v>
      </c>
      <c r="G182" s="122">
        <v>1158.7699626629701</v>
      </c>
      <c r="H182" s="122"/>
      <c r="I182" s="122">
        <v>-57.1994164599691</v>
      </c>
      <c r="J182" s="122">
        <v>-128.274883609223</v>
      </c>
      <c r="L182" s="178">
        <v>0.98275862068965503</v>
      </c>
      <c r="M182" s="178">
        <v>0.96199999999999997</v>
      </c>
      <c r="N182" s="140">
        <v>4.3377175501527798</v>
      </c>
      <c r="O182" s="140">
        <v>6.9084628670120898</v>
      </c>
    </row>
    <row r="183" spans="1:15" customFormat="1" x14ac:dyDescent="0.2">
      <c r="A183" s="123" t="s">
        <v>531</v>
      </c>
      <c r="B183" s="122">
        <v>36528</v>
      </c>
      <c r="C183" s="122">
        <v>9265</v>
      </c>
      <c r="D183" s="178">
        <v>1.0018543743392301</v>
      </c>
      <c r="E183" s="122">
        <v>9247.3845094759599</v>
      </c>
      <c r="F183" s="122">
        <v>7294.0697803008397</v>
      </c>
      <c r="G183" s="122">
        <v>1561.2369610287501</v>
      </c>
      <c r="H183" s="122"/>
      <c r="I183" s="122">
        <v>208.49793328435999</v>
      </c>
      <c r="J183" s="122">
        <v>183.579834862003</v>
      </c>
      <c r="L183" s="178">
        <v>1.02758620689655</v>
      </c>
      <c r="M183" s="178">
        <v>1.1950000000000001</v>
      </c>
      <c r="N183" s="140">
        <v>7.3943276390713999</v>
      </c>
      <c r="O183" s="140">
        <v>9.3079281646955803</v>
      </c>
    </row>
    <row r="184" spans="1:15" customFormat="1" x14ac:dyDescent="0.2">
      <c r="A184" s="123" t="s">
        <v>532</v>
      </c>
      <c r="B184" s="122">
        <v>18747</v>
      </c>
      <c r="C184" s="122">
        <v>6201</v>
      </c>
      <c r="D184" s="178">
        <v>1.0018543743392301</v>
      </c>
      <c r="E184" s="122">
        <v>6189.7982935957298</v>
      </c>
      <c r="F184" s="122">
        <v>5214.5051273150702</v>
      </c>
      <c r="G184" s="122">
        <v>1313.4395139283299</v>
      </c>
      <c r="H184" s="122"/>
      <c r="I184" s="122">
        <v>-251.36286435006201</v>
      </c>
      <c r="J184" s="122">
        <v>-86.783483297600696</v>
      </c>
      <c r="L184" s="178">
        <v>0.95</v>
      </c>
      <c r="M184" s="178">
        <v>0.99299999999999999</v>
      </c>
      <c r="N184" s="140">
        <v>5.2861791219928502</v>
      </c>
      <c r="O184" s="140">
        <v>7.83058622712967</v>
      </c>
    </row>
    <row r="185" spans="1:15" customFormat="1" x14ac:dyDescent="0.2">
      <c r="A185" s="123" t="s">
        <v>533</v>
      </c>
      <c r="B185" s="122">
        <v>53134</v>
      </c>
      <c r="C185" s="122">
        <v>6793</v>
      </c>
      <c r="D185" s="178">
        <v>1.0018543743392301</v>
      </c>
      <c r="E185" s="122">
        <v>6780.0086384136303</v>
      </c>
      <c r="F185" s="122">
        <v>5673.5131030812299</v>
      </c>
      <c r="G185" s="122">
        <v>1243.7683804271001</v>
      </c>
      <c r="H185" s="122"/>
      <c r="I185" s="122">
        <v>-169.609833659495</v>
      </c>
      <c r="J185" s="122">
        <v>32.336988564799</v>
      </c>
      <c r="L185" s="178">
        <v>0.96379310344827596</v>
      </c>
      <c r="M185" s="178">
        <v>1.0820000000000001</v>
      </c>
      <c r="N185" s="140">
        <v>5.7514962171114501</v>
      </c>
      <c r="O185" s="140">
        <v>7.41521436368427</v>
      </c>
    </row>
    <row r="186" spans="1:15" customFormat="1" x14ac:dyDescent="0.2">
      <c r="A186" s="123" t="s">
        <v>534</v>
      </c>
      <c r="B186" s="122">
        <v>8931</v>
      </c>
      <c r="C186" s="122">
        <v>4323</v>
      </c>
      <c r="D186" s="178">
        <v>1.0018543743392301</v>
      </c>
      <c r="E186" s="122">
        <v>4314.7036508729298</v>
      </c>
      <c r="F186" s="122">
        <v>3633.8503013024902</v>
      </c>
      <c r="G186" s="122">
        <v>931.53116380417498</v>
      </c>
      <c r="H186" s="122"/>
      <c r="I186" s="122">
        <v>-149.17157598685299</v>
      </c>
      <c r="J186" s="122">
        <v>-101.506238246886</v>
      </c>
      <c r="L186" s="178">
        <v>0.96724137931034504</v>
      </c>
      <c r="M186" s="178">
        <v>0.98199999999999998</v>
      </c>
      <c r="N186" s="140">
        <v>3.6837980069421099</v>
      </c>
      <c r="O186" s="140">
        <v>5.5536893964841596</v>
      </c>
    </row>
    <row r="187" spans="1:15" customFormat="1" x14ac:dyDescent="0.2">
      <c r="A187" s="123" t="s">
        <v>535</v>
      </c>
      <c r="B187" s="122">
        <v>25275</v>
      </c>
      <c r="C187" s="122">
        <v>7756</v>
      </c>
      <c r="D187" s="178">
        <v>1.0018543743392301</v>
      </c>
      <c r="E187" s="122">
        <v>7741.2629897646502</v>
      </c>
      <c r="F187" s="122">
        <v>6314.7851171735701</v>
      </c>
      <c r="G187" s="122">
        <v>1611.95217266028</v>
      </c>
      <c r="H187" s="122"/>
      <c r="I187" s="122">
        <v>-57.1994164599691</v>
      </c>
      <c r="J187" s="122">
        <v>-128.274883609223</v>
      </c>
      <c r="L187" s="178">
        <v>0.98275862068965503</v>
      </c>
      <c r="M187" s="178">
        <v>0.96199999999999997</v>
      </c>
      <c r="N187" s="140">
        <v>6.40158259149357</v>
      </c>
      <c r="O187" s="140">
        <v>9.6102868447082095</v>
      </c>
    </row>
    <row r="188" spans="1:15" customFormat="1" x14ac:dyDescent="0.2">
      <c r="A188" s="123" t="s">
        <v>536</v>
      </c>
      <c r="B188" s="122">
        <v>12694</v>
      </c>
      <c r="C188" s="122">
        <v>6859</v>
      </c>
      <c r="D188" s="178">
        <v>1.0018543743392301</v>
      </c>
      <c r="E188" s="122">
        <v>6845.8726201678101</v>
      </c>
      <c r="F188" s="122">
        <v>6139.0309239117596</v>
      </c>
      <c r="G188" s="122">
        <v>1212.9977313978</v>
      </c>
      <c r="H188" s="122"/>
      <c r="I188" s="122">
        <v>-404.64979689487001</v>
      </c>
      <c r="J188" s="122">
        <v>-101.506238246886</v>
      </c>
      <c r="L188" s="178">
        <v>0.92413793103448305</v>
      </c>
      <c r="M188" s="178">
        <v>0.98199999999999998</v>
      </c>
      <c r="N188" s="140">
        <v>6.2234126358909698</v>
      </c>
      <c r="O188" s="140">
        <v>7.2317630376555897</v>
      </c>
    </row>
    <row r="189" spans="1:15" customFormat="1" x14ac:dyDescent="0.2">
      <c r="A189" s="123" t="s">
        <v>537</v>
      </c>
      <c r="B189" s="122">
        <v>10365</v>
      </c>
      <c r="C189" s="122">
        <v>6441</v>
      </c>
      <c r="D189" s="178">
        <v>1.0018543743392301</v>
      </c>
      <c r="E189" s="122">
        <v>6429.3808491125601</v>
      </c>
      <c r="F189" s="122">
        <v>5453.2642043979404</v>
      </c>
      <c r="G189" s="122">
        <v>1212.07170399907</v>
      </c>
      <c r="H189" s="122"/>
      <c r="I189" s="122">
        <v>-149.17157598685299</v>
      </c>
      <c r="J189" s="122">
        <v>-86.783483297600696</v>
      </c>
      <c r="L189" s="178">
        <v>0.96724137931034504</v>
      </c>
      <c r="M189" s="178">
        <v>0.99299999999999999</v>
      </c>
      <c r="N189" s="140">
        <v>5.5282199710564397</v>
      </c>
      <c r="O189" s="140">
        <v>7.2262421611191501</v>
      </c>
    </row>
    <row r="190" spans="1:15" customFormat="1" x14ac:dyDescent="0.2">
      <c r="A190" s="123" t="s">
        <v>538</v>
      </c>
      <c r="B190" s="122">
        <v>12346</v>
      </c>
      <c r="C190" s="122">
        <v>5484</v>
      </c>
      <c r="D190" s="178">
        <v>1.0018543743392301</v>
      </c>
      <c r="E190" s="122">
        <v>5473.45695272381</v>
      </c>
      <c r="F190" s="122">
        <v>4881.8694491231799</v>
      </c>
      <c r="G190" s="122">
        <v>1097.7435387424</v>
      </c>
      <c r="H190" s="122"/>
      <c r="I190" s="122">
        <v>-404.64979689487001</v>
      </c>
      <c r="J190" s="122">
        <v>-101.506238246886</v>
      </c>
      <c r="L190" s="178">
        <v>0.92413793103448305</v>
      </c>
      <c r="M190" s="178">
        <v>0.98199999999999998</v>
      </c>
      <c r="N190" s="140">
        <v>4.9489713267455002</v>
      </c>
      <c r="O190" s="140">
        <v>6.5446298396241698</v>
      </c>
    </row>
    <row r="191" spans="1:15" customFormat="1" x14ac:dyDescent="0.2">
      <c r="A191" s="123" t="s">
        <v>539</v>
      </c>
      <c r="B191" s="122">
        <v>10864</v>
      </c>
      <c r="C191" s="122">
        <v>6312</v>
      </c>
      <c r="D191" s="178">
        <v>1.0018543743392301</v>
      </c>
      <c r="E191" s="122">
        <v>6300.2431781284604</v>
      </c>
      <c r="F191" s="122">
        <v>5239.1071407918398</v>
      </c>
      <c r="G191" s="122">
        <v>1338.5824969327</v>
      </c>
      <c r="H191" s="122"/>
      <c r="I191" s="122">
        <v>-149.17157598685299</v>
      </c>
      <c r="J191" s="122">
        <v>-128.274883609223</v>
      </c>
      <c r="L191" s="178">
        <v>0.96724137931034504</v>
      </c>
      <c r="M191" s="178">
        <v>0.96199999999999997</v>
      </c>
      <c r="N191" s="140">
        <v>5.3111192930780602</v>
      </c>
      <c r="O191" s="140">
        <v>7.9804860088365199</v>
      </c>
    </row>
    <row r="192" spans="1:15" customFormat="1" x14ac:dyDescent="0.2">
      <c r="A192" s="123" t="s">
        <v>540</v>
      </c>
      <c r="B192" s="122">
        <v>12617</v>
      </c>
      <c r="C192" s="122">
        <v>6190</v>
      </c>
      <c r="D192" s="178">
        <v>1.0018543743392301</v>
      </c>
      <c r="E192" s="122">
        <v>6178.5236426066404</v>
      </c>
      <c r="F192" s="122">
        <v>5425.9350537105702</v>
      </c>
      <c r="G192" s="122">
        <v>1196.47108572497</v>
      </c>
      <c r="H192" s="122"/>
      <c r="I192" s="122">
        <v>-251.36286435006201</v>
      </c>
      <c r="J192" s="122">
        <v>-192.51963247883199</v>
      </c>
      <c r="L192" s="178">
        <v>0.95</v>
      </c>
      <c r="M192" s="178">
        <v>0.91400000000000003</v>
      </c>
      <c r="N192" s="140">
        <v>5.5005151779345303</v>
      </c>
      <c r="O192" s="140">
        <v>7.1332329396845502</v>
      </c>
    </row>
    <row r="193" spans="1:15" customFormat="1" x14ac:dyDescent="0.2">
      <c r="A193" s="123" t="s">
        <v>541</v>
      </c>
      <c r="B193" s="122">
        <v>15135</v>
      </c>
      <c r="C193" s="122">
        <v>6191</v>
      </c>
      <c r="D193" s="178">
        <v>1.0018543743392301</v>
      </c>
      <c r="E193" s="122">
        <v>6179.4231161606704</v>
      </c>
      <c r="F193" s="122">
        <v>4849.1066276769097</v>
      </c>
      <c r="G193" s="122">
        <v>1250.09343880862</v>
      </c>
      <c r="H193" s="122"/>
      <c r="I193" s="122">
        <v>208.49793328435999</v>
      </c>
      <c r="J193" s="122">
        <v>-128.274883609223</v>
      </c>
      <c r="L193" s="178">
        <v>1.02758620689655</v>
      </c>
      <c r="M193" s="178">
        <v>0.96199999999999997</v>
      </c>
      <c r="N193" s="140">
        <v>4.9157581764122904</v>
      </c>
      <c r="O193" s="140">
        <v>7.4529236868186297</v>
      </c>
    </row>
    <row r="194" spans="1:15" customFormat="1" x14ac:dyDescent="0.2">
      <c r="A194" s="123" t="s">
        <v>542</v>
      </c>
      <c r="B194" s="122">
        <v>11640</v>
      </c>
      <c r="C194" s="122">
        <v>6414</v>
      </c>
      <c r="D194" s="178">
        <v>1.0018543743392301</v>
      </c>
      <c r="E194" s="122">
        <v>6402.4058331616297</v>
      </c>
      <c r="F194" s="122">
        <v>5474.5794316951396</v>
      </c>
      <c r="G194" s="122">
        <v>1269.51760993217</v>
      </c>
      <c r="H194" s="122"/>
      <c r="I194" s="122">
        <v>-149.17157598685299</v>
      </c>
      <c r="J194" s="122">
        <v>-192.51963247883199</v>
      </c>
      <c r="L194" s="178">
        <v>0.96724137931034504</v>
      </c>
      <c r="M194" s="178">
        <v>0.91400000000000003</v>
      </c>
      <c r="N194" s="140">
        <v>5.5498281786941597</v>
      </c>
      <c r="O194" s="140">
        <v>7.5687285223367704</v>
      </c>
    </row>
    <row r="195" spans="1:15" customFormat="1" x14ac:dyDescent="0.2">
      <c r="A195" s="123" t="s">
        <v>543</v>
      </c>
      <c r="B195" s="122">
        <v>56929</v>
      </c>
      <c r="C195" s="122">
        <v>7374</v>
      </c>
      <c r="D195" s="178">
        <v>1.0018543743392301</v>
      </c>
      <c r="E195" s="122">
        <v>7360.2733865696</v>
      </c>
      <c r="F195" s="122">
        <v>5971.0807122813303</v>
      </c>
      <c r="G195" s="122">
        <v>1393.6168445108001</v>
      </c>
      <c r="H195" s="122"/>
      <c r="I195" s="122">
        <v>-36.761158787328</v>
      </c>
      <c r="J195" s="122">
        <v>32.336988564799</v>
      </c>
      <c r="L195" s="178">
        <v>0.986206896551724</v>
      </c>
      <c r="M195" s="178">
        <v>1.0820000000000001</v>
      </c>
      <c r="N195" s="140">
        <v>6.0531539285777001</v>
      </c>
      <c r="O195" s="140">
        <v>8.3085949164749096</v>
      </c>
    </row>
    <row r="196" spans="1:15" customFormat="1" x14ac:dyDescent="0.2">
      <c r="A196" s="123" t="s">
        <v>544</v>
      </c>
      <c r="B196" s="122">
        <v>9072</v>
      </c>
      <c r="C196" s="122">
        <v>5422</v>
      </c>
      <c r="D196" s="178">
        <v>1.0018543743392301</v>
      </c>
      <c r="E196" s="122">
        <v>5411.8768756235104</v>
      </c>
      <c r="F196" s="122">
        <v>4838.6943905744902</v>
      </c>
      <c r="G196" s="122">
        <v>1170.35191442273</v>
      </c>
      <c r="H196" s="122"/>
      <c r="I196" s="122">
        <v>-404.64979689487001</v>
      </c>
      <c r="J196" s="122">
        <v>-192.51963247883199</v>
      </c>
      <c r="L196" s="178">
        <v>0.92413793103448305</v>
      </c>
      <c r="M196" s="178">
        <v>0.91400000000000003</v>
      </c>
      <c r="N196" s="140">
        <v>4.9052028218694899</v>
      </c>
      <c r="O196" s="140">
        <v>6.9775132275132297</v>
      </c>
    </row>
    <row r="197" spans="1:15" customFormat="1" x14ac:dyDescent="0.2">
      <c r="A197" s="123" t="s">
        <v>545</v>
      </c>
      <c r="B197" s="122">
        <v>53517</v>
      </c>
      <c r="C197" s="122">
        <v>7232</v>
      </c>
      <c r="D197" s="178">
        <v>1.0018543743392301</v>
      </c>
      <c r="E197" s="122">
        <v>7218.4438828352504</v>
      </c>
      <c r="F197" s="122">
        <v>6038.4205516546699</v>
      </c>
      <c r="G197" s="122">
        <v>1317.29617627528</v>
      </c>
      <c r="H197" s="122"/>
      <c r="I197" s="122">
        <v>-169.609833659495</v>
      </c>
      <c r="J197" s="122">
        <v>32.336988564799</v>
      </c>
      <c r="L197" s="178">
        <v>0.96379310344827596</v>
      </c>
      <c r="M197" s="178">
        <v>1.0820000000000001</v>
      </c>
      <c r="N197" s="140">
        <v>6.1214193620718698</v>
      </c>
      <c r="O197" s="140">
        <v>7.8535792365042898</v>
      </c>
    </row>
    <row r="198" spans="1:15" customFormat="1" x14ac:dyDescent="0.2">
      <c r="A198" s="123" t="s">
        <v>546</v>
      </c>
      <c r="B198" s="122">
        <v>23244</v>
      </c>
      <c r="C198" s="122">
        <v>6495</v>
      </c>
      <c r="D198" s="178">
        <v>1.0018543743392301</v>
      </c>
      <c r="E198" s="122">
        <v>6483.0881893555197</v>
      </c>
      <c r="F198" s="122">
        <v>5347.2550842384899</v>
      </c>
      <c r="G198" s="122">
        <v>1371.7881644014799</v>
      </c>
      <c r="H198" s="122"/>
      <c r="I198" s="122">
        <v>-149.17157598685299</v>
      </c>
      <c r="J198" s="122">
        <v>-86.783483297600696</v>
      </c>
      <c r="L198" s="178">
        <v>0.96724137931034504</v>
      </c>
      <c r="M198" s="178">
        <v>0.99299999999999999</v>
      </c>
      <c r="N198" s="140">
        <v>5.4207537429013897</v>
      </c>
      <c r="O198" s="140">
        <v>8.1784546549647192</v>
      </c>
    </row>
    <row r="199" spans="1:15" customFormat="1" x14ac:dyDescent="0.2">
      <c r="A199" s="123" t="s">
        <v>547</v>
      </c>
      <c r="B199" s="122">
        <v>15597</v>
      </c>
      <c r="C199" s="122">
        <v>6405</v>
      </c>
      <c r="D199" s="178">
        <v>1.0018543743392301</v>
      </c>
      <c r="E199" s="122">
        <v>6393.3514491517999</v>
      </c>
      <c r="F199" s="122">
        <v>5489.7159888571496</v>
      </c>
      <c r="G199" s="122">
        <v>1245.32666876033</v>
      </c>
      <c r="H199" s="122"/>
      <c r="I199" s="122">
        <v>-149.17157598685299</v>
      </c>
      <c r="J199" s="122">
        <v>-192.51963247883199</v>
      </c>
      <c r="L199" s="178">
        <v>0.96724137931034504</v>
      </c>
      <c r="M199" s="178">
        <v>0.91400000000000003</v>
      </c>
      <c r="N199" s="140">
        <v>5.5651727896390302</v>
      </c>
      <c r="O199" s="140">
        <v>7.4245047124447003</v>
      </c>
    </row>
    <row r="200" spans="1:15" customFormat="1" x14ac:dyDescent="0.2">
      <c r="A200" s="123" t="s">
        <v>548</v>
      </c>
      <c r="B200" s="122">
        <v>11089</v>
      </c>
      <c r="C200" s="122">
        <v>7116</v>
      </c>
      <c r="D200" s="178">
        <v>1.0018543743392301</v>
      </c>
      <c r="E200" s="122">
        <v>7102.3710097805597</v>
      </c>
      <c r="F200" s="122">
        <v>5915.6229556385997</v>
      </c>
      <c r="G200" s="122">
        <v>1464.1945137380301</v>
      </c>
      <c r="H200" s="122"/>
      <c r="I200" s="122">
        <v>-149.17157598685299</v>
      </c>
      <c r="J200" s="122">
        <v>-128.274883609223</v>
      </c>
      <c r="L200" s="178">
        <v>0.96724137931034504</v>
      </c>
      <c r="M200" s="178">
        <v>0.96199999999999997</v>
      </c>
      <c r="N200" s="140">
        <v>5.9969338984579297</v>
      </c>
      <c r="O200" s="140">
        <v>8.7293714491838799</v>
      </c>
    </row>
    <row r="201" spans="1:15" customFormat="1" x14ac:dyDescent="0.2">
      <c r="A201" s="123" t="s">
        <v>549</v>
      </c>
      <c r="B201" s="122">
        <v>37890</v>
      </c>
      <c r="C201" s="122">
        <v>7016</v>
      </c>
      <c r="D201" s="178">
        <v>1.0018543743392301</v>
      </c>
      <c r="E201" s="122">
        <v>7002.7520047398602</v>
      </c>
      <c r="F201" s="122">
        <v>5823.8824769963703</v>
      </c>
      <c r="G201" s="122">
        <v>1364.34382781268</v>
      </c>
      <c r="H201" s="122"/>
      <c r="I201" s="122">
        <v>-57.1994164599691</v>
      </c>
      <c r="J201" s="122">
        <v>-128.274883609223</v>
      </c>
      <c r="L201" s="178">
        <v>0.98275862068965503</v>
      </c>
      <c r="M201" s="178">
        <v>0.96199999999999997</v>
      </c>
      <c r="N201" s="140">
        <v>5.9039324359989402</v>
      </c>
      <c r="O201" s="140">
        <v>8.1340723145948797</v>
      </c>
    </row>
    <row r="202" spans="1:15" customFormat="1" x14ac:dyDescent="0.2">
      <c r="A202" s="123" t="s">
        <v>550</v>
      </c>
      <c r="B202" s="122">
        <v>12326</v>
      </c>
      <c r="C202" s="122">
        <v>5569</v>
      </c>
      <c r="D202" s="178">
        <v>1.0018543743392301</v>
      </c>
      <c r="E202" s="122">
        <v>5559.0844158335203</v>
      </c>
      <c r="F202" s="122">
        <v>4665.7086423843402</v>
      </c>
      <c r="G202" s="122">
        <v>1231.52212109684</v>
      </c>
      <c r="H202" s="122"/>
      <c r="I202" s="122">
        <v>-251.36286435006201</v>
      </c>
      <c r="J202" s="122">
        <v>-86.783483297600696</v>
      </c>
      <c r="L202" s="178">
        <v>0.95</v>
      </c>
      <c r="M202" s="178">
        <v>0.99299999999999999</v>
      </c>
      <c r="N202" s="140">
        <v>4.7298393639461302</v>
      </c>
      <c r="O202" s="140">
        <v>7.3422034723348997</v>
      </c>
    </row>
    <row r="203" spans="1:15" customFormat="1" x14ac:dyDescent="0.2">
      <c r="A203" s="123" t="s">
        <v>551</v>
      </c>
      <c r="B203" s="122">
        <v>12645</v>
      </c>
      <c r="C203" s="122">
        <v>7256</v>
      </c>
      <c r="D203" s="178">
        <v>1.0018543743392301</v>
      </c>
      <c r="E203" s="122">
        <v>7242.9726120401101</v>
      </c>
      <c r="F203" s="122">
        <v>5328.1089126513998</v>
      </c>
      <c r="G203" s="122">
        <v>1522.78593124234</v>
      </c>
      <c r="H203" s="122"/>
      <c r="I203" s="122">
        <v>208.49793328435999</v>
      </c>
      <c r="J203" s="122">
        <v>183.579834862003</v>
      </c>
      <c r="L203" s="178">
        <v>1.02758620689655</v>
      </c>
      <c r="M203" s="178">
        <v>1.1950000000000001</v>
      </c>
      <c r="N203" s="140">
        <v>5.4013444049031198</v>
      </c>
      <c r="O203" s="140">
        <v>9.0786872281534201</v>
      </c>
    </row>
    <row r="204" spans="1:15" customFormat="1" ht="14.25" customHeight="1" x14ac:dyDescent="0.2">
      <c r="A204" s="18" t="s">
        <v>552</v>
      </c>
      <c r="B204" s="19"/>
      <c r="C204" s="19"/>
      <c r="D204" s="179"/>
      <c r="E204" s="19"/>
      <c r="F204" s="19"/>
      <c r="G204" s="19"/>
      <c r="H204" s="19"/>
      <c r="I204" s="19"/>
      <c r="J204" s="19"/>
      <c r="L204" s="179"/>
      <c r="M204" s="179"/>
      <c r="N204" s="68"/>
      <c r="O204" s="68"/>
    </row>
    <row r="205" spans="1:15" customFormat="1" x14ac:dyDescent="0.2">
      <c r="A205" s="123" t="s">
        <v>553</v>
      </c>
      <c r="B205" s="122">
        <v>25771</v>
      </c>
      <c r="C205" s="122">
        <v>5855</v>
      </c>
      <c r="D205" s="178">
        <v>1.0018543743392301</v>
      </c>
      <c r="E205" s="122">
        <v>5844.2388103391604</v>
      </c>
      <c r="F205" s="122">
        <v>5029.6216644383703</v>
      </c>
      <c r="G205" s="122">
        <v>1176.74661203912</v>
      </c>
      <c r="H205" s="122"/>
      <c r="I205" s="122">
        <v>-169.609833659495</v>
      </c>
      <c r="J205" s="122">
        <v>-192.51963247883199</v>
      </c>
      <c r="L205" s="178">
        <v>0.96379310344827596</v>
      </c>
      <c r="M205" s="178">
        <v>0.91400000000000003</v>
      </c>
      <c r="N205" s="140">
        <v>5.0987544138760601</v>
      </c>
      <c r="O205" s="140">
        <v>7.0156377323347998</v>
      </c>
    </row>
    <row r="206" spans="1:15" customFormat="1" x14ac:dyDescent="0.2">
      <c r="A206" s="123" t="s">
        <v>554</v>
      </c>
      <c r="B206" s="122">
        <v>8453</v>
      </c>
      <c r="C206" s="122">
        <v>6024</v>
      </c>
      <c r="D206" s="178">
        <v>1.0018543743392301</v>
      </c>
      <c r="E206" s="122">
        <v>6012.6537388182796</v>
      </c>
      <c r="F206" s="122">
        <v>5473.0976582466801</v>
      </c>
      <c r="G206" s="122">
        <v>1103.2647032423899</v>
      </c>
      <c r="H206" s="122"/>
      <c r="I206" s="122">
        <v>-404.64979689487001</v>
      </c>
      <c r="J206" s="122">
        <v>-159.058825775911</v>
      </c>
      <c r="L206" s="178">
        <v>0.92413793103448305</v>
      </c>
      <c r="M206" s="178">
        <v>0.93899999999999995</v>
      </c>
      <c r="N206" s="140">
        <v>5.5483260380929904</v>
      </c>
      <c r="O206" s="140">
        <v>6.5775464332189797</v>
      </c>
    </row>
    <row r="207" spans="1:15" customFormat="1" x14ac:dyDescent="0.2">
      <c r="A207" s="123" t="s">
        <v>555</v>
      </c>
      <c r="B207" s="122">
        <v>10613</v>
      </c>
      <c r="C207" s="122">
        <v>5077</v>
      </c>
      <c r="D207" s="178">
        <v>1.0018543743392301</v>
      </c>
      <c r="E207" s="122">
        <v>5067.8050774548701</v>
      </c>
      <c r="F207" s="122">
        <v>4498.6107958472003</v>
      </c>
      <c r="G207" s="122">
        <v>1166.3637109813801</v>
      </c>
      <c r="H207" s="122"/>
      <c r="I207" s="122">
        <v>-404.64979689487001</v>
      </c>
      <c r="J207" s="122">
        <v>-192.51963247883199</v>
      </c>
      <c r="L207" s="178">
        <v>0.92413793103448305</v>
      </c>
      <c r="M207" s="178">
        <v>0.91400000000000003</v>
      </c>
      <c r="N207" s="140">
        <v>4.5604447375859802</v>
      </c>
      <c r="O207" s="140">
        <v>6.9537359841703603</v>
      </c>
    </row>
    <row r="208" spans="1:15" customFormat="1" x14ac:dyDescent="0.2">
      <c r="A208" s="123" t="s">
        <v>556</v>
      </c>
      <c r="B208" s="122">
        <v>11379</v>
      </c>
      <c r="C208" s="122">
        <v>7067</v>
      </c>
      <c r="D208" s="178">
        <v>1.0018543743392301</v>
      </c>
      <c r="E208" s="122">
        <v>7053.99904142165</v>
      </c>
      <c r="F208" s="122">
        <v>5695.5083888848403</v>
      </c>
      <c r="G208" s="122">
        <v>1404.7679967218401</v>
      </c>
      <c r="H208" s="122"/>
      <c r="I208" s="122">
        <v>-57.1994164599691</v>
      </c>
      <c r="J208" s="122">
        <v>10.922072274929199</v>
      </c>
      <c r="L208" s="178">
        <v>0.98275862068965503</v>
      </c>
      <c r="M208" s="178">
        <v>1.0660000000000001</v>
      </c>
      <c r="N208" s="140">
        <v>5.7737938307408401</v>
      </c>
      <c r="O208" s="140">
        <v>8.3750768960365605</v>
      </c>
    </row>
    <row r="209" spans="1:15" customFormat="1" x14ac:dyDescent="0.2">
      <c r="A209" s="123" t="s">
        <v>557</v>
      </c>
      <c r="B209" s="122">
        <v>8958</v>
      </c>
      <c r="C209" s="122">
        <v>5660</v>
      </c>
      <c r="D209" s="178">
        <v>1.0018543743392301</v>
      </c>
      <c r="E209" s="122">
        <v>5649.6690731066101</v>
      </c>
      <c r="F209" s="122">
        <v>4834.2007996008997</v>
      </c>
      <c r="G209" s="122">
        <v>1157.1594819714001</v>
      </c>
      <c r="H209" s="122"/>
      <c r="I209" s="122">
        <v>-149.17157598685299</v>
      </c>
      <c r="J209" s="122">
        <v>-192.51963247883199</v>
      </c>
      <c r="L209" s="178">
        <v>0.96724137931034504</v>
      </c>
      <c r="M209" s="178">
        <v>0.91400000000000003</v>
      </c>
      <c r="N209" s="140">
        <v>4.9006474659522201</v>
      </c>
      <c r="O209" s="140">
        <v>6.89886135298058</v>
      </c>
    </row>
    <row r="210" spans="1:15" customFormat="1" x14ac:dyDescent="0.2">
      <c r="A210" s="123" t="s">
        <v>558</v>
      </c>
      <c r="B210" s="122">
        <v>11921</v>
      </c>
      <c r="C210" s="122">
        <v>4529</v>
      </c>
      <c r="D210" s="178">
        <v>1.0018543743392301</v>
      </c>
      <c r="E210" s="122">
        <v>4521.05883378621</v>
      </c>
      <c r="F210" s="122">
        <v>3988.4630590418001</v>
      </c>
      <c r="G210" s="122">
        <v>976.47827157330005</v>
      </c>
      <c r="H210" s="122"/>
      <c r="I210" s="122">
        <v>-251.36286435006201</v>
      </c>
      <c r="J210" s="122">
        <v>-192.51963247883199</v>
      </c>
      <c r="L210" s="178">
        <v>0.95</v>
      </c>
      <c r="M210" s="178">
        <v>0.91400000000000003</v>
      </c>
      <c r="N210" s="140">
        <v>4.04328495931549</v>
      </c>
      <c r="O210" s="140">
        <v>5.8216592567737599</v>
      </c>
    </row>
    <row r="211" spans="1:15" customFormat="1" x14ac:dyDescent="0.2">
      <c r="A211" s="123" t="s">
        <v>559</v>
      </c>
      <c r="B211" s="122">
        <v>15256</v>
      </c>
      <c r="C211" s="122">
        <v>8592</v>
      </c>
      <c r="D211" s="178">
        <v>1.0018543743392301</v>
      </c>
      <c r="E211" s="122">
        <v>8575.8060093761396</v>
      </c>
      <c r="F211" s="122">
        <v>7002.5948543699096</v>
      </c>
      <c r="G211" s="122">
        <v>1619.48849919127</v>
      </c>
      <c r="H211" s="122"/>
      <c r="I211" s="122">
        <v>-57.1994164599691</v>
      </c>
      <c r="J211" s="122">
        <v>10.922072274929199</v>
      </c>
      <c r="L211" s="178">
        <v>0.98275862068965503</v>
      </c>
      <c r="M211" s="178">
        <v>1.0660000000000001</v>
      </c>
      <c r="N211" s="140">
        <v>7.0988463555322499</v>
      </c>
      <c r="O211" s="140">
        <v>9.6552176192973196</v>
      </c>
    </row>
    <row r="212" spans="1:15" customFormat="1" x14ac:dyDescent="0.2">
      <c r="A212" s="123" t="s">
        <v>560</v>
      </c>
      <c r="B212" s="122">
        <v>88350</v>
      </c>
      <c r="C212" s="122">
        <v>6631</v>
      </c>
      <c r="D212" s="178">
        <v>1.0018543743392301</v>
      </c>
      <c r="E212" s="122">
        <v>6619.1801509381403</v>
      </c>
      <c r="F212" s="122">
        <v>5456.4101598896796</v>
      </c>
      <c r="G212" s="122">
        <v>1167.19416127099</v>
      </c>
      <c r="H212" s="122"/>
      <c r="I212" s="122">
        <v>-36.761158787328</v>
      </c>
      <c r="J212" s="122">
        <v>32.336988564799</v>
      </c>
      <c r="L212" s="178">
        <v>0.986206896551724</v>
      </c>
      <c r="M212" s="178">
        <v>1.0820000000000001</v>
      </c>
      <c r="N212" s="140">
        <v>5.5314091680814901</v>
      </c>
      <c r="O212" s="140">
        <v>6.9586870401810996</v>
      </c>
    </row>
    <row r="213" spans="1:15" customFormat="1" x14ac:dyDescent="0.2">
      <c r="A213" s="123" t="s">
        <v>561</v>
      </c>
      <c r="B213" s="122">
        <v>11885</v>
      </c>
      <c r="C213" s="122">
        <v>7353</v>
      </c>
      <c r="D213" s="178">
        <v>1.0018543743392301</v>
      </c>
      <c r="E213" s="122">
        <v>7339.7554450433599</v>
      </c>
      <c r="F213" s="122">
        <v>6034.0158762502297</v>
      </c>
      <c r="G213" s="122">
        <v>1352.01691297817</v>
      </c>
      <c r="H213" s="122"/>
      <c r="I213" s="122">
        <v>-57.1994164599691</v>
      </c>
      <c r="J213" s="122">
        <v>10.922072274929199</v>
      </c>
      <c r="L213" s="178">
        <v>0.98275862068965503</v>
      </c>
      <c r="M213" s="178">
        <v>1.0660000000000001</v>
      </c>
      <c r="N213" s="140">
        <v>6.1169541438788402</v>
      </c>
      <c r="O213" s="140">
        <v>8.0605805637357992</v>
      </c>
    </row>
    <row r="214" spans="1:15" customFormat="1" x14ac:dyDescent="0.2">
      <c r="A214" s="123" t="s">
        <v>562</v>
      </c>
      <c r="B214" s="122">
        <v>24114</v>
      </c>
      <c r="C214" s="122">
        <v>5834</v>
      </c>
      <c r="D214" s="178">
        <v>1.0018543743392301</v>
      </c>
      <c r="E214" s="122">
        <v>5823.4163396734002</v>
      </c>
      <c r="F214" s="122">
        <v>5015.2482763841499</v>
      </c>
      <c r="G214" s="122">
        <v>1146.31441093691</v>
      </c>
      <c r="H214" s="122"/>
      <c r="I214" s="122">
        <v>-251.36286435006201</v>
      </c>
      <c r="J214" s="122">
        <v>-86.783483297600696</v>
      </c>
      <c r="L214" s="178">
        <v>0.95</v>
      </c>
      <c r="M214" s="178">
        <v>0.99299999999999999</v>
      </c>
      <c r="N214" s="140">
        <v>5.08418346188936</v>
      </c>
      <c r="O214" s="140">
        <v>6.8342041967321903</v>
      </c>
    </row>
    <row r="215" spans="1:15" customFormat="1" x14ac:dyDescent="0.2">
      <c r="A215" s="123" t="s">
        <v>563</v>
      </c>
      <c r="B215" s="122">
        <v>3656</v>
      </c>
      <c r="C215" s="122">
        <v>4558</v>
      </c>
      <c r="D215" s="178">
        <v>1.0018543743392301</v>
      </c>
      <c r="E215" s="122">
        <v>4550.0393969219604</v>
      </c>
      <c r="F215" s="122">
        <v>4101.1780528337904</v>
      </c>
      <c r="G215" s="122">
        <v>1046.03077346187</v>
      </c>
      <c r="H215" s="122"/>
      <c r="I215" s="122">
        <v>-404.64979689487001</v>
      </c>
      <c r="J215" s="122">
        <v>-192.51963247883199</v>
      </c>
      <c r="L215" s="178">
        <v>0.92413793103448305</v>
      </c>
      <c r="M215" s="178">
        <v>0.91400000000000003</v>
      </c>
      <c r="N215" s="140">
        <v>4.1575492341356703</v>
      </c>
      <c r="O215" s="140">
        <v>6.2363238512035002</v>
      </c>
    </row>
    <row r="216" spans="1:15" customFormat="1" x14ac:dyDescent="0.2">
      <c r="A216" s="123" t="s">
        <v>564</v>
      </c>
      <c r="B216" s="122">
        <v>4106</v>
      </c>
      <c r="C216" s="122">
        <v>5202</v>
      </c>
      <c r="D216" s="178">
        <v>1.0018543743392301</v>
      </c>
      <c r="E216" s="122">
        <v>5192.1727891779401</v>
      </c>
      <c r="F216" s="122">
        <v>4156.2186022392398</v>
      </c>
      <c r="G216" s="122">
        <v>1221.4284870079</v>
      </c>
      <c r="H216" s="122"/>
      <c r="I216" s="122">
        <v>-57.1994164599691</v>
      </c>
      <c r="J216" s="122">
        <v>-128.274883609223</v>
      </c>
      <c r="L216" s="178">
        <v>0.98275862068965503</v>
      </c>
      <c r="M216" s="178">
        <v>0.96199999999999997</v>
      </c>
      <c r="N216" s="140">
        <v>4.2133463224549397</v>
      </c>
      <c r="O216" s="140">
        <v>7.2820263029712597</v>
      </c>
    </row>
    <row r="217" spans="1:15" customFormat="1" x14ac:dyDescent="0.2">
      <c r="A217" s="123" t="s">
        <v>565</v>
      </c>
      <c r="B217" s="122">
        <v>13099</v>
      </c>
      <c r="C217" s="122">
        <v>5331</v>
      </c>
      <c r="D217" s="178">
        <v>1.0018543743392301</v>
      </c>
      <c r="E217" s="122">
        <v>5321.33619539136</v>
      </c>
      <c r="F217" s="122">
        <v>4608.7643593876801</v>
      </c>
      <c r="G217" s="122">
        <v>1122.99352612965</v>
      </c>
      <c r="H217" s="122"/>
      <c r="I217" s="122">
        <v>-251.36286435006201</v>
      </c>
      <c r="J217" s="122">
        <v>-159.058825775911</v>
      </c>
      <c r="L217" s="178">
        <v>0.95</v>
      </c>
      <c r="M217" s="178">
        <v>0.93899999999999995</v>
      </c>
      <c r="N217" s="140">
        <v>4.6721123749904603</v>
      </c>
      <c r="O217" s="140">
        <v>6.6951675700435098</v>
      </c>
    </row>
    <row r="218" spans="1:15" customFormat="1" x14ac:dyDescent="0.2">
      <c r="A218" s="123" t="s">
        <v>566</v>
      </c>
      <c r="B218" s="122">
        <v>15334</v>
      </c>
      <c r="C218" s="122">
        <v>5394</v>
      </c>
      <c r="D218" s="178">
        <v>1.0018543743392301</v>
      </c>
      <c r="E218" s="122">
        <v>5383.6628235458102</v>
      </c>
      <c r="F218" s="122">
        <v>4496.6899175941398</v>
      </c>
      <c r="G218" s="122">
        <v>1225.11925359933</v>
      </c>
      <c r="H218" s="122"/>
      <c r="I218" s="122">
        <v>-251.36286435006201</v>
      </c>
      <c r="J218" s="122">
        <v>-86.783483297600696</v>
      </c>
      <c r="L218" s="178">
        <v>0.95</v>
      </c>
      <c r="M218" s="178">
        <v>0.99299999999999999</v>
      </c>
      <c r="N218" s="140">
        <v>4.5584974566323204</v>
      </c>
      <c r="O218" s="140">
        <v>7.3040302595539304</v>
      </c>
    </row>
    <row r="219" spans="1:15" customFormat="1" x14ac:dyDescent="0.2">
      <c r="A219" s="123" t="s">
        <v>567</v>
      </c>
      <c r="B219" s="122">
        <v>11992</v>
      </c>
      <c r="C219" s="122">
        <v>4628</v>
      </c>
      <c r="D219" s="178">
        <v>1.0018543743392301</v>
      </c>
      <c r="E219" s="122">
        <v>4619.2113707861299</v>
      </c>
      <c r="F219" s="122">
        <v>4326.7853248494202</v>
      </c>
      <c r="G219" s="122">
        <v>958.10863229981601</v>
      </c>
      <c r="H219" s="122"/>
      <c r="I219" s="122">
        <v>-343.335023876945</v>
      </c>
      <c r="J219" s="122">
        <v>-322.347562486166</v>
      </c>
      <c r="L219" s="178">
        <v>0.93448275862068997</v>
      </c>
      <c r="M219" s="178">
        <v>0.81699999999999995</v>
      </c>
      <c r="N219" s="140">
        <v>4.3862575050033401</v>
      </c>
      <c r="O219" s="140">
        <v>5.7121414276184099</v>
      </c>
    </row>
    <row r="220" spans="1:15" customFormat="1" x14ac:dyDescent="0.2">
      <c r="A220" s="123" t="s">
        <v>568</v>
      </c>
      <c r="B220" s="122">
        <v>9804</v>
      </c>
      <c r="C220" s="122">
        <v>5519</v>
      </c>
      <c r="D220" s="178">
        <v>1.0018543743392301</v>
      </c>
      <c r="E220" s="122">
        <v>5508.9113734157499</v>
      </c>
      <c r="F220" s="122">
        <v>4900.0090524846701</v>
      </c>
      <c r="G220" s="122">
        <v>1274.5849072941801</v>
      </c>
      <c r="H220" s="122"/>
      <c r="I220" s="122">
        <v>-343.335023876945</v>
      </c>
      <c r="J220" s="122">
        <v>-322.347562486166</v>
      </c>
      <c r="L220" s="178">
        <v>0.93448275862068997</v>
      </c>
      <c r="M220" s="178">
        <v>0.81699999999999995</v>
      </c>
      <c r="N220" s="140">
        <v>4.9673602611179097</v>
      </c>
      <c r="O220" s="140">
        <v>7.5989392084863301</v>
      </c>
    </row>
    <row r="221" spans="1:15" customFormat="1" ht="14.25" customHeight="1" x14ac:dyDescent="0.2">
      <c r="A221" s="18" t="s">
        <v>569</v>
      </c>
      <c r="B221" s="19"/>
      <c r="C221" s="19"/>
      <c r="D221" s="179"/>
      <c r="E221" s="19"/>
      <c r="F221" s="19"/>
      <c r="G221" s="19"/>
      <c r="H221" s="19"/>
      <c r="I221" s="19"/>
      <c r="J221" s="19"/>
      <c r="L221" s="179"/>
      <c r="M221" s="179"/>
      <c r="N221" s="68"/>
      <c r="O221" s="68"/>
    </row>
    <row r="222" spans="1:15" customFormat="1" x14ac:dyDescent="0.2">
      <c r="A222" s="123" t="s">
        <v>570</v>
      </c>
      <c r="B222" s="122">
        <v>11119</v>
      </c>
      <c r="C222" s="122">
        <v>5412</v>
      </c>
      <c r="D222" s="178">
        <v>1.0018543743392301</v>
      </c>
      <c r="E222" s="122">
        <v>5401.4965146714603</v>
      </c>
      <c r="F222" s="122">
        <v>4808.4464080857897</v>
      </c>
      <c r="G222" s="122">
        <v>1190.21953595937</v>
      </c>
      <c r="H222" s="122"/>
      <c r="I222" s="122">
        <v>-404.64979689487001</v>
      </c>
      <c r="J222" s="122">
        <v>-192.51963247883199</v>
      </c>
      <c r="L222" s="178">
        <v>0.92413793103448305</v>
      </c>
      <c r="M222" s="178">
        <v>0.91400000000000003</v>
      </c>
      <c r="N222" s="140">
        <v>4.8745390772551502</v>
      </c>
      <c r="O222" s="140">
        <v>7.0959618670743803</v>
      </c>
    </row>
    <row r="223" spans="1:15" customFormat="1" x14ac:dyDescent="0.2">
      <c r="A223" s="123" t="s">
        <v>571</v>
      </c>
      <c r="B223" s="122">
        <v>9531</v>
      </c>
      <c r="C223" s="122">
        <v>4851</v>
      </c>
      <c r="D223" s="178">
        <v>1.0018543743392301</v>
      </c>
      <c r="E223" s="122">
        <v>4842.2983508133302</v>
      </c>
      <c r="F223" s="122">
        <v>4233.0759647980904</v>
      </c>
      <c r="G223" s="122">
        <v>1142.1470665193301</v>
      </c>
      <c r="H223" s="122"/>
      <c r="I223" s="122">
        <v>-404.64979689487001</v>
      </c>
      <c r="J223" s="122">
        <v>-128.274883609223</v>
      </c>
      <c r="L223" s="178">
        <v>0.92413793103448305</v>
      </c>
      <c r="M223" s="178">
        <v>0.96199999999999997</v>
      </c>
      <c r="N223" s="140">
        <v>4.29126009862554</v>
      </c>
      <c r="O223" s="140">
        <v>6.8093589340048304</v>
      </c>
    </row>
    <row r="224" spans="1:15" customFormat="1" x14ac:dyDescent="0.2">
      <c r="A224" s="123" t="s">
        <v>572</v>
      </c>
      <c r="B224" s="122">
        <v>15315</v>
      </c>
      <c r="C224" s="122">
        <v>6372</v>
      </c>
      <c r="D224" s="178">
        <v>1.0018543743392301</v>
      </c>
      <c r="E224" s="122">
        <v>6360.1424464072597</v>
      </c>
      <c r="F224" s="122">
        <v>5423.3335314951801</v>
      </c>
      <c r="G224" s="122">
        <v>1316.4466628713701</v>
      </c>
      <c r="H224" s="122"/>
      <c r="I224" s="122">
        <v>-251.36286435006201</v>
      </c>
      <c r="J224" s="122">
        <v>-128.274883609223</v>
      </c>
      <c r="L224" s="178">
        <v>0.95</v>
      </c>
      <c r="M224" s="178">
        <v>0.96199999999999997</v>
      </c>
      <c r="N224" s="140">
        <v>5.49787789748612</v>
      </c>
      <c r="O224" s="140">
        <v>7.8485145282402904</v>
      </c>
    </row>
    <row r="225" spans="1:15" customFormat="1" x14ac:dyDescent="0.2">
      <c r="A225" s="123" t="s">
        <v>573</v>
      </c>
      <c r="B225" s="122">
        <v>6936</v>
      </c>
      <c r="C225" s="122">
        <v>4940</v>
      </c>
      <c r="D225" s="178">
        <v>1.0018543743392301</v>
      </c>
      <c r="E225" s="122">
        <v>4930.6612214781599</v>
      </c>
      <c r="F225" s="122">
        <v>4408.8348717975095</v>
      </c>
      <c r="G225" s="122">
        <v>1013.2596298731301</v>
      </c>
      <c r="H225" s="122"/>
      <c r="I225" s="122">
        <v>-404.64979689487001</v>
      </c>
      <c r="J225" s="122">
        <v>-86.783483297600696</v>
      </c>
      <c r="L225" s="178">
        <v>0.92413793103448305</v>
      </c>
      <c r="M225" s="178">
        <v>0.99299999999999999</v>
      </c>
      <c r="N225" s="140">
        <v>4.4694348327566296</v>
      </c>
      <c r="O225" s="140">
        <v>6.0409457900807402</v>
      </c>
    </row>
    <row r="226" spans="1:15" customFormat="1" x14ac:dyDescent="0.2">
      <c r="A226" s="123" t="s">
        <v>574</v>
      </c>
      <c r="B226" s="122">
        <v>30054</v>
      </c>
      <c r="C226" s="122">
        <v>5845</v>
      </c>
      <c r="D226" s="178">
        <v>1.0018543743392301</v>
      </c>
      <c r="E226" s="122">
        <v>5834.4714306586002</v>
      </c>
      <c r="F226" s="122">
        <v>4939.7553650241598</v>
      </c>
      <c r="G226" s="122">
        <v>1256.8455317727701</v>
      </c>
      <c r="H226" s="122"/>
      <c r="I226" s="122">
        <v>-169.609833659495</v>
      </c>
      <c r="J226" s="122">
        <v>-192.51963247883199</v>
      </c>
      <c r="L226" s="178">
        <v>0.96379310344827596</v>
      </c>
      <c r="M226" s="178">
        <v>0.91400000000000003</v>
      </c>
      <c r="N226" s="140">
        <v>5.0076528914620404</v>
      </c>
      <c r="O226" s="140">
        <v>7.4931789445664503</v>
      </c>
    </row>
    <row r="227" spans="1:15" customFormat="1" x14ac:dyDescent="0.2">
      <c r="A227" s="123" t="s">
        <v>575</v>
      </c>
      <c r="B227" s="122">
        <v>21016</v>
      </c>
      <c r="C227" s="122">
        <v>8211</v>
      </c>
      <c r="D227" s="178">
        <v>1.0018543743392301</v>
      </c>
      <c r="E227" s="122">
        <v>8195.5451379652204</v>
      </c>
      <c r="F227" s="122">
        <v>6763.7125883512399</v>
      </c>
      <c r="G227" s="122">
        <v>1478.10989379902</v>
      </c>
      <c r="H227" s="122"/>
      <c r="I227" s="122">
        <v>-57.1994164599691</v>
      </c>
      <c r="J227" s="122">
        <v>10.922072274929199</v>
      </c>
      <c r="L227" s="178">
        <v>0.98275862068965503</v>
      </c>
      <c r="M227" s="178">
        <v>1.0660000000000001</v>
      </c>
      <c r="N227" s="140">
        <v>6.8566806242862599</v>
      </c>
      <c r="O227" s="140">
        <v>8.8123334602207795</v>
      </c>
    </row>
    <row r="228" spans="1:15" customFormat="1" x14ac:dyDescent="0.2">
      <c r="A228" s="123" t="s">
        <v>576</v>
      </c>
      <c r="B228" s="122">
        <v>5664</v>
      </c>
      <c r="C228" s="122">
        <v>4971</v>
      </c>
      <c r="D228" s="178">
        <v>1.0018543743392301</v>
      </c>
      <c r="E228" s="122">
        <v>4962.0559547141702</v>
      </c>
      <c r="F228" s="122">
        <v>4249.4997241617402</v>
      </c>
      <c r="G228" s="122">
        <v>1054.2474390181101</v>
      </c>
      <c r="H228" s="122"/>
      <c r="I228" s="122">
        <v>-149.17157598685299</v>
      </c>
      <c r="J228" s="122">
        <v>-192.51963247883199</v>
      </c>
      <c r="L228" s="178">
        <v>0.96724137931034504</v>
      </c>
      <c r="M228" s="178">
        <v>0.91400000000000003</v>
      </c>
      <c r="N228" s="140">
        <v>4.3079096045197698</v>
      </c>
      <c r="O228" s="140">
        <v>6.2853107344632804</v>
      </c>
    </row>
    <row r="229" spans="1:15" customFormat="1" x14ac:dyDescent="0.2">
      <c r="A229" s="123" t="s">
        <v>577</v>
      </c>
      <c r="B229" s="122">
        <v>7363</v>
      </c>
      <c r="C229" s="122">
        <v>8319</v>
      </c>
      <c r="D229" s="178">
        <v>1.0018543743392301</v>
      </c>
      <c r="E229" s="122">
        <v>8303.2346187007206</v>
      </c>
      <c r="F229" s="122">
        <v>6846.0067559998797</v>
      </c>
      <c r="G229" s="122">
        <v>1503.5052068858799</v>
      </c>
      <c r="H229" s="122"/>
      <c r="I229" s="122">
        <v>-57.1994164599691</v>
      </c>
      <c r="J229" s="122">
        <v>10.922072274929199</v>
      </c>
      <c r="L229" s="178">
        <v>0.98275862068965503</v>
      </c>
      <c r="M229" s="178">
        <v>1.0660000000000001</v>
      </c>
      <c r="N229" s="140">
        <v>6.9401059350808101</v>
      </c>
      <c r="O229" s="140">
        <v>8.9637376069536892</v>
      </c>
    </row>
    <row r="230" spans="1:15" customFormat="1" x14ac:dyDescent="0.2">
      <c r="A230" s="123" t="s">
        <v>578</v>
      </c>
      <c r="B230" s="122">
        <v>23269</v>
      </c>
      <c r="C230" s="122">
        <v>6195</v>
      </c>
      <c r="D230" s="178">
        <v>1.0018543743392301</v>
      </c>
      <c r="E230" s="122">
        <v>6183.9308263746498</v>
      </c>
      <c r="F230" s="122">
        <v>5396.6208603600398</v>
      </c>
      <c r="G230" s="122">
        <v>1231.1924628434999</v>
      </c>
      <c r="H230" s="122"/>
      <c r="I230" s="122">
        <v>-251.36286435006201</v>
      </c>
      <c r="J230" s="122">
        <v>-192.51963247883199</v>
      </c>
      <c r="L230" s="178">
        <v>0.95</v>
      </c>
      <c r="M230" s="178">
        <v>0.91400000000000003</v>
      </c>
      <c r="N230" s="140">
        <v>5.4707980575014004</v>
      </c>
      <c r="O230" s="140">
        <v>7.3402380850058</v>
      </c>
    </row>
    <row r="231" spans="1:15" customFormat="1" x14ac:dyDescent="0.2">
      <c r="A231" s="123" t="s">
        <v>579</v>
      </c>
      <c r="B231" s="122">
        <v>4913</v>
      </c>
      <c r="C231" s="122">
        <v>4159</v>
      </c>
      <c r="D231" s="178">
        <v>1.0018543743392301</v>
      </c>
      <c r="E231" s="122">
        <v>4151.3439391807096</v>
      </c>
      <c r="F231" s="122">
        <v>3734.5424796402399</v>
      </c>
      <c r="G231" s="122">
        <v>1013.97088891417</v>
      </c>
      <c r="H231" s="122"/>
      <c r="I231" s="122">
        <v>-404.64979689487001</v>
      </c>
      <c r="J231" s="122">
        <v>-192.51963247883199</v>
      </c>
      <c r="L231" s="178">
        <v>0.92413793103448305</v>
      </c>
      <c r="M231" s="178">
        <v>0.91400000000000003</v>
      </c>
      <c r="N231" s="140">
        <v>3.78587421127621</v>
      </c>
      <c r="O231" s="140">
        <v>6.0451862405862</v>
      </c>
    </row>
    <row r="232" spans="1:15" customFormat="1" x14ac:dyDescent="0.2">
      <c r="A232" s="123" t="s">
        <v>580</v>
      </c>
      <c r="B232" s="122">
        <v>10352</v>
      </c>
      <c r="C232" s="122">
        <v>6088</v>
      </c>
      <c r="D232" s="178">
        <v>1.0018543743392301</v>
      </c>
      <c r="E232" s="122">
        <v>6076.6624760934001</v>
      </c>
      <c r="F232" s="122">
        <v>5345.7644881811202</v>
      </c>
      <c r="G232" s="122">
        <v>1263.8226684163701</v>
      </c>
      <c r="H232" s="122"/>
      <c r="I232" s="122">
        <v>-404.64979689487001</v>
      </c>
      <c r="J232" s="122">
        <v>-128.274883609223</v>
      </c>
      <c r="L232" s="178">
        <v>0.92413793103448305</v>
      </c>
      <c r="M232" s="178">
        <v>0.96199999999999997</v>
      </c>
      <c r="N232" s="140">
        <v>5.4192426584234896</v>
      </c>
      <c r="O232" s="140">
        <v>7.5347758887171601</v>
      </c>
    </row>
    <row r="233" spans="1:15" customFormat="1" x14ac:dyDescent="0.2">
      <c r="A233" s="123" t="s">
        <v>569</v>
      </c>
      <c r="B233" s="122">
        <v>142618</v>
      </c>
      <c r="C233" s="122">
        <v>7689</v>
      </c>
      <c r="D233" s="178">
        <v>1.0018543743392301</v>
      </c>
      <c r="E233" s="122">
        <v>7674.5032702827102</v>
      </c>
      <c r="F233" s="122">
        <v>6350.8838533970302</v>
      </c>
      <c r="G233" s="122">
        <v>1328.04358710822</v>
      </c>
      <c r="H233" s="122"/>
      <c r="I233" s="122">
        <v>-36.761158787328</v>
      </c>
      <c r="J233" s="122">
        <v>32.336988564799</v>
      </c>
      <c r="L233" s="178">
        <v>0.986206896551724</v>
      </c>
      <c r="M233" s="178">
        <v>1.0820000000000001</v>
      </c>
      <c r="N233" s="140">
        <v>6.4381775091503197</v>
      </c>
      <c r="O233" s="140">
        <v>7.9176541530522098</v>
      </c>
    </row>
    <row r="234" spans="1:15" customFormat="1" ht="14.25" customHeight="1" x14ac:dyDescent="0.2">
      <c r="A234" s="18" t="s">
        <v>581</v>
      </c>
      <c r="B234" s="19"/>
      <c r="C234" s="19"/>
      <c r="D234" s="179"/>
      <c r="E234" s="19"/>
      <c r="F234" s="19"/>
      <c r="G234" s="19"/>
      <c r="H234" s="19"/>
      <c r="I234" s="19"/>
      <c r="J234" s="19"/>
      <c r="L234" s="179"/>
      <c r="M234" s="179"/>
      <c r="N234" s="68"/>
      <c r="O234" s="68"/>
    </row>
    <row r="235" spans="1:15" customFormat="1" x14ac:dyDescent="0.2">
      <c r="A235" s="123" t="s">
        <v>582</v>
      </c>
      <c r="B235" s="122">
        <v>13631</v>
      </c>
      <c r="C235" s="122">
        <v>5648</v>
      </c>
      <c r="D235" s="178">
        <v>1.0018543743392301</v>
      </c>
      <c r="E235" s="122">
        <v>5637.1332021450098</v>
      </c>
      <c r="F235" s="122">
        <v>4877.5687827581796</v>
      </c>
      <c r="G235" s="122">
        <v>1203.44691621572</v>
      </c>
      <c r="H235" s="122"/>
      <c r="I235" s="122">
        <v>-251.36286435006201</v>
      </c>
      <c r="J235" s="122">
        <v>-192.51963247883199</v>
      </c>
      <c r="L235" s="178">
        <v>0.95</v>
      </c>
      <c r="M235" s="178">
        <v>0.91400000000000003</v>
      </c>
      <c r="N235" s="140">
        <v>4.9446115472085701</v>
      </c>
      <c r="O235" s="140">
        <v>7.1748220966913596</v>
      </c>
    </row>
    <row r="236" spans="1:15" customFormat="1" x14ac:dyDescent="0.2">
      <c r="A236" s="123" t="s">
        <v>583</v>
      </c>
      <c r="B236" s="122">
        <v>13133</v>
      </c>
      <c r="C236" s="122">
        <v>7052</v>
      </c>
      <c r="D236" s="178">
        <v>1.0018543743392301</v>
      </c>
      <c r="E236" s="122">
        <v>7039.2967125551304</v>
      </c>
      <c r="F236" s="122">
        <v>6053.9986708328297</v>
      </c>
      <c r="G236" s="122">
        <v>1326.9892501879899</v>
      </c>
      <c r="H236" s="122"/>
      <c r="I236" s="122">
        <v>-149.17157598685299</v>
      </c>
      <c r="J236" s="122">
        <v>-192.51963247883199</v>
      </c>
      <c r="L236" s="178">
        <v>0.96724137931034504</v>
      </c>
      <c r="M236" s="178">
        <v>0.91400000000000003</v>
      </c>
      <c r="N236" s="140">
        <v>6.1372116043554401</v>
      </c>
      <c r="O236" s="140">
        <v>7.9113683088403297</v>
      </c>
    </row>
    <row r="237" spans="1:15" customFormat="1" x14ac:dyDescent="0.2">
      <c r="A237" s="123" t="s">
        <v>584</v>
      </c>
      <c r="B237" s="122">
        <v>15596</v>
      </c>
      <c r="C237" s="122">
        <v>6886</v>
      </c>
      <c r="D237" s="178">
        <v>1.0018543743392301</v>
      </c>
      <c r="E237" s="122">
        <v>6872.9723701512503</v>
      </c>
      <c r="F237" s="122">
        <v>5977.0901438528899</v>
      </c>
      <c r="G237" s="122">
        <v>1275.5199742576399</v>
      </c>
      <c r="H237" s="122"/>
      <c r="I237" s="122">
        <v>-251.36286435006201</v>
      </c>
      <c r="J237" s="122">
        <v>-128.274883609223</v>
      </c>
      <c r="L237" s="178">
        <v>0.95</v>
      </c>
      <c r="M237" s="178">
        <v>0.96199999999999997</v>
      </c>
      <c r="N237" s="140">
        <v>6.0592459605026896</v>
      </c>
      <c r="O237" s="140">
        <v>7.6045139779430597</v>
      </c>
    </row>
    <row r="238" spans="1:15" customFormat="1" x14ac:dyDescent="0.2">
      <c r="A238" s="123" t="s">
        <v>585</v>
      </c>
      <c r="B238" s="122">
        <v>8269</v>
      </c>
      <c r="C238" s="122">
        <v>6517</v>
      </c>
      <c r="D238" s="178">
        <v>1.0018543743392301</v>
      </c>
      <c r="E238" s="122">
        <v>6505.2959758575798</v>
      </c>
      <c r="F238" s="122">
        <v>5368.22543657203</v>
      </c>
      <c r="G238" s="122">
        <v>1322.5448393547399</v>
      </c>
      <c r="H238" s="122"/>
      <c r="I238" s="122">
        <v>-57.1994164599691</v>
      </c>
      <c r="J238" s="122">
        <v>-128.274883609223</v>
      </c>
      <c r="L238" s="178">
        <v>0.98275862068965503</v>
      </c>
      <c r="M238" s="178">
        <v>0.96199999999999997</v>
      </c>
      <c r="N238" s="140">
        <v>5.4420123352279601</v>
      </c>
      <c r="O238" s="140">
        <v>7.8848712057080697</v>
      </c>
    </row>
    <row r="239" spans="1:15" customFormat="1" x14ac:dyDescent="0.2">
      <c r="A239" s="123" t="s">
        <v>586</v>
      </c>
      <c r="B239" s="122">
        <v>25376</v>
      </c>
      <c r="C239" s="122">
        <v>6163</v>
      </c>
      <c r="D239" s="178">
        <v>1.0018543743392301</v>
      </c>
      <c r="E239" s="122">
        <v>6151.0951617936398</v>
      </c>
      <c r="F239" s="122">
        <v>5278.9533970286202</v>
      </c>
      <c r="G239" s="122">
        <v>1316.0242615939201</v>
      </c>
      <c r="H239" s="122"/>
      <c r="I239" s="122">
        <v>-251.36286435006201</v>
      </c>
      <c r="J239" s="122">
        <v>-192.51963247883199</v>
      </c>
      <c r="L239" s="178">
        <v>0.95</v>
      </c>
      <c r="M239" s="178">
        <v>0.91400000000000003</v>
      </c>
      <c r="N239" s="140">
        <v>5.3515132408574999</v>
      </c>
      <c r="O239" s="140">
        <v>7.8459962168978601</v>
      </c>
    </row>
    <row r="240" spans="1:15" customFormat="1" x14ac:dyDescent="0.2">
      <c r="A240" s="123" t="s">
        <v>587</v>
      </c>
      <c r="B240" s="122">
        <v>5719</v>
      </c>
      <c r="C240" s="122">
        <v>6426</v>
      </c>
      <c r="D240" s="178">
        <v>1.0018543743392301</v>
      </c>
      <c r="E240" s="122">
        <v>6413.69527535627</v>
      </c>
      <c r="F240" s="122">
        <v>5502.26889202444</v>
      </c>
      <c r="G240" s="122">
        <v>1096.9006834010199</v>
      </c>
      <c r="H240" s="122"/>
      <c r="I240" s="122">
        <v>-57.1994164599691</v>
      </c>
      <c r="J240" s="122">
        <v>-128.274883609223</v>
      </c>
      <c r="L240" s="178">
        <v>0.98275862068965503</v>
      </c>
      <c r="M240" s="178">
        <v>0.96199999999999997</v>
      </c>
      <c r="N240" s="140">
        <v>5.57789823395699</v>
      </c>
      <c r="O240" s="140">
        <v>6.5396048260185298</v>
      </c>
    </row>
    <row r="241" spans="1:15" customFormat="1" x14ac:dyDescent="0.2">
      <c r="A241" s="123" t="s">
        <v>588</v>
      </c>
      <c r="B241" s="122">
        <v>21925</v>
      </c>
      <c r="C241" s="122">
        <v>6606</v>
      </c>
      <c r="D241" s="178">
        <v>1.0018543743392301</v>
      </c>
      <c r="E241" s="122">
        <v>6593.8016681149502</v>
      </c>
      <c r="F241" s="122">
        <v>5709.4364561340899</v>
      </c>
      <c r="G241" s="122">
        <v>1222.51155962852</v>
      </c>
      <c r="H241" s="122"/>
      <c r="I241" s="122">
        <v>-251.36286435006201</v>
      </c>
      <c r="J241" s="122">
        <v>-86.783483297600696</v>
      </c>
      <c r="L241" s="178">
        <v>0.95</v>
      </c>
      <c r="M241" s="178">
        <v>0.99299999999999999</v>
      </c>
      <c r="N241" s="140">
        <v>5.7879133409350096</v>
      </c>
      <c r="O241" s="140">
        <v>7.2884834663626004</v>
      </c>
    </row>
    <row r="242" spans="1:15" customFormat="1" x14ac:dyDescent="0.2">
      <c r="A242" s="123" t="s">
        <v>589</v>
      </c>
      <c r="B242" s="122">
        <v>4434</v>
      </c>
      <c r="C242" s="122">
        <v>5229</v>
      </c>
      <c r="D242" s="178">
        <v>1.0018543743392301</v>
      </c>
      <c r="E242" s="122">
        <v>5218.9036950285899</v>
      </c>
      <c r="F242" s="122">
        <v>4582.9250557875503</v>
      </c>
      <c r="G242" s="122">
        <v>1168.9033197451299</v>
      </c>
      <c r="H242" s="122"/>
      <c r="I242" s="122">
        <v>-404.64979689487001</v>
      </c>
      <c r="J242" s="122">
        <v>-128.274883609223</v>
      </c>
      <c r="L242" s="178">
        <v>0.92413793103448305</v>
      </c>
      <c r="M242" s="178">
        <v>0.96199999999999997</v>
      </c>
      <c r="N242" s="140">
        <v>4.6459179070816399</v>
      </c>
      <c r="O242" s="140">
        <v>6.9688768606224603</v>
      </c>
    </row>
    <row r="243" spans="1:15" customFormat="1" x14ac:dyDescent="0.2">
      <c r="A243" s="123" t="s">
        <v>590</v>
      </c>
      <c r="B243" s="122">
        <v>9918</v>
      </c>
      <c r="C243" s="122">
        <v>6351</v>
      </c>
      <c r="D243" s="178">
        <v>1.0018543743392301</v>
      </c>
      <c r="E243" s="122">
        <v>6339.4989287718199</v>
      </c>
      <c r="F243" s="122">
        <v>5301.2017028438804</v>
      </c>
      <c r="G243" s="122">
        <v>1315.7436855240201</v>
      </c>
      <c r="H243" s="122"/>
      <c r="I243" s="122">
        <v>-149.17157598685299</v>
      </c>
      <c r="J243" s="122">
        <v>-128.274883609223</v>
      </c>
      <c r="L243" s="178">
        <v>0.96724137931034504</v>
      </c>
      <c r="M243" s="178">
        <v>0.96199999999999997</v>
      </c>
      <c r="N243" s="140">
        <v>5.3740673522887699</v>
      </c>
      <c r="O243" s="140">
        <v>7.84432345230893</v>
      </c>
    </row>
    <row r="244" spans="1:15" customFormat="1" x14ac:dyDescent="0.2">
      <c r="A244" s="123" t="s">
        <v>591</v>
      </c>
      <c r="B244" s="122">
        <v>143702</v>
      </c>
      <c r="C244" s="122">
        <v>7182</v>
      </c>
      <c r="D244" s="178">
        <v>1.0018543743392301</v>
      </c>
      <c r="E244" s="122">
        <v>7168.9294370688904</v>
      </c>
      <c r="F244" s="122">
        <v>5830.6996115543097</v>
      </c>
      <c r="G244" s="122">
        <v>1342.6539957371101</v>
      </c>
      <c r="H244" s="122"/>
      <c r="I244" s="122">
        <v>-36.761158787328</v>
      </c>
      <c r="J244" s="122">
        <v>32.336988564799</v>
      </c>
      <c r="L244" s="178">
        <v>0.986206896551724</v>
      </c>
      <c r="M244" s="178">
        <v>1.0820000000000001</v>
      </c>
      <c r="N244" s="140">
        <v>5.9108432728841596</v>
      </c>
      <c r="O244" s="140">
        <v>8.0047598502456498</v>
      </c>
    </row>
    <row r="245" spans="1:15" customFormat="1" ht="14.25" customHeight="1" x14ac:dyDescent="0.2">
      <c r="A245" s="18" t="s">
        <v>592</v>
      </c>
      <c r="B245" s="19"/>
      <c r="C245" s="19"/>
      <c r="D245" s="179"/>
      <c r="E245" s="19"/>
      <c r="F245" s="19"/>
      <c r="G245" s="19"/>
      <c r="H245" s="19"/>
      <c r="I245" s="19"/>
      <c r="J245" s="19"/>
      <c r="L245" s="179"/>
      <c r="M245" s="179"/>
      <c r="N245" s="68"/>
      <c r="O245" s="68"/>
    </row>
    <row r="246" spans="1:15" customFormat="1" x14ac:dyDescent="0.2">
      <c r="A246" s="123" t="s">
        <v>593</v>
      </c>
      <c r="B246" s="122">
        <v>22022</v>
      </c>
      <c r="C246" s="122">
        <v>5806</v>
      </c>
      <c r="D246" s="178">
        <v>1.0018543743392301</v>
      </c>
      <c r="E246" s="122">
        <v>5794.9350751066904</v>
      </c>
      <c r="F246" s="122">
        <v>5079.5766715210102</v>
      </c>
      <c r="G246" s="122">
        <v>1159.24090041458</v>
      </c>
      <c r="H246" s="122"/>
      <c r="I246" s="122">
        <v>-251.36286435006201</v>
      </c>
      <c r="J246" s="122">
        <v>-192.51963247883199</v>
      </c>
      <c r="L246" s="178">
        <v>0.95</v>
      </c>
      <c r="M246" s="178">
        <v>0.91400000000000003</v>
      </c>
      <c r="N246" s="140">
        <v>5.1493960584869702</v>
      </c>
      <c r="O246" s="140">
        <v>6.9112705476341798</v>
      </c>
    </row>
    <row r="247" spans="1:15" customFormat="1" x14ac:dyDescent="0.2">
      <c r="A247" s="123" t="s">
        <v>594</v>
      </c>
      <c r="B247" s="122">
        <v>50715</v>
      </c>
      <c r="C247" s="122">
        <v>7214</v>
      </c>
      <c r="D247" s="178">
        <v>1.0018543743392301</v>
      </c>
      <c r="E247" s="122">
        <v>7200.9406126778504</v>
      </c>
      <c r="F247" s="122">
        <v>6037.4911408232902</v>
      </c>
      <c r="G247" s="122">
        <v>1419.8427888116601</v>
      </c>
      <c r="H247" s="122"/>
      <c r="I247" s="122">
        <v>-169.609833659495</v>
      </c>
      <c r="J247" s="122">
        <v>-86.783483297600696</v>
      </c>
      <c r="L247" s="178">
        <v>0.96379310344827596</v>
      </c>
      <c r="M247" s="178">
        <v>0.99299999999999999</v>
      </c>
      <c r="N247" s="140">
        <v>6.1204771763777996</v>
      </c>
      <c r="O247" s="140">
        <v>8.4649511978704499</v>
      </c>
    </row>
    <row r="248" spans="1:15" customFormat="1" x14ac:dyDescent="0.2">
      <c r="A248" s="123" t="s">
        <v>595</v>
      </c>
      <c r="B248" s="122">
        <v>56896</v>
      </c>
      <c r="C248" s="122">
        <v>7090</v>
      </c>
      <c r="D248" s="178">
        <v>1.0018543743392301</v>
      </c>
      <c r="E248" s="122">
        <v>7077.0924037136701</v>
      </c>
      <c r="F248" s="122">
        <v>5742.2198599849498</v>
      </c>
      <c r="G248" s="122">
        <v>1339.29671395124</v>
      </c>
      <c r="H248" s="122"/>
      <c r="I248" s="122">
        <v>-36.761158787328</v>
      </c>
      <c r="J248" s="122">
        <v>32.336988564799</v>
      </c>
      <c r="L248" s="178">
        <v>0.986206896551724</v>
      </c>
      <c r="M248" s="178">
        <v>1.0820000000000001</v>
      </c>
      <c r="N248" s="140">
        <v>5.8211473565804299</v>
      </c>
      <c r="O248" s="140">
        <v>7.9847440944881898</v>
      </c>
    </row>
    <row r="249" spans="1:15" customFormat="1" x14ac:dyDescent="0.2">
      <c r="A249" s="123" t="s">
        <v>596</v>
      </c>
      <c r="B249" s="122">
        <v>10024</v>
      </c>
      <c r="C249" s="122">
        <v>6962</v>
      </c>
      <c r="D249" s="178">
        <v>1.0018543743392301</v>
      </c>
      <c r="E249" s="122">
        <v>6948.7184053865103</v>
      </c>
      <c r="F249" s="122">
        <v>5747.0240274116004</v>
      </c>
      <c r="G249" s="122">
        <v>1387.1686780441</v>
      </c>
      <c r="H249" s="122"/>
      <c r="I249" s="122">
        <v>-57.1994164599691</v>
      </c>
      <c r="J249" s="122">
        <v>-128.274883609223</v>
      </c>
      <c r="L249" s="178">
        <v>0.98275862068965503</v>
      </c>
      <c r="M249" s="178">
        <v>0.96199999999999997</v>
      </c>
      <c r="N249" s="140">
        <v>5.82601755786113</v>
      </c>
      <c r="O249" s="140">
        <v>8.27015163607342</v>
      </c>
    </row>
    <row r="250" spans="1:15" customFormat="1" x14ac:dyDescent="0.2">
      <c r="A250" s="123" t="s">
        <v>597</v>
      </c>
      <c r="B250" s="122">
        <v>15085</v>
      </c>
      <c r="C250" s="122">
        <v>5578</v>
      </c>
      <c r="D250" s="178">
        <v>1.0018543743392301</v>
      </c>
      <c r="E250" s="122">
        <v>5567.88554825753</v>
      </c>
      <c r="F250" s="122">
        <v>4695.1595337443596</v>
      </c>
      <c r="G250" s="122">
        <v>1210.8723621608401</v>
      </c>
      <c r="H250" s="122"/>
      <c r="I250" s="122">
        <v>-251.36286435006201</v>
      </c>
      <c r="J250" s="122">
        <v>-86.783483297600696</v>
      </c>
      <c r="L250" s="178">
        <v>0.95</v>
      </c>
      <c r="M250" s="178">
        <v>0.99299999999999999</v>
      </c>
      <c r="N250" s="140">
        <v>4.7596950613191904</v>
      </c>
      <c r="O250" s="140">
        <v>7.2190918130593298</v>
      </c>
    </row>
    <row r="251" spans="1:15" customFormat="1" x14ac:dyDescent="0.2">
      <c r="A251" s="123" t="s">
        <v>598</v>
      </c>
      <c r="B251" s="122">
        <v>15252</v>
      </c>
      <c r="C251" s="122">
        <v>5546</v>
      </c>
      <c r="D251" s="178">
        <v>1.0018543743392301</v>
      </c>
      <c r="E251" s="122">
        <v>5535.5562338794998</v>
      </c>
      <c r="F251" s="122">
        <v>4676.0885254560699</v>
      </c>
      <c r="G251" s="122">
        <v>1197.6140560710901</v>
      </c>
      <c r="H251" s="122"/>
      <c r="I251" s="122">
        <v>-251.36286435006201</v>
      </c>
      <c r="J251" s="122">
        <v>-86.783483297600696</v>
      </c>
      <c r="L251" s="178">
        <v>0.95</v>
      </c>
      <c r="M251" s="178">
        <v>0.99299999999999999</v>
      </c>
      <c r="N251" s="140">
        <v>4.7403619197482296</v>
      </c>
      <c r="O251" s="140">
        <v>7.14004720692368</v>
      </c>
    </row>
    <row r="252" spans="1:15" customFormat="1" x14ac:dyDescent="0.2">
      <c r="A252" s="123" t="s">
        <v>599</v>
      </c>
      <c r="B252" s="122">
        <v>26030</v>
      </c>
      <c r="C252" s="122">
        <v>6207</v>
      </c>
      <c r="D252" s="178">
        <v>1.0018543743392301</v>
      </c>
      <c r="E252" s="122">
        <v>6195.03267465915</v>
      </c>
      <c r="F252" s="122">
        <v>5354.7502214346696</v>
      </c>
      <c r="G252" s="122">
        <v>1202.4119193628101</v>
      </c>
      <c r="H252" s="122"/>
      <c r="I252" s="122">
        <v>-169.609833659495</v>
      </c>
      <c r="J252" s="122">
        <v>-192.51963247883199</v>
      </c>
      <c r="L252" s="178">
        <v>0.96379310344827596</v>
      </c>
      <c r="M252" s="178">
        <v>0.91400000000000003</v>
      </c>
      <c r="N252" s="140">
        <v>5.4283519016519399</v>
      </c>
      <c r="O252" s="140">
        <v>7.1686515558970401</v>
      </c>
    </row>
    <row r="253" spans="1:15" customFormat="1" x14ac:dyDescent="0.2">
      <c r="A253" s="123" t="s">
        <v>600</v>
      </c>
      <c r="B253" s="122">
        <v>9969</v>
      </c>
      <c r="C253" s="122">
        <v>5245</v>
      </c>
      <c r="D253" s="178">
        <v>1.0018543743392301</v>
      </c>
      <c r="E253" s="122">
        <v>5234.9980757140902</v>
      </c>
      <c r="F253" s="122">
        <v>4512.1597836774999</v>
      </c>
      <c r="G253" s="122">
        <v>1167.6795541604299</v>
      </c>
      <c r="H253" s="122"/>
      <c r="I253" s="122">
        <v>-343.335023876945</v>
      </c>
      <c r="J253" s="122">
        <v>-101.506238246886</v>
      </c>
      <c r="L253" s="178">
        <v>0.93448275862068997</v>
      </c>
      <c r="M253" s="178">
        <v>0.98199999999999998</v>
      </c>
      <c r="N253" s="140">
        <v>4.5741799578693998</v>
      </c>
      <c r="O253" s="140">
        <v>6.9615809007924598</v>
      </c>
    </row>
    <row r="254" spans="1:15" customFormat="1" x14ac:dyDescent="0.2">
      <c r="A254" s="123" t="s">
        <v>601</v>
      </c>
      <c r="B254" s="122">
        <v>20006</v>
      </c>
      <c r="C254" s="122">
        <v>5802</v>
      </c>
      <c r="D254" s="178">
        <v>1.0018543743392301</v>
      </c>
      <c r="E254" s="122">
        <v>5791.2324954001497</v>
      </c>
      <c r="F254" s="122">
        <v>4935.6577461371699</v>
      </c>
      <c r="G254" s="122">
        <v>1265.99643938895</v>
      </c>
      <c r="H254" s="122"/>
      <c r="I254" s="122">
        <v>-251.36286435006201</v>
      </c>
      <c r="J254" s="122">
        <v>-159.058825775911</v>
      </c>
      <c r="L254" s="178">
        <v>0.95</v>
      </c>
      <c r="M254" s="178">
        <v>0.93899999999999995</v>
      </c>
      <c r="N254" s="140">
        <v>5.0034989503149099</v>
      </c>
      <c r="O254" s="140">
        <v>7.5477356792962098</v>
      </c>
    </row>
    <row r="255" spans="1:15" customFormat="1" x14ac:dyDescent="0.2">
      <c r="A255" s="123" t="s">
        <v>602</v>
      </c>
      <c r="B255" s="122">
        <v>6812</v>
      </c>
      <c r="C255" s="122">
        <v>4977</v>
      </c>
      <c r="D255" s="178">
        <v>1.0018543743392301</v>
      </c>
      <c r="E255" s="122">
        <v>4967.3964531928495</v>
      </c>
      <c r="F255" s="122">
        <v>4271.8756311832603</v>
      </c>
      <c r="G255" s="122">
        <v>1167.1307294957501</v>
      </c>
      <c r="H255" s="122"/>
      <c r="I255" s="122">
        <v>-343.335023876945</v>
      </c>
      <c r="J255" s="122">
        <v>-128.274883609223</v>
      </c>
      <c r="L255" s="178">
        <v>0.93448275862068997</v>
      </c>
      <c r="M255" s="178">
        <v>0.96199999999999997</v>
      </c>
      <c r="N255" s="140">
        <v>4.3305930710510898</v>
      </c>
      <c r="O255" s="140">
        <v>6.9583088667058099</v>
      </c>
    </row>
    <row r="256" spans="1:15" customFormat="1" x14ac:dyDescent="0.2">
      <c r="A256" s="123" t="s">
        <v>603</v>
      </c>
      <c r="B256" s="122">
        <v>10748</v>
      </c>
      <c r="C256" s="122">
        <v>4388</v>
      </c>
      <c r="D256" s="178">
        <v>1.0018543743392301</v>
      </c>
      <c r="E256" s="122">
        <v>4379.5950197560696</v>
      </c>
      <c r="F256" s="122">
        <v>3671.1620671557798</v>
      </c>
      <c r="G256" s="122">
        <v>1153.2742147241299</v>
      </c>
      <c r="H256" s="122"/>
      <c r="I256" s="122">
        <v>-343.335023876945</v>
      </c>
      <c r="J256" s="122">
        <v>-101.506238246886</v>
      </c>
      <c r="L256" s="178">
        <v>0.93448275862068997</v>
      </c>
      <c r="M256" s="178">
        <v>0.98199999999999998</v>
      </c>
      <c r="N256" s="140">
        <v>3.7216226274655702</v>
      </c>
      <c r="O256" s="140">
        <v>6.87569780424265</v>
      </c>
    </row>
    <row r="257" spans="1:15" customFormat="1" x14ac:dyDescent="0.2">
      <c r="A257" s="123" t="s">
        <v>604</v>
      </c>
      <c r="B257" s="122">
        <v>10712</v>
      </c>
      <c r="C257" s="122">
        <v>5612</v>
      </c>
      <c r="D257" s="178">
        <v>1.0018543743392301</v>
      </c>
      <c r="E257" s="122">
        <v>5601.3854705303102</v>
      </c>
      <c r="F257" s="122">
        <v>4908.2634884994004</v>
      </c>
      <c r="G257" s="122">
        <v>1226.046662535</v>
      </c>
      <c r="H257" s="122"/>
      <c r="I257" s="122">
        <v>-404.64979689487001</v>
      </c>
      <c r="J257" s="122">
        <v>-128.274883609223</v>
      </c>
      <c r="L257" s="178">
        <v>0.92413793103448305</v>
      </c>
      <c r="M257" s="178">
        <v>0.96199999999999997</v>
      </c>
      <c r="N257" s="140">
        <v>4.9757281553398096</v>
      </c>
      <c r="O257" s="140">
        <v>7.3095593726661701</v>
      </c>
    </row>
    <row r="258" spans="1:15" customFormat="1" x14ac:dyDescent="0.2">
      <c r="A258" s="123" t="s">
        <v>605</v>
      </c>
      <c r="B258" s="122">
        <v>10886</v>
      </c>
      <c r="C258" s="122">
        <v>6343</v>
      </c>
      <c r="D258" s="178">
        <v>1.0018543743392301</v>
      </c>
      <c r="E258" s="122">
        <v>6331.7070624406297</v>
      </c>
      <c r="F258" s="122">
        <v>5201.3345217094502</v>
      </c>
      <c r="G258" s="122">
        <v>1315.84684080036</v>
      </c>
      <c r="H258" s="122"/>
      <c r="I258" s="122">
        <v>-57.1994164599691</v>
      </c>
      <c r="J258" s="122">
        <v>-128.274883609223</v>
      </c>
      <c r="L258" s="178">
        <v>0.98275862068965503</v>
      </c>
      <c r="M258" s="178">
        <v>0.96199999999999997</v>
      </c>
      <c r="N258" s="140">
        <v>5.27282748484292</v>
      </c>
      <c r="O258" s="140">
        <v>7.8449384530589796</v>
      </c>
    </row>
    <row r="259" spans="1:15" customFormat="1" x14ac:dyDescent="0.2">
      <c r="A259" s="123" t="s">
        <v>606</v>
      </c>
      <c r="B259" s="122">
        <v>6694</v>
      </c>
      <c r="C259" s="122">
        <v>5415</v>
      </c>
      <c r="D259" s="178">
        <v>1.0018543743392301</v>
      </c>
      <c r="E259" s="122">
        <v>5405.3117822044496</v>
      </c>
      <c r="F259" s="122">
        <v>4848.2098955680503</v>
      </c>
      <c r="G259" s="122">
        <v>1222.7844729995099</v>
      </c>
      <c r="H259" s="122"/>
      <c r="I259" s="122">
        <v>-343.335023876945</v>
      </c>
      <c r="J259" s="122">
        <v>-322.347562486166</v>
      </c>
      <c r="L259" s="178">
        <v>0.93448275862068997</v>
      </c>
      <c r="M259" s="178">
        <v>0.81699999999999995</v>
      </c>
      <c r="N259" s="140">
        <v>4.91484911861368</v>
      </c>
      <c r="O259" s="140">
        <v>7.2901105467582896</v>
      </c>
    </row>
    <row r="260" spans="1:15" customFormat="1" x14ac:dyDescent="0.2">
      <c r="A260" s="123" t="s">
        <v>607</v>
      </c>
      <c r="B260" s="122">
        <v>7052</v>
      </c>
      <c r="C260" s="122">
        <v>5588</v>
      </c>
      <c r="D260" s="178">
        <v>1.0018543743392301</v>
      </c>
      <c r="E260" s="122">
        <v>5577.3265490132899</v>
      </c>
      <c r="F260" s="122">
        <v>4713.9917808973796</v>
      </c>
      <c r="G260" s="122">
        <v>1308.1760302397299</v>
      </c>
      <c r="H260" s="122"/>
      <c r="I260" s="122">
        <v>-343.335023876945</v>
      </c>
      <c r="J260" s="122">
        <v>-101.506238246886</v>
      </c>
      <c r="L260" s="178">
        <v>0.93448275862068997</v>
      </c>
      <c r="M260" s="178">
        <v>0.98199999999999998</v>
      </c>
      <c r="N260" s="140">
        <v>4.7787861599546204</v>
      </c>
      <c r="O260" s="140">
        <v>7.79920589903573</v>
      </c>
    </row>
    <row r="261" spans="1:15" customFormat="1" ht="14.25" customHeight="1" x14ac:dyDescent="0.2">
      <c r="A261" s="18" t="s">
        <v>608</v>
      </c>
      <c r="B261" s="19"/>
      <c r="C261" s="19"/>
      <c r="D261" s="179"/>
      <c r="E261" s="19"/>
      <c r="F261" s="19"/>
      <c r="G261" s="19"/>
      <c r="H261" s="19"/>
      <c r="I261" s="19"/>
      <c r="J261" s="19"/>
      <c r="L261" s="179"/>
      <c r="M261" s="179"/>
      <c r="N261" s="68"/>
      <c r="O261" s="68"/>
    </row>
    <row r="262" spans="1:15" customFormat="1" x14ac:dyDescent="0.2">
      <c r="A262" s="123" t="s">
        <v>609</v>
      </c>
      <c r="B262" s="122">
        <v>26394</v>
      </c>
      <c r="C262" s="122">
        <v>6084</v>
      </c>
      <c r="D262" s="178">
        <v>1.0018543743392301</v>
      </c>
      <c r="E262" s="122">
        <v>6072.4090506287603</v>
      </c>
      <c r="F262" s="122">
        <v>5165.0443432926304</v>
      </c>
      <c r="G262" s="122">
        <v>1236.0333667715399</v>
      </c>
      <c r="H262" s="122"/>
      <c r="I262" s="122">
        <v>-169.609833659495</v>
      </c>
      <c r="J262" s="122">
        <v>-159.058825775911</v>
      </c>
      <c r="L262" s="178">
        <v>0.96379310344827596</v>
      </c>
      <c r="M262" s="178">
        <v>0.93899999999999995</v>
      </c>
      <c r="N262" s="140">
        <v>5.2360384935970297</v>
      </c>
      <c r="O262" s="140">
        <v>7.36909903766007</v>
      </c>
    </row>
    <row r="263" spans="1:15" customFormat="1" x14ac:dyDescent="0.2">
      <c r="A263" s="123" t="s">
        <v>610</v>
      </c>
      <c r="B263" s="122">
        <v>98314</v>
      </c>
      <c r="C263" s="122">
        <v>7090</v>
      </c>
      <c r="D263" s="178">
        <v>1.0018543743392301</v>
      </c>
      <c r="E263" s="122">
        <v>7076.9636654337701</v>
      </c>
      <c r="F263" s="122">
        <v>5764.2909113352498</v>
      </c>
      <c r="G263" s="122">
        <v>1317.09692432105</v>
      </c>
      <c r="H263" s="122"/>
      <c r="I263" s="122">
        <v>-36.761158787328</v>
      </c>
      <c r="J263" s="122">
        <v>32.336988564799</v>
      </c>
      <c r="L263" s="178">
        <v>0.986206896551724</v>
      </c>
      <c r="M263" s="178">
        <v>1.0820000000000001</v>
      </c>
      <c r="N263" s="140">
        <v>5.8435217771629704</v>
      </c>
      <c r="O263" s="140">
        <v>7.8523913176149902</v>
      </c>
    </row>
    <row r="264" spans="1:15" customFormat="1" x14ac:dyDescent="0.2">
      <c r="A264" s="123" t="s">
        <v>611</v>
      </c>
      <c r="B264" s="122">
        <v>9431</v>
      </c>
      <c r="C264" s="122">
        <v>5316</v>
      </c>
      <c r="D264" s="178">
        <v>1.0018543743392301</v>
      </c>
      <c r="E264" s="122">
        <v>5306.19775852357</v>
      </c>
      <c r="F264" s="122">
        <v>4518.5305789008098</v>
      </c>
      <c r="G264" s="122">
        <v>1129.3583880884401</v>
      </c>
      <c r="H264" s="122"/>
      <c r="I264" s="122">
        <v>-149.17157598685299</v>
      </c>
      <c r="J264" s="122">
        <v>-192.51963247883199</v>
      </c>
      <c r="L264" s="178">
        <v>0.96724137931034504</v>
      </c>
      <c r="M264" s="178">
        <v>0.91400000000000003</v>
      </c>
      <c r="N264" s="140">
        <v>4.5806383204326204</v>
      </c>
      <c r="O264" s="140">
        <v>6.7331141978581304</v>
      </c>
    </row>
    <row r="265" spans="1:15" customFormat="1" x14ac:dyDescent="0.2">
      <c r="A265" s="123" t="s">
        <v>612</v>
      </c>
      <c r="B265" s="122">
        <v>36924</v>
      </c>
      <c r="C265" s="122">
        <v>6148</v>
      </c>
      <c r="D265" s="178">
        <v>1.0018543743392301</v>
      </c>
      <c r="E265" s="122">
        <v>6137.0303364169904</v>
      </c>
      <c r="F265" s="122">
        <v>5134.7093424028399</v>
      </c>
      <c r="G265" s="122">
        <v>1330.9896534495599</v>
      </c>
      <c r="H265" s="122"/>
      <c r="I265" s="122">
        <v>-169.609833659495</v>
      </c>
      <c r="J265" s="122">
        <v>-159.058825775911</v>
      </c>
      <c r="L265" s="178">
        <v>0.96379310344827596</v>
      </c>
      <c r="M265" s="178">
        <v>0.93899999999999995</v>
      </c>
      <c r="N265" s="140">
        <v>5.2052865345033004</v>
      </c>
      <c r="O265" s="140">
        <v>7.9352182862095102</v>
      </c>
    </row>
    <row r="266" spans="1:15" customFormat="1" x14ac:dyDescent="0.2">
      <c r="A266" s="123" t="s">
        <v>613</v>
      </c>
      <c r="B266" s="122">
        <v>18949</v>
      </c>
      <c r="C266" s="122">
        <v>5413</v>
      </c>
      <c r="D266" s="178">
        <v>1.0018543743392301</v>
      </c>
      <c r="E266" s="122">
        <v>5402.4936630266702</v>
      </c>
      <c r="F266" s="122">
        <v>4799.7194054782203</v>
      </c>
      <c r="G266" s="122">
        <v>1268.4568439115601</v>
      </c>
      <c r="H266" s="122"/>
      <c r="I266" s="122">
        <v>-343.335023876945</v>
      </c>
      <c r="J266" s="122">
        <v>-322.347562486166</v>
      </c>
      <c r="L266" s="178">
        <v>0.93448275862068997</v>
      </c>
      <c r="M266" s="178">
        <v>0.81699999999999995</v>
      </c>
      <c r="N266" s="140">
        <v>4.8656921209562496</v>
      </c>
      <c r="O266" s="140">
        <v>7.5624043485144297</v>
      </c>
    </row>
    <row r="267" spans="1:15" customFormat="1" x14ac:dyDescent="0.2">
      <c r="A267" s="123" t="s">
        <v>614</v>
      </c>
      <c r="B267" s="122">
        <v>9493</v>
      </c>
      <c r="C267" s="122">
        <v>6098</v>
      </c>
      <c r="D267" s="178">
        <v>1.0018543743392301</v>
      </c>
      <c r="E267" s="122">
        <v>6086.8207526038595</v>
      </c>
      <c r="F267" s="122">
        <v>5559.3181015795399</v>
      </c>
      <c r="G267" s="122">
        <v>1254.5000104053599</v>
      </c>
      <c r="H267" s="122"/>
      <c r="I267" s="122">
        <v>-404.64979689487001</v>
      </c>
      <c r="J267" s="122">
        <v>-322.347562486166</v>
      </c>
      <c r="L267" s="178">
        <v>0.92413793103448305</v>
      </c>
      <c r="M267" s="178">
        <v>0.81699999999999995</v>
      </c>
      <c r="N267" s="140">
        <v>5.6357315916991499</v>
      </c>
      <c r="O267" s="140">
        <v>7.4791951964605499</v>
      </c>
    </row>
    <row r="268" spans="1:15" customFormat="1" x14ac:dyDescent="0.2">
      <c r="A268" s="123" t="s">
        <v>615</v>
      </c>
      <c r="B268" s="122">
        <v>5765</v>
      </c>
      <c r="C268" s="122">
        <v>4981</v>
      </c>
      <c r="D268" s="178">
        <v>1.0018543743392301</v>
      </c>
      <c r="E268" s="122">
        <v>4971.4260472572696</v>
      </c>
      <c r="F268" s="122">
        <v>4346.1591821503698</v>
      </c>
      <c r="G268" s="122">
        <v>1096.87677259307</v>
      </c>
      <c r="H268" s="122"/>
      <c r="I268" s="122">
        <v>-343.335023876945</v>
      </c>
      <c r="J268" s="122">
        <v>-128.274883609223</v>
      </c>
      <c r="L268" s="178">
        <v>0.93448275862068997</v>
      </c>
      <c r="M268" s="178">
        <v>0.96199999999999997</v>
      </c>
      <c r="N268" s="140">
        <v>4.4058976582827398</v>
      </c>
      <c r="O268" s="140">
        <v>6.53946227233304</v>
      </c>
    </row>
    <row r="269" spans="1:15" customFormat="1" x14ac:dyDescent="0.2">
      <c r="A269" s="123" t="s">
        <v>616</v>
      </c>
      <c r="B269" s="122">
        <v>11432</v>
      </c>
      <c r="C269" s="122">
        <v>5504</v>
      </c>
      <c r="D269" s="178">
        <v>1.0018543743392301</v>
      </c>
      <c r="E269" s="122">
        <v>5494.27394380647</v>
      </c>
      <c r="F269" s="122">
        <v>4866.6275678695201</v>
      </c>
      <c r="G269" s="122">
        <v>1163.5010322927201</v>
      </c>
      <c r="H269" s="122"/>
      <c r="I269" s="122">
        <v>-343.335023876945</v>
      </c>
      <c r="J269" s="122">
        <v>-192.51963247883199</v>
      </c>
      <c r="L269" s="178">
        <v>0.93448275862068997</v>
      </c>
      <c r="M269" s="178">
        <v>0.91400000000000003</v>
      </c>
      <c r="N269" s="140">
        <v>4.9335199440167896</v>
      </c>
      <c r="O269" s="140">
        <v>6.9366689993002097</v>
      </c>
    </row>
    <row r="270" spans="1:15" customFormat="1" x14ac:dyDescent="0.2">
      <c r="A270" s="123" t="s">
        <v>617</v>
      </c>
      <c r="B270" s="122">
        <v>37833</v>
      </c>
      <c r="C270" s="122">
        <v>5949</v>
      </c>
      <c r="D270" s="178">
        <v>1.0018543743392301</v>
      </c>
      <c r="E270" s="122">
        <v>5937.5273940448997</v>
      </c>
      <c r="F270" s="122">
        <v>5013.9468687026401</v>
      </c>
      <c r="G270" s="122">
        <v>1285.7099914805899</v>
      </c>
      <c r="H270" s="122"/>
      <c r="I270" s="122">
        <v>-169.609833659495</v>
      </c>
      <c r="J270" s="122">
        <v>-192.51963247883199</v>
      </c>
      <c r="L270" s="178">
        <v>0.96379310344827596</v>
      </c>
      <c r="M270" s="178">
        <v>0.91400000000000003</v>
      </c>
      <c r="N270" s="140">
        <v>5.0828641662041099</v>
      </c>
      <c r="O270" s="140">
        <v>7.6652657732667198</v>
      </c>
    </row>
    <row r="271" spans="1:15" customFormat="1" x14ac:dyDescent="0.2">
      <c r="A271" s="123" t="s">
        <v>618</v>
      </c>
      <c r="B271" s="122">
        <v>25456</v>
      </c>
      <c r="C271" s="122">
        <v>5504</v>
      </c>
      <c r="D271" s="178">
        <v>1.0018543743392301</v>
      </c>
      <c r="E271" s="122">
        <v>5494.2436183363598</v>
      </c>
      <c r="F271" s="122">
        <v>4684.9759120078297</v>
      </c>
      <c r="G271" s="122">
        <v>1137.9363657639401</v>
      </c>
      <c r="H271" s="122"/>
      <c r="I271" s="122">
        <v>-169.609833659495</v>
      </c>
      <c r="J271" s="122">
        <v>-159.058825775911</v>
      </c>
      <c r="L271" s="178">
        <v>0.96379310344827596</v>
      </c>
      <c r="M271" s="178">
        <v>0.93899999999999995</v>
      </c>
      <c r="N271" s="140">
        <v>4.7493714644877398</v>
      </c>
      <c r="O271" s="140">
        <v>6.7842551854179796</v>
      </c>
    </row>
    <row r="272" spans="1:15" customFormat="1" ht="14.25" customHeight="1" x14ac:dyDescent="0.2">
      <c r="A272" s="18" t="s">
        <v>619</v>
      </c>
      <c r="B272" s="19"/>
      <c r="C272" s="19"/>
      <c r="D272" s="179"/>
      <c r="E272" s="19"/>
      <c r="F272" s="19"/>
      <c r="G272" s="19"/>
      <c r="H272" s="19"/>
      <c r="I272" s="19"/>
      <c r="J272" s="19"/>
      <c r="L272" s="179"/>
      <c r="M272" s="179"/>
      <c r="N272" s="68"/>
      <c r="O272" s="68"/>
    </row>
    <row r="273" spans="1:15" customFormat="1" x14ac:dyDescent="0.2">
      <c r="A273" s="123" t="s">
        <v>620</v>
      </c>
      <c r="B273" s="122">
        <v>24755</v>
      </c>
      <c r="C273" s="122">
        <v>6009</v>
      </c>
      <c r="D273" s="178">
        <v>1.0018543743392301</v>
      </c>
      <c r="E273" s="122">
        <v>5997.74487629141</v>
      </c>
      <c r="F273" s="122">
        <v>5060.7165593005202</v>
      </c>
      <c r="G273" s="122">
        <v>1265.6969764262999</v>
      </c>
      <c r="H273" s="122"/>
      <c r="I273" s="122">
        <v>-169.609833659495</v>
      </c>
      <c r="J273" s="122">
        <v>-159.058825775911</v>
      </c>
      <c r="L273" s="178">
        <v>0.96379310344827596</v>
      </c>
      <c r="M273" s="178">
        <v>0.93899999999999995</v>
      </c>
      <c r="N273" s="140">
        <v>5.1302767117753998</v>
      </c>
      <c r="O273" s="140">
        <v>7.5459503130680696</v>
      </c>
    </row>
    <row r="274" spans="1:15" customFormat="1" x14ac:dyDescent="0.2">
      <c r="A274" s="123" t="s">
        <v>621</v>
      </c>
      <c r="B274" s="122">
        <v>18435</v>
      </c>
      <c r="C274" s="122">
        <v>4705</v>
      </c>
      <c r="D274" s="178">
        <v>1.0018543743392301</v>
      </c>
      <c r="E274" s="122">
        <v>4696.6281766088996</v>
      </c>
      <c r="F274" s="122">
        <v>4002.4846926426899</v>
      </c>
      <c r="G274" s="122">
        <v>1104.5651740921901</v>
      </c>
      <c r="H274" s="122"/>
      <c r="I274" s="122">
        <v>-251.36286435006201</v>
      </c>
      <c r="J274" s="122">
        <v>-159.058825775911</v>
      </c>
      <c r="L274" s="178">
        <v>0.95</v>
      </c>
      <c r="M274" s="178">
        <v>0.93899999999999995</v>
      </c>
      <c r="N274" s="140">
        <v>4.0574993219419602</v>
      </c>
      <c r="O274" s="140">
        <v>6.5852997016544599</v>
      </c>
    </row>
    <row r="275" spans="1:15" customFormat="1" x14ac:dyDescent="0.2">
      <c r="A275" s="123" t="s">
        <v>622</v>
      </c>
      <c r="B275" s="122">
        <v>19776</v>
      </c>
      <c r="C275" s="122">
        <v>5349</v>
      </c>
      <c r="D275" s="178">
        <v>1.0018543743392301</v>
      </c>
      <c r="E275" s="122">
        <v>5338.7099630682897</v>
      </c>
      <c r="F275" s="122">
        <v>4743.6570910192404</v>
      </c>
      <c r="G275" s="122">
        <v>1168.7632988852699</v>
      </c>
      <c r="H275" s="122"/>
      <c r="I275" s="122">
        <v>-251.36286435006201</v>
      </c>
      <c r="J275" s="122">
        <v>-322.347562486166</v>
      </c>
      <c r="L275" s="178">
        <v>0.95</v>
      </c>
      <c r="M275" s="178">
        <v>0.81699999999999995</v>
      </c>
      <c r="N275" s="140">
        <v>4.8088592233009697</v>
      </c>
      <c r="O275" s="140">
        <v>6.9680420711974103</v>
      </c>
    </row>
    <row r="276" spans="1:15" customFormat="1" x14ac:dyDescent="0.2">
      <c r="A276" s="123" t="s">
        <v>623</v>
      </c>
      <c r="B276" s="122">
        <v>97338</v>
      </c>
      <c r="C276" s="122">
        <v>6930</v>
      </c>
      <c r="D276" s="178">
        <v>1.0018543743392301</v>
      </c>
      <c r="E276" s="122">
        <v>6917.2852636142097</v>
      </c>
      <c r="F276" s="122">
        <v>5538.3318100696597</v>
      </c>
      <c r="G276" s="122">
        <v>1383.37762376708</v>
      </c>
      <c r="H276" s="122"/>
      <c r="I276" s="122">
        <v>-36.761158787328</v>
      </c>
      <c r="J276" s="122">
        <v>32.336988564799</v>
      </c>
      <c r="L276" s="178">
        <v>0.986206896551724</v>
      </c>
      <c r="M276" s="178">
        <v>1.0820000000000001</v>
      </c>
      <c r="N276" s="140">
        <v>5.6144568411103597</v>
      </c>
      <c r="O276" s="140">
        <v>8.2475497750107891</v>
      </c>
    </row>
    <row r="277" spans="1:15" customFormat="1" x14ac:dyDescent="0.2">
      <c r="A277" s="123" t="s">
        <v>624</v>
      </c>
      <c r="B277" s="122">
        <v>18025</v>
      </c>
      <c r="C277" s="122">
        <v>6660</v>
      </c>
      <c r="D277" s="178">
        <v>1.0018543743392301</v>
      </c>
      <c r="E277" s="122">
        <v>6647.3864952885096</v>
      </c>
      <c r="F277" s="122">
        <v>5281.0862900648599</v>
      </c>
      <c r="G277" s="122">
        <v>1412.5775494086899</v>
      </c>
      <c r="H277" s="122"/>
      <c r="I277" s="122">
        <v>-57.1994164599691</v>
      </c>
      <c r="J277" s="122">
        <v>10.922072274929199</v>
      </c>
      <c r="L277" s="178">
        <v>0.98275862068965503</v>
      </c>
      <c r="M277" s="178">
        <v>1.0660000000000001</v>
      </c>
      <c r="N277" s="140">
        <v>5.3536754507628297</v>
      </c>
      <c r="O277" s="140">
        <v>8.4216366158113694</v>
      </c>
    </row>
    <row r="278" spans="1:15" customFormat="1" x14ac:dyDescent="0.2">
      <c r="A278" s="123" t="s">
        <v>625</v>
      </c>
      <c r="B278" s="122">
        <v>9484</v>
      </c>
      <c r="C278" s="122">
        <v>4410</v>
      </c>
      <c r="D278" s="178">
        <v>1.0018543743392301</v>
      </c>
      <c r="E278" s="122">
        <v>4402.2055055803703</v>
      </c>
      <c r="F278" s="122">
        <v>3890.01504158941</v>
      </c>
      <c r="G278" s="122">
        <v>1177.8730503540701</v>
      </c>
      <c r="H278" s="122"/>
      <c r="I278" s="122">
        <v>-343.335023876945</v>
      </c>
      <c r="J278" s="122">
        <v>-322.347562486166</v>
      </c>
      <c r="L278" s="178">
        <v>0.93448275862068997</v>
      </c>
      <c r="M278" s="178">
        <v>0.81699999999999995</v>
      </c>
      <c r="N278" s="140">
        <v>3.9434837621256902</v>
      </c>
      <c r="O278" s="140">
        <v>7.0223534373682002</v>
      </c>
    </row>
    <row r="279" spans="1:15" customFormat="1" x14ac:dyDescent="0.2">
      <c r="A279" s="123" t="s">
        <v>626</v>
      </c>
      <c r="B279" s="122">
        <v>55248</v>
      </c>
      <c r="C279" s="122">
        <v>6745</v>
      </c>
      <c r="D279" s="178">
        <v>1.0018543743392301</v>
      </c>
      <c r="E279" s="122">
        <v>6732.1131959919503</v>
      </c>
      <c r="F279" s="122">
        <v>5449.28085578012</v>
      </c>
      <c r="G279" s="122">
        <v>1287.2565104343601</v>
      </c>
      <c r="H279" s="122"/>
      <c r="I279" s="122">
        <v>-36.761158787328</v>
      </c>
      <c r="J279" s="122">
        <v>32.336988564799</v>
      </c>
      <c r="L279" s="178">
        <v>0.986206896551724</v>
      </c>
      <c r="M279" s="178">
        <v>1.0820000000000001</v>
      </c>
      <c r="N279" s="140">
        <v>5.5241818708369497</v>
      </c>
      <c r="O279" s="140">
        <v>7.67448595424269</v>
      </c>
    </row>
    <row r="280" spans="1:15" customFormat="1" ht="14.25" customHeight="1" x14ac:dyDescent="0.2">
      <c r="A280" s="18" t="s">
        <v>627</v>
      </c>
      <c r="B280" s="19"/>
      <c r="C280" s="19"/>
      <c r="D280" s="179"/>
      <c r="E280" s="19"/>
      <c r="F280" s="19"/>
      <c r="G280" s="19"/>
      <c r="H280" s="19"/>
      <c r="I280" s="19"/>
      <c r="J280" s="19"/>
      <c r="L280" s="179"/>
      <c r="M280" s="179"/>
      <c r="N280" s="68"/>
      <c r="O280" s="68"/>
    </row>
    <row r="281" spans="1:15" customFormat="1" x14ac:dyDescent="0.2">
      <c r="A281" s="123" t="s">
        <v>628</v>
      </c>
      <c r="B281" s="122">
        <v>7067</v>
      </c>
      <c r="C281" s="122">
        <v>5184</v>
      </c>
      <c r="D281" s="178">
        <v>1.0018543743392301</v>
      </c>
      <c r="E281" s="122">
        <v>5173.9909096331303</v>
      </c>
      <c r="F281" s="122">
        <v>4299.1920788592797</v>
      </c>
      <c r="G281" s="122">
        <v>1319.64009289768</v>
      </c>
      <c r="H281" s="122"/>
      <c r="I281" s="122">
        <v>-343.335023876945</v>
      </c>
      <c r="J281" s="122">
        <v>-101.506238246886</v>
      </c>
      <c r="L281" s="178">
        <v>0.93448275862068997</v>
      </c>
      <c r="M281" s="178">
        <v>0.98199999999999998</v>
      </c>
      <c r="N281" s="140">
        <v>4.3582849865572397</v>
      </c>
      <c r="O281" s="140">
        <v>7.8675534172916404</v>
      </c>
    </row>
    <row r="282" spans="1:15" customFormat="1" x14ac:dyDescent="0.2">
      <c r="A282" s="123" t="s">
        <v>629</v>
      </c>
      <c r="B282" s="122">
        <v>6463</v>
      </c>
      <c r="C282" s="122">
        <v>4328</v>
      </c>
      <c r="D282" s="178">
        <v>1.0018543743392301</v>
      </c>
      <c r="E282" s="122">
        <v>4319.5807721524498</v>
      </c>
      <c r="F282" s="122">
        <v>3861.5137800328598</v>
      </c>
      <c r="G282" s="122">
        <v>1123.7495784826999</v>
      </c>
      <c r="H282" s="122"/>
      <c r="I282" s="122">
        <v>-343.335023876945</v>
      </c>
      <c r="J282" s="122">
        <v>-322.347562486166</v>
      </c>
      <c r="L282" s="178">
        <v>0.93448275862068997</v>
      </c>
      <c r="M282" s="178">
        <v>0.81699999999999995</v>
      </c>
      <c r="N282" s="140">
        <v>3.9145907473309598</v>
      </c>
      <c r="O282" s="140">
        <v>6.6996750734952801</v>
      </c>
    </row>
    <row r="283" spans="1:15" customFormat="1" x14ac:dyDescent="0.2">
      <c r="A283" s="123" t="s">
        <v>630</v>
      </c>
      <c r="B283" s="122">
        <v>10224</v>
      </c>
      <c r="C283" s="122">
        <v>4594</v>
      </c>
      <c r="D283" s="178">
        <v>1.0018543743392301</v>
      </c>
      <c r="E283" s="122">
        <v>4585.5317824270396</v>
      </c>
      <c r="F283" s="122">
        <v>3955.7992121708799</v>
      </c>
      <c r="G283" s="122">
        <v>1074.5738323799901</v>
      </c>
      <c r="H283" s="122"/>
      <c r="I283" s="122">
        <v>-343.335023876945</v>
      </c>
      <c r="J283" s="122">
        <v>-101.506238246886</v>
      </c>
      <c r="L283" s="178">
        <v>0.93448275862068997</v>
      </c>
      <c r="M283" s="178">
        <v>0.98199999999999998</v>
      </c>
      <c r="N283" s="140">
        <v>4.0101721439749598</v>
      </c>
      <c r="O283" s="140">
        <v>6.4064945226917098</v>
      </c>
    </row>
    <row r="284" spans="1:15" customFormat="1" x14ac:dyDescent="0.2">
      <c r="A284" s="123" t="s">
        <v>631</v>
      </c>
      <c r="B284" s="122">
        <v>14648</v>
      </c>
      <c r="C284" s="122">
        <v>8149</v>
      </c>
      <c r="D284" s="178">
        <v>1.0018543743392301</v>
      </c>
      <c r="E284" s="122">
        <v>8133.7905389053903</v>
      </c>
      <c r="F284" s="122">
        <v>6613.0891930007701</v>
      </c>
      <c r="G284" s="122">
        <v>1706.1756459738101</v>
      </c>
      <c r="H284" s="122"/>
      <c r="I284" s="122">
        <v>-57.1994164599691</v>
      </c>
      <c r="J284" s="122">
        <v>-128.274883609223</v>
      </c>
      <c r="L284" s="178">
        <v>0.98275862068965503</v>
      </c>
      <c r="M284" s="178">
        <v>0.96199999999999997</v>
      </c>
      <c r="N284" s="140">
        <v>6.70398689240852</v>
      </c>
      <c r="O284" s="140">
        <v>10.1720371381759</v>
      </c>
    </row>
    <row r="285" spans="1:15" customFormat="1" x14ac:dyDescent="0.2">
      <c r="A285" s="123" t="s">
        <v>632</v>
      </c>
      <c r="B285" s="122">
        <v>5440</v>
      </c>
      <c r="C285" s="122">
        <v>5206</v>
      </c>
      <c r="D285" s="178">
        <v>1.0018543743392301</v>
      </c>
      <c r="E285" s="122">
        <v>5195.91687163598</v>
      </c>
      <c r="F285" s="122">
        <v>4714.60890322862</v>
      </c>
      <c r="G285" s="122">
        <v>1146.99055477046</v>
      </c>
      <c r="H285" s="122"/>
      <c r="I285" s="122">
        <v>-343.335023876945</v>
      </c>
      <c r="J285" s="122">
        <v>-322.347562486166</v>
      </c>
      <c r="L285" s="178">
        <v>0.93448275862068997</v>
      </c>
      <c r="M285" s="178">
        <v>0.81699999999999995</v>
      </c>
      <c r="N285" s="140">
        <v>4.7794117647058796</v>
      </c>
      <c r="O285" s="140">
        <v>6.8382352941176503</v>
      </c>
    </row>
    <row r="286" spans="1:15" customFormat="1" x14ac:dyDescent="0.2">
      <c r="A286" s="123" t="s">
        <v>633</v>
      </c>
      <c r="B286" s="122">
        <v>11873</v>
      </c>
      <c r="C286" s="122">
        <v>5170</v>
      </c>
      <c r="D286" s="178">
        <v>1.0018543743392301</v>
      </c>
      <c r="E286" s="122">
        <v>5159.9787982970402</v>
      </c>
      <c r="F286" s="122">
        <v>4768.9486737411899</v>
      </c>
      <c r="G286" s="122">
        <v>1056.7127109189601</v>
      </c>
      <c r="H286" s="122"/>
      <c r="I286" s="122">
        <v>-343.335023876945</v>
      </c>
      <c r="J286" s="122">
        <v>-322.347562486166</v>
      </c>
      <c r="L286" s="178">
        <v>0.93448275862068997</v>
      </c>
      <c r="M286" s="178">
        <v>0.81699999999999995</v>
      </c>
      <c r="N286" s="140">
        <v>4.8344984418428396</v>
      </c>
      <c r="O286" s="140">
        <v>6.3000084224711497</v>
      </c>
    </row>
    <row r="287" spans="1:15" customFormat="1" x14ac:dyDescent="0.2">
      <c r="A287" s="123" t="s">
        <v>634</v>
      </c>
      <c r="B287" s="122">
        <v>10555</v>
      </c>
      <c r="C287" s="122">
        <v>6269</v>
      </c>
      <c r="D287" s="178">
        <v>1.0018543743392301</v>
      </c>
      <c r="E287" s="122">
        <v>6257.6464659450803</v>
      </c>
      <c r="F287" s="122">
        <v>5364.4460069473398</v>
      </c>
      <c r="G287" s="122">
        <v>1338.0417211215699</v>
      </c>
      <c r="H287" s="122"/>
      <c r="I287" s="122">
        <v>-343.335023876945</v>
      </c>
      <c r="J287" s="122">
        <v>-101.506238246886</v>
      </c>
      <c r="L287" s="178">
        <v>0.93448275862068997</v>
      </c>
      <c r="M287" s="178">
        <v>0.98199999999999998</v>
      </c>
      <c r="N287" s="140">
        <v>5.4381809568924702</v>
      </c>
      <c r="O287" s="140">
        <v>7.9772619611558504</v>
      </c>
    </row>
    <row r="288" spans="1:15" customFormat="1" x14ac:dyDescent="0.2">
      <c r="A288" s="123" t="s">
        <v>635</v>
      </c>
      <c r="B288" s="122">
        <v>60495</v>
      </c>
      <c r="C288" s="122">
        <v>6983</v>
      </c>
      <c r="D288" s="178">
        <v>1.0018543743392301</v>
      </c>
      <c r="E288" s="122">
        <v>6970.3977903363702</v>
      </c>
      <c r="F288" s="122">
        <v>5679.4360936442599</v>
      </c>
      <c r="G288" s="122">
        <v>1295.38586691465</v>
      </c>
      <c r="H288" s="122"/>
      <c r="I288" s="122">
        <v>-36.761158787328</v>
      </c>
      <c r="J288" s="122">
        <v>32.336988564799</v>
      </c>
      <c r="L288" s="178">
        <v>0.986206896551724</v>
      </c>
      <c r="M288" s="178">
        <v>1.0820000000000001</v>
      </c>
      <c r="N288" s="140">
        <v>5.7575006198859402</v>
      </c>
      <c r="O288" s="140">
        <v>7.72295231010827</v>
      </c>
    </row>
    <row r="289" spans="1:15" customFormat="1" ht="14.25" customHeight="1" x14ac:dyDescent="0.2">
      <c r="A289" s="18" t="s">
        <v>636</v>
      </c>
      <c r="B289" s="19"/>
      <c r="C289" s="19"/>
      <c r="D289" s="179"/>
      <c r="E289" s="19"/>
      <c r="F289" s="19"/>
      <c r="G289" s="19"/>
      <c r="H289" s="19"/>
      <c r="I289" s="19"/>
      <c r="J289" s="19"/>
      <c r="L289" s="179"/>
      <c r="M289" s="179"/>
      <c r="N289" s="68"/>
      <c r="O289" s="68"/>
    </row>
    <row r="290" spans="1:15" customFormat="1" x14ac:dyDescent="0.2">
      <c r="A290" s="123" t="s">
        <v>637</v>
      </c>
      <c r="B290" s="122">
        <v>2451</v>
      </c>
      <c r="C290" s="122">
        <v>5668</v>
      </c>
      <c r="D290" s="178">
        <v>1.0018543743392301</v>
      </c>
      <c r="E290" s="122">
        <v>5657.4015215787604</v>
      </c>
      <c r="F290" s="122">
        <v>4869.8241917917503</v>
      </c>
      <c r="G290" s="122">
        <v>1259.18723727318</v>
      </c>
      <c r="H290" s="122"/>
      <c r="I290" s="122">
        <v>-343.335023876945</v>
      </c>
      <c r="J290" s="122">
        <v>-128.274883609223</v>
      </c>
      <c r="L290" s="178">
        <v>0.93448275862068997</v>
      </c>
      <c r="M290" s="178">
        <v>0.96199999999999997</v>
      </c>
      <c r="N290" s="140">
        <v>4.9367605059159496</v>
      </c>
      <c r="O290" s="140">
        <v>7.5071399428804604</v>
      </c>
    </row>
    <row r="291" spans="1:15" customFormat="1" x14ac:dyDescent="0.2">
      <c r="A291" s="123" t="s">
        <v>638</v>
      </c>
      <c r="B291" s="122">
        <v>2757</v>
      </c>
      <c r="C291" s="122">
        <v>5453</v>
      </c>
      <c r="D291" s="178">
        <v>1.0018543743392301</v>
      </c>
      <c r="E291" s="122">
        <v>5443.2609360816596</v>
      </c>
      <c r="F291" s="122">
        <v>4866.0141332059202</v>
      </c>
      <c r="G291" s="122">
        <v>1022.08806499957</v>
      </c>
      <c r="H291" s="122"/>
      <c r="I291" s="122">
        <v>-343.335023876945</v>
      </c>
      <c r="J291" s="122">
        <v>-101.506238246886</v>
      </c>
      <c r="L291" s="178">
        <v>0.93448275862068997</v>
      </c>
      <c r="M291" s="178">
        <v>0.98199999999999998</v>
      </c>
      <c r="N291" s="140">
        <v>4.9328980776206004</v>
      </c>
      <c r="O291" s="140">
        <v>6.0935799782372104</v>
      </c>
    </row>
    <row r="292" spans="1:15" customFormat="1" x14ac:dyDescent="0.2">
      <c r="A292" s="123" t="s">
        <v>639</v>
      </c>
      <c r="B292" s="122">
        <v>12208</v>
      </c>
      <c r="C292" s="122">
        <v>6260</v>
      </c>
      <c r="D292" s="178">
        <v>1.0018543743392301</v>
      </c>
      <c r="E292" s="122">
        <v>6248.0581548422497</v>
      </c>
      <c r="F292" s="122">
        <v>5559.2363879586601</v>
      </c>
      <c r="G292" s="122">
        <v>1191.2156165364399</v>
      </c>
      <c r="H292" s="122"/>
      <c r="I292" s="122">
        <v>-343.335023876945</v>
      </c>
      <c r="J292" s="122">
        <v>-159.058825775911</v>
      </c>
      <c r="L292" s="178">
        <v>0.93448275862068997</v>
      </c>
      <c r="M292" s="178">
        <v>0.93899999999999995</v>
      </c>
      <c r="N292" s="140">
        <v>5.6356487549148104</v>
      </c>
      <c r="O292" s="140">
        <v>7.1019003931847999</v>
      </c>
    </row>
    <row r="293" spans="1:15" customFormat="1" x14ac:dyDescent="0.2">
      <c r="A293" s="123" t="s">
        <v>640</v>
      </c>
      <c r="B293" s="122">
        <v>3115</v>
      </c>
      <c r="C293" s="122">
        <v>5791</v>
      </c>
      <c r="D293" s="178">
        <v>1.0018543743392301</v>
      </c>
      <c r="E293" s="122">
        <v>5780.1778469286301</v>
      </c>
      <c r="F293" s="122">
        <v>5066.7929242748396</v>
      </c>
      <c r="G293" s="122">
        <v>1249.23957900957</v>
      </c>
      <c r="H293" s="122"/>
      <c r="I293" s="122">
        <v>-343.335023876945</v>
      </c>
      <c r="J293" s="122">
        <v>-192.51963247883199</v>
      </c>
      <c r="L293" s="178">
        <v>0.93448275862068997</v>
      </c>
      <c r="M293" s="178">
        <v>0.91400000000000003</v>
      </c>
      <c r="N293" s="140">
        <v>5.13643659711075</v>
      </c>
      <c r="O293" s="140">
        <v>7.44783306581059</v>
      </c>
    </row>
    <row r="294" spans="1:15" customFormat="1" x14ac:dyDescent="0.2">
      <c r="A294" s="123" t="s">
        <v>641</v>
      </c>
      <c r="B294" s="122">
        <v>7085</v>
      </c>
      <c r="C294" s="122">
        <v>5506</v>
      </c>
      <c r="D294" s="178">
        <v>1.0018543743392301</v>
      </c>
      <c r="E294" s="122">
        <v>5495.9073601002001</v>
      </c>
      <c r="F294" s="122">
        <v>4956.5714056504403</v>
      </c>
      <c r="G294" s="122">
        <v>1205.01854081287</v>
      </c>
      <c r="H294" s="122"/>
      <c r="I294" s="122">
        <v>-343.335023876945</v>
      </c>
      <c r="J294" s="122">
        <v>-322.347562486166</v>
      </c>
      <c r="L294" s="178">
        <v>0.93448275862068997</v>
      </c>
      <c r="M294" s="178">
        <v>0.81699999999999995</v>
      </c>
      <c r="N294" s="140">
        <v>5.0247000705716296</v>
      </c>
      <c r="O294" s="140">
        <v>7.1841919548341604</v>
      </c>
    </row>
    <row r="295" spans="1:15" customFormat="1" x14ac:dyDescent="0.2">
      <c r="A295" s="123" t="s">
        <v>642</v>
      </c>
      <c r="B295" s="122">
        <v>4180</v>
      </c>
      <c r="C295" s="122">
        <v>6117</v>
      </c>
      <c r="D295" s="178">
        <v>1.0018543743392301</v>
      </c>
      <c r="E295" s="122">
        <v>6105.6845375589901</v>
      </c>
      <c r="F295" s="122">
        <v>5333.3904766152</v>
      </c>
      <c r="G295" s="122">
        <v>1308.1487172995601</v>
      </c>
      <c r="H295" s="122"/>
      <c r="I295" s="122">
        <v>-343.335023876945</v>
      </c>
      <c r="J295" s="122">
        <v>-192.51963247883199</v>
      </c>
      <c r="L295" s="178">
        <v>0.93448275862068997</v>
      </c>
      <c r="M295" s="178">
        <v>0.91400000000000003</v>
      </c>
      <c r="N295" s="140">
        <v>5.4066985645932997</v>
      </c>
      <c r="O295" s="140">
        <v>7.7990430622009601</v>
      </c>
    </row>
    <row r="296" spans="1:15" customFormat="1" x14ac:dyDescent="0.2">
      <c r="A296" s="123" t="s">
        <v>643</v>
      </c>
      <c r="B296" s="122">
        <v>6724</v>
      </c>
      <c r="C296" s="122">
        <v>5694</v>
      </c>
      <c r="D296" s="178">
        <v>1.0018543743392301</v>
      </c>
      <c r="E296" s="122">
        <v>5683.6893506548204</v>
      </c>
      <c r="F296" s="122">
        <v>5017.29486356495</v>
      </c>
      <c r="G296" s="122">
        <v>1332.0770734529799</v>
      </c>
      <c r="H296" s="122"/>
      <c r="I296" s="122">
        <v>-343.335023876945</v>
      </c>
      <c r="J296" s="122">
        <v>-322.347562486166</v>
      </c>
      <c r="L296" s="178">
        <v>0.93448275862068997</v>
      </c>
      <c r="M296" s="178">
        <v>0.81699999999999995</v>
      </c>
      <c r="N296" s="140">
        <v>5.08625817965497</v>
      </c>
      <c r="O296" s="140">
        <v>7.9417013682331996</v>
      </c>
    </row>
    <row r="297" spans="1:15" customFormat="1" x14ac:dyDescent="0.2">
      <c r="A297" s="123" t="s">
        <v>644</v>
      </c>
      <c r="B297" s="122">
        <v>72024</v>
      </c>
      <c r="C297" s="122">
        <v>6568</v>
      </c>
      <c r="D297" s="178">
        <v>1.0018543743392301</v>
      </c>
      <c r="E297" s="122">
        <v>6556.1737169543703</v>
      </c>
      <c r="F297" s="122">
        <v>5294.8765170241004</v>
      </c>
      <c r="G297" s="122">
        <v>1265.7213701528001</v>
      </c>
      <c r="H297" s="122"/>
      <c r="I297" s="122">
        <v>-36.761158787328</v>
      </c>
      <c r="J297" s="122">
        <v>32.336988564799</v>
      </c>
      <c r="L297" s="178">
        <v>0.986206896551724</v>
      </c>
      <c r="M297" s="178">
        <v>1.0820000000000001</v>
      </c>
      <c r="N297" s="140">
        <v>5.3676552260357697</v>
      </c>
      <c r="O297" s="140">
        <v>7.5460957458624902</v>
      </c>
    </row>
    <row r="298" spans="1:15" customFormat="1" x14ac:dyDescent="0.2">
      <c r="A298" s="123" t="s">
        <v>645</v>
      </c>
      <c r="B298" s="122">
        <v>2565</v>
      </c>
      <c r="C298" s="122">
        <v>5459</v>
      </c>
      <c r="D298" s="178">
        <v>1.0018543743392301</v>
      </c>
      <c r="E298" s="122">
        <v>5448.9265409519403</v>
      </c>
      <c r="F298" s="122">
        <v>5153.3382907445502</v>
      </c>
      <c r="G298" s="122">
        <v>961.270836570504</v>
      </c>
      <c r="H298" s="122"/>
      <c r="I298" s="122">
        <v>-343.335023876945</v>
      </c>
      <c r="J298" s="122">
        <v>-322.347562486166</v>
      </c>
      <c r="L298" s="178">
        <v>0.93448275862068997</v>
      </c>
      <c r="M298" s="178">
        <v>0.81699999999999995</v>
      </c>
      <c r="N298" s="140">
        <v>5.2241715399610102</v>
      </c>
      <c r="O298" s="140">
        <v>5.7309941520467804</v>
      </c>
    </row>
    <row r="299" spans="1:15" customFormat="1" x14ac:dyDescent="0.2">
      <c r="A299" s="123" t="s">
        <v>646</v>
      </c>
      <c r="B299" s="122">
        <v>5955</v>
      </c>
      <c r="C299" s="122">
        <v>4880</v>
      </c>
      <c r="D299" s="178">
        <v>1.0018543743392301</v>
      </c>
      <c r="E299" s="122">
        <v>4871.0724929738999</v>
      </c>
      <c r="F299" s="122">
        <v>4273.7504927077698</v>
      </c>
      <c r="G299" s="122">
        <v>1042.16326238996</v>
      </c>
      <c r="H299" s="122"/>
      <c r="I299" s="122">
        <v>-343.335023876945</v>
      </c>
      <c r="J299" s="122">
        <v>-101.506238246886</v>
      </c>
      <c r="L299" s="178">
        <v>0.93448275862068997</v>
      </c>
      <c r="M299" s="178">
        <v>0.98199999999999998</v>
      </c>
      <c r="N299" s="140">
        <v>4.3324937027707797</v>
      </c>
      <c r="O299" s="140">
        <v>6.2132661628883303</v>
      </c>
    </row>
    <row r="300" spans="1:15" customFormat="1" x14ac:dyDescent="0.2">
      <c r="A300" s="123" t="s">
        <v>647</v>
      </c>
      <c r="B300" s="122">
        <v>119613</v>
      </c>
      <c r="C300" s="122">
        <v>7315</v>
      </c>
      <c r="D300" s="178">
        <v>1.0018543743392301</v>
      </c>
      <c r="E300" s="122">
        <v>7301.5443580383699</v>
      </c>
      <c r="F300" s="122">
        <v>6050.7799591199901</v>
      </c>
      <c r="G300" s="122">
        <v>1255.18856914091</v>
      </c>
      <c r="H300" s="122"/>
      <c r="I300" s="122">
        <v>-36.761158787328</v>
      </c>
      <c r="J300" s="122">
        <v>32.336988564799</v>
      </c>
      <c r="L300" s="178">
        <v>0.986206896551724</v>
      </c>
      <c r="M300" s="178">
        <v>1.0820000000000001</v>
      </c>
      <c r="N300" s="140">
        <v>6.1339486510663601</v>
      </c>
      <c r="O300" s="140">
        <v>7.4833003101669604</v>
      </c>
    </row>
    <row r="301" spans="1:15" customFormat="1" x14ac:dyDescent="0.2">
      <c r="A301" s="123" t="s">
        <v>648</v>
      </c>
      <c r="B301" s="122">
        <v>6848</v>
      </c>
      <c r="C301" s="122">
        <v>5371</v>
      </c>
      <c r="D301" s="178">
        <v>1.0018543743392301</v>
      </c>
      <c r="E301" s="122">
        <v>5360.5768634026199</v>
      </c>
      <c r="F301" s="122">
        <v>4681.5625791405701</v>
      </c>
      <c r="G301" s="122">
        <v>1344.69687062515</v>
      </c>
      <c r="H301" s="122"/>
      <c r="I301" s="122">
        <v>-343.335023876945</v>
      </c>
      <c r="J301" s="122">
        <v>-322.347562486166</v>
      </c>
      <c r="L301" s="178">
        <v>0.93448275862068997</v>
      </c>
      <c r="M301" s="178">
        <v>0.81699999999999995</v>
      </c>
      <c r="N301" s="140">
        <v>4.7459112149532698</v>
      </c>
      <c r="O301" s="140">
        <v>8.0169392523364493</v>
      </c>
    </row>
    <row r="302" spans="1:15" customFormat="1" x14ac:dyDescent="0.2">
      <c r="A302" s="123" t="s">
        <v>649</v>
      </c>
      <c r="B302" s="122">
        <v>5383</v>
      </c>
      <c r="C302" s="122">
        <v>6031</v>
      </c>
      <c r="D302" s="178">
        <v>1.0018543743392301</v>
      </c>
      <c r="E302" s="122">
        <v>6019.4037678432396</v>
      </c>
      <c r="F302" s="122">
        <v>5479.2110902096001</v>
      </c>
      <c r="G302" s="122">
        <v>1205.8752639967499</v>
      </c>
      <c r="H302" s="122"/>
      <c r="I302" s="122">
        <v>-343.335023876945</v>
      </c>
      <c r="J302" s="122">
        <v>-322.347562486166</v>
      </c>
      <c r="L302" s="178">
        <v>0.93448275862068997</v>
      </c>
      <c r="M302" s="178">
        <v>0.81699999999999995</v>
      </c>
      <c r="N302" s="140">
        <v>5.5545234999071198</v>
      </c>
      <c r="O302" s="140">
        <v>7.1892996470369699</v>
      </c>
    </row>
    <row r="303" spans="1:15" customFormat="1" x14ac:dyDescent="0.2">
      <c r="A303" s="123" t="s">
        <v>650</v>
      </c>
      <c r="B303" s="122">
        <v>8616</v>
      </c>
      <c r="C303" s="122">
        <v>7493</v>
      </c>
      <c r="D303" s="178">
        <v>1.0018543743392301</v>
      </c>
      <c r="E303" s="122">
        <v>7478.6649714018704</v>
      </c>
      <c r="F303" s="122">
        <v>6170.9822698784201</v>
      </c>
      <c r="G303" s="122">
        <v>1493.15700159264</v>
      </c>
      <c r="H303" s="122"/>
      <c r="I303" s="122">
        <v>-57.1994164599691</v>
      </c>
      <c r="J303" s="122">
        <v>-128.274883609223</v>
      </c>
      <c r="L303" s="178">
        <v>0.98275862068965503</v>
      </c>
      <c r="M303" s="178">
        <v>0.96199999999999997</v>
      </c>
      <c r="N303" s="140">
        <v>6.2558031569173602</v>
      </c>
      <c r="O303" s="140">
        <v>8.9020427112349108</v>
      </c>
    </row>
    <row r="304" spans="1:15" customFormat="1" x14ac:dyDescent="0.2">
      <c r="A304" s="123" t="s">
        <v>651</v>
      </c>
      <c r="B304" s="122">
        <v>2838</v>
      </c>
      <c r="C304" s="122">
        <v>3773</v>
      </c>
      <c r="D304" s="178">
        <v>1.0018543743392301</v>
      </c>
      <c r="E304" s="122">
        <v>3765.9126152793801</v>
      </c>
      <c r="F304" s="122">
        <v>3267.2824968219602</v>
      </c>
      <c r="G304" s="122">
        <v>1164.3127048205299</v>
      </c>
      <c r="H304" s="122"/>
      <c r="I304" s="122">
        <v>-343.335023876945</v>
      </c>
      <c r="J304" s="122">
        <v>-322.347562486166</v>
      </c>
      <c r="L304" s="178">
        <v>0.93448275862068997</v>
      </c>
      <c r="M304" s="178">
        <v>0.81699999999999995</v>
      </c>
      <c r="N304" s="140">
        <v>3.3121916842847101</v>
      </c>
      <c r="O304" s="140">
        <v>6.9415081042987996</v>
      </c>
    </row>
    <row r="305" spans="1:15" customFormat="1" ht="14.25" customHeight="1" x14ac:dyDescent="0.2">
      <c r="A305" s="18" t="s">
        <v>652</v>
      </c>
      <c r="B305" s="19"/>
      <c r="C305" s="19"/>
      <c r="D305" s="179"/>
      <c r="E305" s="19"/>
      <c r="F305" s="19"/>
      <c r="G305" s="19"/>
      <c r="H305" s="19"/>
      <c r="I305" s="19"/>
      <c r="J305" s="19"/>
      <c r="L305" s="179"/>
      <c r="M305" s="179"/>
      <c r="N305" s="68"/>
      <c r="O305" s="68"/>
    </row>
    <row r="306" spans="1:15" customFormat="1" x14ac:dyDescent="0.2">
      <c r="A306" s="123" t="s">
        <v>653</v>
      </c>
      <c r="B306" s="122">
        <v>2907</v>
      </c>
      <c r="C306" s="122">
        <v>5111</v>
      </c>
      <c r="D306" s="178">
        <v>1.0018543743392301</v>
      </c>
      <c r="E306" s="122">
        <v>5101.1066338253004</v>
      </c>
      <c r="F306" s="122">
        <v>4513.1298902701401</v>
      </c>
      <c r="G306" s="122">
        <v>1032.8180056789899</v>
      </c>
      <c r="H306" s="122"/>
      <c r="I306" s="122">
        <v>-343.335023876945</v>
      </c>
      <c r="J306" s="122">
        <v>-101.506238246886</v>
      </c>
      <c r="L306" s="178">
        <v>0.93448275862068997</v>
      </c>
      <c r="M306" s="178">
        <v>0.98199999999999998</v>
      </c>
      <c r="N306" s="140">
        <v>4.5751633986928102</v>
      </c>
      <c r="O306" s="140">
        <v>6.1575507395940798</v>
      </c>
    </row>
    <row r="307" spans="1:15" customFormat="1" x14ac:dyDescent="0.2">
      <c r="A307" s="123" t="s">
        <v>654</v>
      </c>
      <c r="B307" s="122">
        <v>6484</v>
      </c>
      <c r="C307" s="122">
        <v>5416</v>
      </c>
      <c r="D307" s="178">
        <v>1.0018543743392301</v>
      </c>
      <c r="E307" s="122">
        <v>5406.0155605685604</v>
      </c>
      <c r="F307" s="122">
        <v>4731.3884632220797</v>
      </c>
      <c r="G307" s="122">
        <v>1177.0209469993299</v>
      </c>
      <c r="H307" s="122"/>
      <c r="I307" s="122">
        <v>-343.335023876945</v>
      </c>
      <c r="J307" s="122">
        <v>-159.058825775911</v>
      </c>
      <c r="L307" s="178">
        <v>0.93448275862068997</v>
      </c>
      <c r="M307" s="178">
        <v>0.93899999999999995</v>
      </c>
      <c r="N307" s="140">
        <v>4.7964219617520003</v>
      </c>
      <c r="O307" s="140">
        <v>7.0172732880937696</v>
      </c>
    </row>
    <row r="308" spans="1:15" customFormat="1" x14ac:dyDescent="0.2">
      <c r="A308" s="123" t="s">
        <v>655</v>
      </c>
      <c r="B308" s="122">
        <v>27887</v>
      </c>
      <c r="C308" s="122">
        <v>5495</v>
      </c>
      <c r="D308" s="178">
        <v>1.0018543743392301</v>
      </c>
      <c r="E308" s="122">
        <v>5484.7938612448297</v>
      </c>
      <c r="F308" s="122">
        <v>4626.7621173225598</v>
      </c>
      <c r="G308" s="122">
        <v>1186.70040335767</v>
      </c>
      <c r="H308" s="122"/>
      <c r="I308" s="122">
        <v>-169.609833659495</v>
      </c>
      <c r="J308" s="122">
        <v>-159.058825775911</v>
      </c>
      <c r="L308" s="178">
        <v>0.96379310344827596</v>
      </c>
      <c r="M308" s="178">
        <v>0.93899999999999995</v>
      </c>
      <c r="N308" s="140">
        <v>4.6903575142539502</v>
      </c>
      <c r="O308" s="140">
        <v>7.0749811740237396</v>
      </c>
    </row>
    <row r="309" spans="1:15" customFormat="1" x14ac:dyDescent="0.2">
      <c r="A309" s="123" t="s">
        <v>656</v>
      </c>
      <c r="B309" s="122">
        <v>18231</v>
      </c>
      <c r="C309" s="122">
        <v>5275</v>
      </c>
      <c r="D309" s="178">
        <v>1.0018543743392301</v>
      </c>
      <c r="E309" s="122">
        <v>5265.28298622698</v>
      </c>
      <c r="F309" s="122">
        <v>4761.4957915165796</v>
      </c>
      <c r="G309" s="122">
        <v>1039.6418510661799</v>
      </c>
      <c r="H309" s="122"/>
      <c r="I309" s="122">
        <v>-343.335023876945</v>
      </c>
      <c r="J309" s="122">
        <v>-192.51963247883199</v>
      </c>
      <c r="L309" s="178">
        <v>0.93448275862068997</v>
      </c>
      <c r="M309" s="178">
        <v>0.91400000000000003</v>
      </c>
      <c r="N309" s="140">
        <v>4.8269431188634702</v>
      </c>
      <c r="O309" s="140">
        <v>6.1982337776315104</v>
      </c>
    </row>
    <row r="310" spans="1:15" customFormat="1" x14ac:dyDescent="0.2">
      <c r="A310" s="123" t="s">
        <v>657</v>
      </c>
      <c r="B310" s="122">
        <v>9776</v>
      </c>
      <c r="C310" s="122">
        <v>5637</v>
      </c>
      <c r="D310" s="178">
        <v>1.0018543743392301</v>
      </c>
      <c r="E310" s="122">
        <v>5626.9377367368998</v>
      </c>
      <c r="F310" s="122">
        <v>4994.76695463539</v>
      </c>
      <c r="G310" s="122">
        <v>1195.8794047722899</v>
      </c>
      <c r="H310" s="122"/>
      <c r="I310" s="122">
        <v>-404.64979689487001</v>
      </c>
      <c r="J310" s="122">
        <v>-159.058825775911</v>
      </c>
      <c r="L310" s="178">
        <v>0.92413793103448305</v>
      </c>
      <c r="M310" s="178">
        <v>0.93899999999999995</v>
      </c>
      <c r="N310" s="140">
        <v>5.0634206219312601</v>
      </c>
      <c r="O310" s="140">
        <v>7.129705400982</v>
      </c>
    </row>
    <row r="311" spans="1:15" customFormat="1" x14ac:dyDescent="0.2">
      <c r="A311" s="123" t="s">
        <v>658</v>
      </c>
      <c r="B311" s="122">
        <v>5086</v>
      </c>
      <c r="C311" s="122">
        <v>4526</v>
      </c>
      <c r="D311" s="178">
        <v>1.0018543743392301</v>
      </c>
      <c r="E311" s="122">
        <v>4517.2568385981403</v>
      </c>
      <c r="F311" s="122">
        <v>3976.0215439672702</v>
      </c>
      <c r="G311" s="122">
        <v>986.07655675470301</v>
      </c>
      <c r="H311" s="122"/>
      <c r="I311" s="122">
        <v>-343.335023876945</v>
      </c>
      <c r="J311" s="122">
        <v>-101.506238246886</v>
      </c>
      <c r="L311" s="178">
        <v>0.93448275862068997</v>
      </c>
      <c r="M311" s="178">
        <v>0.98199999999999998</v>
      </c>
      <c r="N311" s="140">
        <v>4.0306724341329101</v>
      </c>
      <c r="O311" s="140">
        <v>5.8788832088084897</v>
      </c>
    </row>
    <row r="312" spans="1:15" customFormat="1" x14ac:dyDescent="0.2">
      <c r="A312" s="123" t="s">
        <v>659</v>
      </c>
      <c r="B312" s="122">
        <v>16307</v>
      </c>
      <c r="C312" s="122">
        <v>4999</v>
      </c>
      <c r="D312" s="178">
        <v>1.0018543743392301</v>
      </c>
      <c r="E312" s="122">
        <v>4989.5238878504897</v>
      </c>
      <c r="F312" s="122">
        <v>4228.3830990610504</v>
      </c>
      <c r="G312" s="122">
        <v>1171.5624789154101</v>
      </c>
      <c r="H312" s="122"/>
      <c r="I312" s="122">
        <v>-251.36286435006201</v>
      </c>
      <c r="J312" s="122">
        <v>-159.058825775911</v>
      </c>
      <c r="L312" s="178">
        <v>0.95</v>
      </c>
      <c r="M312" s="178">
        <v>0.93899999999999995</v>
      </c>
      <c r="N312" s="140">
        <v>4.2865027288894302</v>
      </c>
      <c r="O312" s="140">
        <v>6.9847304838412896</v>
      </c>
    </row>
    <row r="313" spans="1:15" customFormat="1" x14ac:dyDescent="0.2">
      <c r="A313" s="123" t="s">
        <v>660</v>
      </c>
      <c r="B313" s="122">
        <v>23241</v>
      </c>
      <c r="C313" s="122">
        <v>6538</v>
      </c>
      <c r="D313" s="178">
        <v>1.0018543743392301</v>
      </c>
      <c r="E313" s="122">
        <v>6526.2998727119902</v>
      </c>
      <c r="F313" s="122">
        <v>5725.6970130501204</v>
      </c>
      <c r="G313" s="122">
        <v>1211.02454978784</v>
      </c>
      <c r="H313" s="122"/>
      <c r="I313" s="122">
        <v>-251.36286435006201</v>
      </c>
      <c r="J313" s="122">
        <v>-159.058825775911</v>
      </c>
      <c r="L313" s="178">
        <v>0.95</v>
      </c>
      <c r="M313" s="178">
        <v>0.93899999999999995</v>
      </c>
      <c r="N313" s="140">
        <v>5.8043974011445298</v>
      </c>
      <c r="O313" s="140">
        <v>7.2199991394518301</v>
      </c>
    </row>
    <row r="314" spans="1:15" customFormat="1" x14ac:dyDescent="0.2">
      <c r="A314" s="123" t="s">
        <v>661</v>
      </c>
      <c r="B314" s="122">
        <v>75966</v>
      </c>
      <c r="C314" s="122">
        <v>6416</v>
      </c>
      <c r="D314" s="178">
        <v>1.0018543743392301</v>
      </c>
      <c r="E314" s="122">
        <v>6404.3355495485703</v>
      </c>
      <c r="F314" s="122">
        <v>5192.8211943916904</v>
      </c>
      <c r="G314" s="122">
        <v>1215.9385253794201</v>
      </c>
      <c r="H314" s="122"/>
      <c r="I314" s="122">
        <v>-36.761158787328</v>
      </c>
      <c r="J314" s="122">
        <v>32.336988564799</v>
      </c>
      <c r="L314" s="178">
        <v>0.986206896551724</v>
      </c>
      <c r="M314" s="178">
        <v>1.0820000000000001</v>
      </c>
      <c r="N314" s="140">
        <v>5.2641971408261599</v>
      </c>
      <c r="O314" s="140">
        <v>7.2492957375668103</v>
      </c>
    </row>
    <row r="315" spans="1:15" customFormat="1" x14ac:dyDescent="0.2">
      <c r="A315" s="123" t="s">
        <v>662</v>
      </c>
      <c r="B315" s="122">
        <v>6303</v>
      </c>
      <c r="C315" s="122">
        <v>4762</v>
      </c>
      <c r="D315" s="178">
        <v>1.0018543743392301</v>
      </c>
      <c r="E315" s="122">
        <v>4752.8654147503403</v>
      </c>
      <c r="F315" s="122">
        <v>4319.4952291726704</v>
      </c>
      <c r="G315" s="122">
        <v>1099.0527719407801</v>
      </c>
      <c r="H315" s="122"/>
      <c r="I315" s="122">
        <v>-343.335023876945</v>
      </c>
      <c r="J315" s="122">
        <v>-322.347562486166</v>
      </c>
      <c r="L315" s="178">
        <v>0.93448275862068997</v>
      </c>
      <c r="M315" s="178">
        <v>0.81699999999999995</v>
      </c>
      <c r="N315" s="140">
        <v>4.3788672060923401</v>
      </c>
      <c r="O315" s="140">
        <v>6.5524353482468696</v>
      </c>
    </row>
    <row r="316" spans="1:15" customFormat="1" x14ac:dyDescent="0.2">
      <c r="A316" s="123" t="s">
        <v>663</v>
      </c>
      <c r="B316" s="122">
        <v>41508</v>
      </c>
      <c r="C316" s="122">
        <v>6023</v>
      </c>
      <c r="D316" s="178">
        <v>1.0018543743392301</v>
      </c>
      <c r="E316" s="122">
        <v>6011.9687662384804</v>
      </c>
      <c r="F316" s="122">
        <v>5076.2226668160401</v>
      </c>
      <c r="G316" s="122">
        <v>1264.4147588578401</v>
      </c>
      <c r="H316" s="122"/>
      <c r="I316" s="122">
        <v>-169.609833659495</v>
      </c>
      <c r="J316" s="122">
        <v>-159.058825775911</v>
      </c>
      <c r="L316" s="178">
        <v>0.96379310344827596</v>
      </c>
      <c r="M316" s="178">
        <v>0.93899999999999995</v>
      </c>
      <c r="N316" s="140">
        <v>5.1459959525874499</v>
      </c>
      <c r="O316" s="140">
        <v>7.5383058687481901</v>
      </c>
    </row>
    <row r="317" spans="1:15" customFormat="1" x14ac:dyDescent="0.2">
      <c r="A317" s="123" t="s">
        <v>664</v>
      </c>
      <c r="B317" s="122">
        <v>8171</v>
      </c>
      <c r="C317" s="122">
        <v>5498</v>
      </c>
      <c r="D317" s="178">
        <v>1.0018543743392301</v>
      </c>
      <c r="E317" s="122">
        <v>5487.6294551749697</v>
      </c>
      <c r="F317" s="122">
        <v>4768.6243145353001</v>
      </c>
      <c r="G317" s="122">
        <v>1221.39899029252</v>
      </c>
      <c r="H317" s="122"/>
      <c r="I317" s="122">
        <v>-343.335023876945</v>
      </c>
      <c r="J317" s="122">
        <v>-159.058825775911</v>
      </c>
      <c r="L317" s="178">
        <v>0.93448275862068997</v>
      </c>
      <c r="M317" s="178">
        <v>0.93899999999999995</v>
      </c>
      <c r="N317" s="140">
        <v>4.8341696242809897</v>
      </c>
      <c r="O317" s="140">
        <v>7.2818504467017497</v>
      </c>
    </row>
    <row r="318" spans="1:15" customFormat="1" x14ac:dyDescent="0.2">
      <c r="A318" s="123" t="s">
        <v>665</v>
      </c>
      <c r="B318" s="122">
        <v>3409</v>
      </c>
      <c r="C318" s="122">
        <v>3865</v>
      </c>
      <c r="D318" s="178">
        <v>1.0018543743392301</v>
      </c>
      <c r="E318" s="122">
        <v>3857.8649655998302</v>
      </c>
      <c r="F318" s="167">
        <v>3559.1749321122102</v>
      </c>
      <c r="G318" s="167">
        <v>964.37261985072598</v>
      </c>
      <c r="H318" s="167"/>
      <c r="I318" s="122">
        <v>-343.335023876945</v>
      </c>
      <c r="J318" s="122">
        <v>-322.347562486166</v>
      </c>
      <c r="L318" s="180">
        <v>0.93448275862068997</v>
      </c>
      <c r="M318" s="180">
        <v>0.81699999999999995</v>
      </c>
      <c r="N318" s="177">
        <v>3.6080962158990899</v>
      </c>
      <c r="O318" s="177">
        <v>5.74948665297741</v>
      </c>
    </row>
    <row r="319" spans="1:15" customFormat="1" x14ac:dyDescent="0.2">
      <c r="A319" s="123" t="s">
        <v>666</v>
      </c>
      <c r="B319" s="122">
        <v>4711</v>
      </c>
      <c r="C319" s="122">
        <v>3874</v>
      </c>
      <c r="D319" s="178">
        <v>1.0018543743392301</v>
      </c>
      <c r="E319" s="122">
        <v>3866.8102159702999</v>
      </c>
      <c r="F319" s="167">
        <v>3517.7696788520302</v>
      </c>
      <c r="G319" s="167">
        <v>1014.72312348138</v>
      </c>
      <c r="H319" s="167"/>
      <c r="I319" s="122">
        <v>-343.335023876945</v>
      </c>
      <c r="J319" s="122">
        <v>-322.347562486166</v>
      </c>
      <c r="L319" s="180">
        <v>0.93448275862068997</v>
      </c>
      <c r="M319" s="180">
        <v>0.81699999999999995</v>
      </c>
      <c r="N319" s="177">
        <v>3.5661218424962899</v>
      </c>
      <c r="O319" s="177">
        <v>6.0496709828061999</v>
      </c>
    </row>
    <row r="320" spans="1:15" ht="5.25" customHeight="1" thickBot="1" x14ac:dyDescent="0.25">
      <c r="A320" s="134"/>
      <c r="B320" s="60"/>
      <c r="C320" s="60"/>
      <c r="D320" s="181"/>
      <c r="E320" s="60"/>
      <c r="F320" s="60"/>
      <c r="G320" s="60"/>
      <c r="H320" s="60"/>
      <c r="I320" s="60"/>
      <c r="J320" s="60"/>
      <c r="L320" s="181"/>
      <c r="M320" s="181"/>
      <c r="N320" s="60"/>
      <c r="O320" s="60"/>
    </row>
    <row r="321" spans="1:13" x14ac:dyDescent="0.2">
      <c r="A321" s="135"/>
      <c r="B321" s="167"/>
      <c r="C321" s="167"/>
      <c r="D321" s="180"/>
      <c r="E321" s="167"/>
      <c r="I321" s="167"/>
      <c r="J321" s="167"/>
      <c r="L321" s="182"/>
      <c r="M321" s="182"/>
    </row>
    <row r="322" spans="1:13" x14ac:dyDescent="0.2">
      <c r="A322" s="112"/>
      <c r="B322" s="168"/>
      <c r="C322" s="168"/>
      <c r="D322" s="183"/>
      <c r="E322" s="168"/>
      <c r="I322" s="168"/>
      <c r="J322" s="168"/>
      <c r="L322" s="183"/>
      <c r="M322" s="183"/>
    </row>
    <row r="323" spans="1:13" x14ac:dyDescent="0.2"/>
    <row r="324" spans="1:13" x14ac:dyDescent="0.2"/>
    <row r="325" spans="1:13" x14ac:dyDescent="0.2"/>
    <row r="326" spans="1:13" x14ac:dyDescent="0.2"/>
    <row r="327" spans="1:13" x14ac:dyDescent="0.2"/>
  </sheetData>
  <mergeCells count="3">
    <mergeCell ref="F3:G3"/>
    <mergeCell ref="I3:J3"/>
    <mergeCell ref="L3:M3"/>
  </mergeCells>
  <conditionalFormatting sqref="L10:O319 B10:J319">
    <cfRule type="cellIs" dxfId="8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mikrosimuleringar&amp;CDecember 2015&amp;RUtfall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9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17.140625" customWidth="1"/>
    <col min="2" max="2" width="11.140625" customWidth="1"/>
    <col min="3" max="3" width="3.5703125" customWidth="1"/>
    <col min="4" max="5" width="10.28515625" customWidth="1"/>
    <col min="6" max="6" width="2.7109375" customWidth="1"/>
    <col min="7" max="7" width="10.85546875" customWidth="1"/>
    <col min="8" max="8" width="11.7109375" customWidth="1"/>
    <col min="9" max="9" width="12.42578125" style="66" customWidth="1"/>
    <col min="10" max="10" width="12.5703125" customWidth="1"/>
    <col min="11" max="11" width="8.85546875" customWidth="1"/>
    <col min="12" max="12" width="9" customWidth="1"/>
    <col min="13" max="14" width="9.140625" style="73" customWidth="1"/>
    <col min="15" max="15" width="4.7109375" customWidth="1"/>
    <col min="16" max="17" width="9.140625" customWidth="1"/>
    <col min="18" max="18" width="9.140625" style="73" customWidth="1"/>
    <col min="19" max="19" width="6" customWidth="1"/>
    <col min="20" max="20" width="11.42578125" customWidth="1"/>
    <col min="21" max="21" width="10.85546875" customWidth="1"/>
    <col min="22" max="22" width="6.140625" customWidth="1"/>
    <col min="23" max="16384" width="9.140625" hidden="1"/>
  </cols>
  <sheetData>
    <row r="1" spans="1:22" ht="16.5" thickBot="1" x14ac:dyDescent="0.3">
      <c r="A1" s="71" t="str">
        <f>"Tabell 5 Förskoleklass och grundskola, utjämningsåret "&amp;Innehåll!C53</f>
        <v>Tabell 5 Förskoleklass och grundskola, utjämningsåret 2016</v>
      </c>
      <c r="B1" s="70"/>
      <c r="C1" s="70"/>
      <c r="D1" s="70"/>
      <c r="E1" s="70"/>
      <c r="F1" s="70"/>
      <c r="G1" s="70"/>
      <c r="H1" s="70"/>
      <c r="J1" s="71" t="s">
        <v>73</v>
      </c>
      <c r="K1" s="70"/>
      <c r="L1" s="70"/>
      <c r="M1" s="72"/>
      <c r="N1" s="72"/>
      <c r="O1" s="70"/>
      <c r="P1" s="70"/>
      <c r="Q1" s="70"/>
      <c r="R1" s="72"/>
      <c r="S1" s="70"/>
      <c r="T1" s="70"/>
      <c r="U1" s="70"/>
      <c r="V1" s="66"/>
    </row>
    <row r="2" spans="1:22" x14ac:dyDescent="0.2">
      <c r="T2" s="684" t="s">
        <v>74</v>
      </c>
      <c r="U2" s="684"/>
    </row>
    <row r="3" spans="1:22" s="66" customFormat="1" x14ac:dyDescent="0.2">
      <c r="A3" t="s">
        <v>19</v>
      </c>
      <c r="B3"/>
      <c r="C3"/>
      <c r="D3" s="686" t="s">
        <v>75</v>
      </c>
      <c r="E3" s="686"/>
      <c r="F3" s="74"/>
      <c r="G3" s="686" t="s">
        <v>76</v>
      </c>
      <c r="H3" s="686"/>
      <c r="I3" s="74"/>
      <c r="K3" s="75" t="s">
        <v>77</v>
      </c>
      <c r="L3" s="75"/>
      <c r="M3" s="76"/>
      <c r="N3" s="76"/>
      <c r="P3" s="686" t="s">
        <v>78</v>
      </c>
      <c r="Q3" s="686"/>
      <c r="R3" s="686"/>
      <c r="S3" s="77"/>
      <c r="T3" s="685"/>
      <c r="U3" s="685"/>
      <c r="V3" s="77"/>
    </row>
    <row r="4" spans="1:22" s="66" customFormat="1" ht="63" customHeight="1" x14ac:dyDescent="0.2">
      <c r="A4" s="3" t="s">
        <v>47</v>
      </c>
      <c r="B4" s="78" t="s">
        <v>79</v>
      </c>
      <c r="C4" s="78"/>
      <c r="D4" s="78" t="s">
        <v>80</v>
      </c>
      <c r="E4" s="78" t="s">
        <v>81</v>
      </c>
      <c r="F4" s="78"/>
      <c r="G4" s="78" t="s">
        <v>82</v>
      </c>
      <c r="H4" s="78" t="s">
        <v>83</v>
      </c>
      <c r="I4" s="79"/>
      <c r="J4" s="78" t="str">
        <f>"Folkmängd 31/12 -"&amp;Innehåll!C53-2</f>
        <v>Folkmängd 31/12 -2014</v>
      </c>
      <c r="K4" s="78" t="s">
        <v>84</v>
      </c>
      <c r="L4" s="78" t="s">
        <v>85</v>
      </c>
      <c r="M4" s="88" t="s">
        <v>86</v>
      </c>
      <c r="N4" s="88" t="s">
        <v>87</v>
      </c>
      <c r="O4" s="89"/>
      <c r="P4" s="89" t="s">
        <v>88</v>
      </c>
      <c r="Q4" s="89" t="s">
        <v>89</v>
      </c>
      <c r="R4" s="88" t="s">
        <v>90</v>
      </c>
      <c r="S4" s="90"/>
      <c r="T4" s="88" t="s">
        <v>91</v>
      </c>
      <c r="U4" s="88" t="s">
        <v>90</v>
      </c>
    </row>
    <row r="5" spans="1:22" s="74" customFormat="1" ht="15.75" customHeight="1" x14ac:dyDescent="0.2">
      <c r="B5" s="80" t="s">
        <v>92</v>
      </c>
      <c r="C5" s="80"/>
      <c r="D5" s="80" t="s">
        <v>93</v>
      </c>
      <c r="E5" s="80" t="s">
        <v>94</v>
      </c>
      <c r="F5" s="80"/>
      <c r="G5" s="80" t="s">
        <v>95</v>
      </c>
      <c r="H5" s="80" t="s">
        <v>96</v>
      </c>
      <c r="I5" s="80"/>
      <c r="J5" s="80" t="s">
        <v>97</v>
      </c>
      <c r="K5" s="80" t="s">
        <v>98</v>
      </c>
      <c r="L5" s="80" t="s">
        <v>99</v>
      </c>
      <c r="M5" s="81" t="s">
        <v>100</v>
      </c>
      <c r="N5" s="81" t="s">
        <v>101</v>
      </c>
      <c r="O5" s="80"/>
      <c r="P5" s="80" t="s">
        <v>102</v>
      </c>
      <c r="Q5" s="80" t="s">
        <v>103</v>
      </c>
      <c r="R5" s="81" t="s">
        <v>104</v>
      </c>
      <c r="T5" s="74" t="s">
        <v>105</v>
      </c>
      <c r="U5" s="74" t="s">
        <v>106</v>
      </c>
    </row>
    <row r="6" spans="1:22" s="74" customFormat="1" ht="15.75" customHeight="1" x14ac:dyDescent="0.2">
      <c r="A6" s="65"/>
      <c r="B6" s="82" t="s">
        <v>107</v>
      </c>
      <c r="C6" s="82"/>
      <c r="D6" s="82" t="s">
        <v>108</v>
      </c>
      <c r="E6" s="82" t="s">
        <v>109</v>
      </c>
      <c r="F6" s="82"/>
      <c r="G6" s="82" t="s">
        <v>110</v>
      </c>
      <c r="H6" s="83" t="s">
        <v>111</v>
      </c>
      <c r="I6" s="80"/>
      <c r="J6" s="82"/>
      <c r="K6" s="82"/>
      <c r="L6" s="82"/>
      <c r="M6" s="84"/>
      <c r="N6" s="84"/>
      <c r="O6" s="82"/>
      <c r="P6" s="82"/>
      <c r="Q6" s="82"/>
      <c r="R6" s="84"/>
      <c r="S6" s="65"/>
      <c r="T6" s="65"/>
      <c r="U6" s="65"/>
    </row>
    <row r="7" spans="1:22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360</v>
      </c>
      <c r="B8" s="122">
        <v>11474</v>
      </c>
      <c r="C8" s="122"/>
      <c r="D8" s="122">
        <v>708.96950953559099</v>
      </c>
      <c r="E8" s="122">
        <v>10681.765037699</v>
      </c>
      <c r="F8" s="122"/>
      <c r="G8" s="122">
        <v>303.61251957825402</v>
      </c>
      <c r="H8" s="122">
        <v>-220.43611315963901</v>
      </c>
      <c r="I8" s="122"/>
      <c r="J8" s="122">
        <v>88901</v>
      </c>
      <c r="K8" s="122">
        <v>1265</v>
      </c>
      <c r="L8" s="122">
        <v>10196</v>
      </c>
      <c r="M8" s="122">
        <v>49824.583689504798</v>
      </c>
      <c r="N8" s="122">
        <v>93136.484269956694</v>
      </c>
      <c r="O8" s="122"/>
      <c r="P8" s="122">
        <v>5192</v>
      </c>
      <c r="Q8" s="122">
        <v>8039.8143089790901</v>
      </c>
      <c r="R8" s="122">
        <v>165.92905916910999</v>
      </c>
      <c r="S8" s="122"/>
      <c r="T8" s="122">
        <v>55.751844325389499</v>
      </c>
      <c r="U8" s="122">
        <v>276.18795748502902</v>
      </c>
    </row>
    <row r="9" spans="1:22" ht="12.75" x14ac:dyDescent="0.2">
      <c r="A9" s="122" t="s">
        <v>361</v>
      </c>
      <c r="B9" s="122">
        <v>13860</v>
      </c>
      <c r="C9" s="122"/>
      <c r="D9" s="122">
        <v>819.22446010611702</v>
      </c>
      <c r="E9" s="122">
        <v>13263.1890743933</v>
      </c>
      <c r="F9" s="122"/>
      <c r="G9" s="122">
        <v>-27.762254973928702</v>
      </c>
      <c r="H9" s="122">
        <v>-194.482339507501</v>
      </c>
      <c r="I9" s="122"/>
      <c r="J9" s="122">
        <v>32295</v>
      </c>
      <c r="K9" s="122">
        <v>531</v>
      </c>
      <c r="L9" s="122">
        <v>4599</v>
      </c>
      <c r="M9" s="122">
        <v>49824.583689504798</v>
      </c>
      <c r="N9" s="122">
        <v>93136.484269956694</v>
      </c>
      <c r="O9" s="122"/>
      <c r="P9" s="122">
        <v>555</v>
      </c>
      <c r="Q9" s="122">
        <v>8039.8143089790901</v>
      </c>
      <c r="R9" s="122">
        <v>165.92905916910999</v>
      </c>
      <c r="S9" s="122"/>
      <c r="T9" s="122">
        <v>81.705617977528107</v>
      </c>
      <c r="U9" s="122">
        <v>276.18795748502902</v>
      </c>
    </row>
    <row r="10" spans="1:22" ht="12.75" x14ac:dyDescent="0.2">
      <c r="A10" s="122" t="s">
        <v>362</v>
      </c>
      <c r="B10" s="122">
        <v>13871</v>
      </c>
      <c r="C10" s="122"/>
      <c r="D10" s="122">
        <v>852.86668462445505</v>
      </c>
      <c r="E10" s="122">
        <v>12942.406046952599</v>
      </c>
      <c r="F10" s="122"/>
      <c r="G10" s="122">
        <v>-70.769072591936407</v>
      </c>
      <c r="H10" s="122">
        <v>146.105686667193</v>
      </c>
      <c r="I10" s="122"/>
      <c r="J10" s="122">
        <v>26698</v>
      </c>
      <c r="K10" s="122">
        <v>457</v>
      </c>
      <c r="L10" s="122">
        <v>3710</v>
      </c>
      <c r="M10" s="122">
        <v>49824.583689504798</v>
      </c>
      <c r="N10" s="122">
        <v>93136.484269956694</v>
      </c>
      <c r="O10" s="122"/>
      <c r="P10" s="122">
        <v>316</v>
      </c>
      <c r="Q10" s="122">
        <v>8039.8143089790901</v>
      </c>
      <c r="R10" s="122">
        <v>165.92905916910999</v>
      </c>
      <c r="S10" s="122"/>
      <c r="T10" s="122">
        <v>422.29364415222199</v>
      </c>
      <c r="U10" s="122">
        <v>276.18795748502902</v>
      </c>
    </row>
    <row r="11" spans="1:22" ht="12.75" x14ac:dyDescent="0.2">
      <c r="A11" s="122" t="s">
        <v>363</v>
      </c>
      <c r="B11" s="122">
        <v>11046</v>
      </c>
      <c r="C11" s="122"/>
      <c r="D11" s="122">
        <v>681.40213596019703</v>
      </c>
      <c r="E11" s="122">
        <v>10415.933586126401</v>
      </c>
      <c r="F11" s="122"/>
      <c r="G11" s="122">
        <v>73.781447913560001</v>
      </c>
      <c r="H11" s="122">
        <v>-125.373720303608</v>
      </c>
      <c r="I11" s="122"/>
      <c r="J11" s="122">
        <v>82407</v>
      </c>
      <c r="K11" s="122">
        <v>1127</v>
      </c>
      <c r="L11" s="122">
        <v>9216</v>
      </c>
      <c r="M11" s="122">
        <v>49824.583689504798</v>
      </c>
      <c r="N11" s="122">
        <v>93136.484269956694</v>
      </c>
      <c r="O11" s="122"/>
      <c r="P11" s="122">
        <v>2457</v>
      </c>
      <c r="Q11" s="122">
        <v>8039.8143089790901</v>
      </c>
      <c r="R11" s="122">
        <v>165.92905916910999</v>
      </c>
      <c r="S11" s="122"/>
      <c r="T11" s="122">
        <v>150.81423718142099</v>
      </c>
      <c r="U11" s="122">
        <v>276.18795748502902</v>
      </c>
    </row>
    <row r="12" spans="1:22" ht="12.75" x14ac:dyDescent="0.2">
      <c r="A12" s="122" t="s">
        <v>364</v>
      </c>
      <c r="B12" s="122">
        <v>11985</v>
      </c>
      <c r="C12" s="122"/>
      <c r="D12" s="122">
        <v>781.43081776312204</v>
      </c>
      <c r="E12" s="122">
        <v>11279.0039068392</v>
      </c>
      <c r="F12" s="122"/>
      <c r="G12" s="122">
        <v>118.823206513405</v>
      </c>
      <c r="H12" s="122">
        <v>-194.15130745058099</v>
      </c>
      <c r="I12" s="122"/>
      <c r="J12" s="122">
        <v>104185</v>
      </c>
      <c r="K12" s="122">
        <v>1634</v>
      </c>
      <c r="L12" s="122">
        <v>12617</v>
      </c>
      <c r="M12" s="122">
        <v>49824.583689504798</v>
      </c>
      <c r="N12" s="122">
        <v>93136.484269956694</v>
      </c>
      <c r="O12" s="122"/>
      <c r="P12" s="122">
        <v>3690</v>
      </c>
      <c r="Q12" s="122">
        <v>8039.8143089790901</v>
      </c>
      <c r="R12" s="122">
        <v>165.92905916910999</v>
      </c>
      <c r="S12" s="122"/>
      <c r="T12" s="122">
        <v>82.036650034447504</v>
      </c>
      <c r="U12" s="122">
        <v>276.18795748502902</v>
      </c>
    </row>
    <row r="13" spans="1:22" ht="12.75" x14ac:dyDescent="0.2">
      <c r="A13" s="122" t="s">
        <v>365</v>
      </c>
      <c r="B13" s="122">
        <v>11157</v>
      </c>
      <c r="C13" s="122"/>
      <c r="D13" s="122">
        <v>658.91551392041094</v>
      </c>
      <c r="E13" s="122">
        <v>10601.864547949999</v>
      </c>
      <c r="F13" s="122"/>
      <c r="G13" s="122">
        <v>132.006097186885</v>
      </c>
      <c r="H13" s="122">
        <v>-235.50306583942</v>
      </c>
      <c r="I13" s="122"/>
      <c r="J13" s="122">
        <v>70701</v>
      </c>
      <c r="K13" s="122">
        <v>935</v>
      </c>
      <c r="L13" s="122">
        <v>8048</v>
      </c>
      <c r="M13" s="122">
        <v>49824.583689504798</v>
      </c>
      <c r="N13" s="122">
        <v>93136.484269956694</v>
      </c>
      <c r="O13" s="122"/>
      <c r="P13" s="122">
        <v>2620</v>
      </c>
      <c r="Q13" s="122">
        <v>8039.8143089790901</v>
      </c>
      <c r="R13" s="122">
        <v>165.92905916910999</v>
      </c>
      <c r="S13" s="122"/>
      <c r="T13" s="122">
        <v>40.684891645608403</v>
      </c>
      <c r="U13" s="122">
        <v>276.18795748502902</v>
      </c>
    </row>
    <row r="14" spans="1:22" ht="12.75" x14ac:dyDescent="0.2">
      <c r="A14" s="122" t="s">
        <v>366</v>
      </c>
      <c r="B14" s="122">
        <v>12394</v>
      </c>
      <c r="C14" s="122"/>
      <c r="D14" s="122">
        <v>688.21815807784105</v>
      </c>
      <c r="E14" s="122">
        <v>11940.8900650957</v>
      </c>
      <c r="F14" s="122"/>
      <c r="G14" s="122">
        <v>-20.570489676515798</v>
      </c>
      <c r="H14" s="122">
        <v>-214.60172201489399</v>
      </c>
      <c r="I14" s="122"/>
      <c r="J14" s="122">
        <v>45465</v>
      </c>
      <c r="K14" s="122">
        <v>628</v>
      </c>
      <c r="L14" s="122">
        <v>5829</v>
      </c>
      <c r="M14" s="122">
        <v>49824.583689504798</v>
      </c>
      <c r="N14" s="122">
        <v>93136.484269956694</v>
      </c>
      <c r="O14" s="122"/>
      <c r="P14" s="122">
        <v>822</v>
      </c>
      <c r="Q14" s="122">
        <v>8039.8143089790901</v>
      </c>
      <c r="R14" s="122">
        <v>165.92905916910999</v>
      </c>
      <c r="S14" s="122"/>
      <c r="T14" s="122">
        <v>61.586235470134703</v>
      </c>
      <c r="U14" s="122">
        <v>276.18795748502902</v>
      </c>
    </row>
    <row r="15" spans="1:22" ht="12.75" x14ac:dyDescent="0.2">
      <c r="A15" s="122" t="s">
        <v>367</v>
      </c>
      <c r="B15" s="122">
        <v>12270</v>
      </c>
      <c r="C15" s="122"/>
      <c r="D15" s="122">
        <v>815.07316510887404</v>
      </c>
      <c r="E15" s="122">
        <v>11669.0430783991</v>
      </c>
      <c r="F15" s="122"/>
      <c r="G15" s="122">
        <v>-10.676089464347699</v>
      </c>
      <c r="H15" s="122">
        <v>-203.66691530985699</v>
      </c>
      <c r="I15" s="122"/>
      <c r="J15" s="122">
        <v>96217</v>
      </c>
      <c r="K15" s="122">
        <v>1574</v>
      </c>
      <c r="L15" s="122">
        <v>12055</v>
      </c>
      <c r="M15" s="122">
        <v>49824.583689504798</v>
      </c>
      <c r="N15" s="122">
        <v>93136.484269956694</v>
      </c>
      <c r="O15" s="122"/>
      <c r="P15" s="122">
        <v>1858</v>
      </c>
      <c r="Q15" s="122">
        <v>8039.8143089790901</v>
      </c>
      <c r="R15" s="122">
        <v>165.92905916910999</v>
      </c>
      <c r="S15" s="122"/>
      <c r="T15" s="122">
        <v>72.521042175171701</v>
      </c>
      <c r="U15" s="122">
        <v>276.18795748502902</v>
      </c>
    </row>
    <row r="16" spans="1:22" ht="12.75" x14ac:dyDescent="0.2">
      <c r="A16" s="122" t="s">
        <v>368</v>
      </c>
      <c r="B16" s="122">
        <v>9072</v>
      </c>
      <c r="C16" s="122"/>
      <c r="D16" s="122">
        <v>455.24824591230401</v>
      </c>
      <c r="E16" s="122">
        <v>8338.4074473206801</v>
      </c>
      <c r="F16" s="122"/>
      <c r="G16" s="122">
        <v>-90.374245016148905</v>
      </c>
      <c r="H16" s="122">
        <v>369.093391416217</v>
      </c>
      <c r="I16" s="122"/>
      <c r="J16" s="122">
        <v>57568</v>
      </c>
      <c r="K16" s="122">
        <v>526</v>
      </c>
      <c r="L16" s="122">
        <v>5154</v>
      </c>
      <c r="M16" s="122">
        <v>49824.583689504798</v>
      </c>
      <c r="N16" s="122">
        <v>93136.484269956694</v>
      </c>
      <c r="O16" s="122"/>
      <c r="P16" s="122">
        <v>541</v>
      </c>
      <c r="Q16" s="122">
        <v>8039.8143089790901</v>
      </c>
      <c r="R16" s="122">
        <v>165.92905916910999</v>
      </c>
      <c r="S16" s="122"/>
      <c r="T16" s="122">
        <v>645.28134890124602</v>
      </c>
      <c r="U16" s="122">
        <v>276.18795748502902</v>
      </c>
    </row>
    <row r="17" spans="1:21" ht="12.75" x14ac:dyDescent="0.2">
      <c r="A17" s="122" t="s">
        <v>369</v>
      </c>
      <c r="B17" s="122">
        <v>13615</v>
      </c>
      <c r="C17" s="122"/>
      <c r="D17" s="122">
        <v>705.61560191962997</v>
      </c>
      <c r="E17" s="122">
        <v>12791.439714304801</v>
      </c>
      <c r="F17" s="122"/>
      <c r="G17" s="122">
        <v>-93.845140759516894</v>
      </c>
      <c r="H17" s="122">
        <v>211.66443224077599</v>
      </c>
      <c r="I17" s="122"/>
      <c r="J17" s="122">
        <v>9815</v>
      </c>
      <c r="K17" s="122">
        <v>139</v>
      </c>
      <c r="L17" s="122">
        <v>1348</v>
      </c>
      <c r="M17" s="122">
        <v>49824.583689504798</v>
      </c>
      <c r="N17" s="122">
        <v>93136.484269956694</v>
      </c>
      <c r="O17" s="122"/>
      <c r="P17" s="122">
        <v>88</v>
      </c>
      <c r="Q17" s="122">
        <v>8039.8143089790901</v>
      </c>
      <c r="R17" s="122">
        <v>165.92905916910999</v>
      </c>
      <c r="S17" s="122"/>
      <c r="T17" s="122">
        <v>487.85238972580498</v>
      </c>
      <c r="U17" s="122">
        <v>276.18795748502902</v>
      </c>
    </row>
    <row r="18" spans="1:21" ht="12.75" x14ac:dyDescent="0.2">
      <c r="A18" s="122" t="s">
        <v>370</v>
      </c>
      <c r="B18" s="122">
        <v>9938</v>
      </c>
      <c r="C18" s="122"/>
      <c r="D18" s="122">
        <v>550.92454136910396</v>
      </c>
      <c r="E18" s="122">
        <v>9285.7498462262192</v>
      </c>
      <c r="F18" s="122"/>
      <c r="G18" s="122">
        <v>-28.567489303042599</v>
      </c>
      <c r="H18" s="122">
        <v>129.65425189397101</v>
      </c>
      <c r="I18" s="122"/>
      <c r="J18" s="122">
        <v>27041</v>
      </c>
      <c r="K18" s="122">
        <v>299</v>
      </c>
      <c r="L18" s="122">
        <v>2696</v>
      </c>
      <c r="M18" s="122">
        <v>49824.583689504798</v>
      </c>
      <c r="N18" s="122">
        <v>93136.484269956694</v>
      </c>
      <c r="O18" s="122"/>
      <c r="P18" s="122">
        <v>462</v>
      </c>
      <c r="Q18" s="122">
        <v>8039.8143089790901</v>
      </c>
      <c r="R18" s="122">
        <v>165.92905916910999</v>
      </c>
      <c r="S18" s="122"/>
      <c r="T18" s="122">
        <v>405.842209379</v>
      </c>
      <c r="U18" s="122">
        <v>276.18795748502902</v>
      </c>
    </row>
    <row r="19" spans="1:21" ht="12.75" x14ac:dyDescent="0.2">
      <c r="A19" s="122" t="s">
        <v>371</v>
      </c>
      <c r="B19" s="122">
        <v>13821</v>
      </c>
      <c r="C19" s="122"/>
      <c r="D19" s="122">
        <v>824.23567813493105</v>
      </c>
      <c r="E19" s="122">
        <v>13058.727627194099</v>
      </c>
      <c r="F19" s="122"/>
      <c r="G19" s="122">
        <v>51.753645479208203</v>
      </c>
      <c r="H19" s="122">
        <v>-113.94078188260001</v>
      </c>
      <c r="I19" s="122"/>
      <c r="J19" s="122">
        <v>16140</v>
      </c>
      <c r="K19" s="122">
        <v>267</v>
      </c>
      <c r="L19" s="122">
        <v>2263</v>
      </c>
      <c r="M19" s="122">
        <v>49824.583689504798</v>
      </c>
      <c r="N19" s="122">
        <v>93136.484269956694</v>
      </c>
      <c r="O19" s="122"/>
      <c r="P19" s="122">
        <v>437</v>
      </c>
      <c r="Q19" s="122">
        <v>8039.8143089790901</v>
      </c>
      <c r="R19" s="122">
        <v>165.92905916910999</v>
      </c>
      <c r="S19" s="122"/>
      <c r="T19" s="122">
        <v>162.247175602429</v>
      </c>
      <c r="U19" s="122">
        <v>276.18795748502902</v>
      </c>
    </row>
    <row r="20" spans="1:21" ht="12.75" x14ac:dyDescent="0.2">
      <c r="A20" s="122" t="s">
        <v>372</v>
      </c>
      <c r="B20" s="122">
        <v>11104</v>
      </c>
      <c r="C20" s="122"/>
      <c r="D20" s="122">
        <v>676.98595055037697</v>
      </c>
      <c r="E20" s="122">
        <v>10356.2446612528</v>
      </c>
      <c r="F20" s="122"/>
      <c r="G20" s="122">
        <v>145.56017389738099</v>
      </c>
      <c r="H20" s="122">
        <v>-74.320087320057695</v>
      </c>
      <c r="I20" s="122"/>
      <c r="J20" s="122">
        <v>44085</v>
      </c>
      <c r="K20" s="122">
        <v>599</v>
      </c>
      <c r="L20" s="122">
        <v>4902</v>
      </c>
      <c r="M20" s="122">
        <v>49824.583689504798</v>
      </c>
      <c r="N20" s="122">
        <v>93136.484269956694</v>
      </c>
      <c r="O20" s="122"/>
      <c r="P20" s="122">
        <v>1708</v>
      </c>
      <c r="Q20" s="122">
        <v>8039.8143089790901</v>
      </c>
      <c r="R20" s="122">
        <v>165.92905916910999</v>
      </c>
      <c r="S20" s="122"/>
      <c r="T20" s="122">
        <v>201.86787016497101</v>
      </c>
      <c r="U20" s="122">
        <v>276.18795748502902</v>
      </c>
    </row>
    <row r="21" spans="1:21" ht="12.75" x14ac:dyDescent="0.2">
      <c r="A21" s="122" t="s">
        <v>373</v>
      </c>
      <c r="B21" s="122">
        <v>12686</v>
      </c>
      <c r="C21" s="122"/>
      <c r="D21" s="122">
        <v>788.42507475494801</v>
      </c>
      <c r="E21" s="122">
        <v>12068.446277634601</v>
      </c>
      <c r="F21" s="122"/>
      <c r="G21" s="122">
        <v>62.8852737788268</v>
      </c>
      <c r="H21" s="122">
        <v>-233.553120791894</v>
      </c>
      <c r="I21" s="122"/>
      <c r="J21" s="122">
        <v>69325</v>
      </c>
      <c r="K21" s="122">
        <v>1097</v>
      </c>
      <c r="L21" s="122">
        <v>8983</v>
      </c>
      <c r="M21" s="122">
        <v>49824.583689504798</v>
      </c>
      <c r="N21" s="122">
        <v>93136.484269956694</v>
      </c>
      <c r="O21" s="122"/>
      <c r="P21" s="122">
        <v>1973</v>
      </c>
      <c r="Q21" s="122">
        <v>8039.8143089790901</v>
      </c>
      <c r="R21" s="122">
        <v>165.92905916910999</v>
      </c>
      <c r="S21" s="122"/>
      <c r="T21" s="122">
        <v>42.634836693134602</v>
      </c>
      <c r="U21" s="122">
        <v>276.18795748502902</v>
      </c>
    </row>
    <row r="22" spans="1:21" ht="12.75" x14ac:dyDescent="0.2">
      <c r="A22" s="122" t="s">
        <v>374</v>
      </c>
      <c r="B22" s="122">
        <v>6249</v>
      </c>
      <c r="C22" s="122"/>
      <c r="D22" s="122">
        <v>508.06391979546697</v>
      </c>
      <c r="E22" s="122">
        <v>5998.9450910093501</v>
      </c>
      <c r="F22" s="122"/>
      <c r="G22" s="122">
        <v>-8.2622208411888494</v>
      </c>
      <c r="H22" s="122">
        <v>-250.02727656018999</v>
      </c>
      <c r="I22" s="122"/>
      <c r="J22" s="122">
        <v>74041</v>
      </c>
      <c r="K22" s="122">
        <v>755</v>
      </c>
      <c r="L22" s="122">
        <v>4769</v>
      </c>
      <c r="M22" s="122">
        <v>49824.583689504798</v>
      </c>
      <c r="N22" s="122">
        <v>93136.484269956694</v>
      </c>
      <c r="O22" s="122"/>
      <c r="P22" s="122">
        <v>1452</v>
      </c>
      <c r="Q22" s="122">
        <v>8039.8143089790901</v>
      </c>
      <c r="R22" s="122">
        <v>165.92905916910999</v>
      </c>
      <c r="S22" s="122"/>
      <c r="T22" s="122">
        <v>26.1606809248382</v>
      </c>
      <c r="U22" s="122">
        <v>276.18795748502902</v>
      </c>
    </row>
    <row r="23" spans="1:21" ht="12.75" x14ac:dyDescent="0.2">
      <c r="A23" s="122" t="s">
        <v>375</v>
      </c>
      <c r="B23" s="122">
        <v>8383</v>
      </c>
      <c r="C23" s="122"/>
      <c r="D23" s="122">
        <v>584.62642648254598</v>
      </c>
      <c r="E23" s="122">
        <v>8010.44700447797</v>
      </c>
      <c r="F23" s="122"/>
      <c r="G23" s="122">
        <v>48.988700846198199</v>
      </c>
      <c r="H23" s="122">
        <v>-260.62013575000299</v>
      </c>
      <c r="I23" s="122"/>
      <c r="J23" s="122">
        <v>911989</v>
      </c>
      <c r="K23" s="122">
        <v>10701</v>
      </c>
      <c r="L23" s="122">
        <v>78438</v>
      </c>
      <c r="M23" s="122">
        <v>49824.583689504798</v>
      </c>
      <c r="N23" s="122">
        <v>93136.484269956694</v>
      </c>
      <c r="O23" s="122"/>
      <c r="P23" s="122">
        <v>24379</v>
      </c>
      <c r="Q23" s="122">
        <v>8039.8143089790901</v>
      </c>
      <c r="R23" s="122">
        <v>165.92905916910999</v>
      </c>
      <c r="S23" s="122"/>
      <c r="T23" s="122">
        <v>15.5678217350259</v>
      </c>
      <c r="U23" s="122">
        <v>276.18795748502902</v>
      </c>
    </row>
    <row r="24" spans="1:21" ht="12.75" x14ac:dyDescent="0.2">
      <c r="A24" s="122" t="s">
        <v>376</v>
      </c>
      <c r="B24" s="122">
        <v>7838</v>
      </c>
      <c r="C24" s="122"/>
      <c r="D24" s="122">
        <v>624.92616875246404</v>
      </c>
      <c r="E24" s="122">
        <v>7395.5734050605197</v>
      </c>
      <c r="F24" s="122"/>
      <c r="G24" s="122">
        <v>79.514126584707995</v>
      </c>
      <c r="H24" s="122">
        <v>-261.56503187132802</v>
      </c>
      <c r="I24" s="122"/>
      <c r="J24" s="122">
        <v>44090</v>
      </c>
      <c r="K24" s="122">
        <v>553</v>
      </c>
      <c r="L24" s="122">
        <v>3501</v>
      </c>
      <c r="M24" s="122">
        <v>49824.583689504798</v>
      </c>
      <c r="N24" s="122">
        <v>93136.484269956694</v>
      </c>
      <c r="O24" s="122"/>
      <c r="P24" s="122">
        <v>1346</v>
      </c>
      <c r="Q24" s="122">
        <v>8039.8143089790901</v>
      </c>
      <c r="R24" s="122">
        <v>165.92905916910999</v>
      </c>
      <c r="S24" s="122"/>
      <c r="T24" s="122">
        <v>14.6229256137002</v>
      </c>
      <c r="U24" s="122">
        <v>276.18795748502902</v>
      </c>
    </row>
    <row r="25" spans="1:21" ht="12.75" x14ac:dyDescent="0.2">
      <c r="A25" s="122" t="s">
        <v>377</v>
      </c>
      <c r="B25" s="122">
        <v>10917</v>
      </c>
      <c r="C25" s="122"/>
      <c r="D25" s="122">
        <v>641.74776845158306</v>
      </c>
      <c r="E25" s="122">
        <v>10131.060299024</v>
      </c>
      <c r="F25" s="122"/>
      <c r="G25" s="122">
        <v>269.29393475654302</v>
      </c>
      <c r="H25" s="122">
        <v>-125.41542318222599</v>
      </c>
      <c r="I25" s="122"/>
      <c r="J25" s="122">
        <v>92235</v>
      </c>
      <c r="K25" s="122">
        <v>1188</v>
      </c>
      <c r="L25" s="122">
        <v>10033</v>
      </c>
      <c r="M25" s="122">
        <v>49824.583689504798</v>
      </c>
      <c r="N25" s="122">
        <v>93136.484269956694</v>
      </c>
      <c r="O25" s="122"/>
      <c r="P25" s="122">
        <v>4993</v>
      </c>
      <c r="Q25" s="122">
        <v>8039.8143089790901</v>
      </c>
      <c r="R25" s="122">
        <v>165.92905916910999</v>
      </c>
      <c r="S25" s="122"/>
      <c r="T25" s="122">
        <v>150.772534302803</v>
      </c>
      <c r="U25" s="122">
        <v>276.18795748502902</v>
      </c>
    </row>
    <row r="26" spans="1:21" ht="12.75" x14ac:dyDescent="0.2">
      <c r="A26" s="122" t="s">
        <v>378</v>
      </c>
      <c r="B26" s="122">
        <v>12491</v>
      </c>
      <c r="C26" s="122"/>
      <c r="D26" s="122">
        <v>742.044912405932</v>
      </c>
      <c r="E26" s="122">
        <v>11970.880132869101</v>
      </c>
      <c r="F26" s="122"/>
      <c r="G26" s="122">
        <v>-39.282942603345901</v>
      </c>
      <c r="H26" s="122">
        <v>-182.51803588510401</v>
      </c>
      <c r="I26" s="122"/>
      <c r="J26" s="122">
        <v>45390</v>
      </c>
      <c r="K26" s="122">
        <v>676</v>
      </c>
      <c r="L26" s="122">
        <v>5834</v>
      </c>
      <c r="M26" s="122">
        <v>49824.583689504798</v>
      </c>
      <c r="N26" s="122">
        <v>93136.484269956694</v>
      </c>
      <c r="O26" s="122"/>
      <c r="P26" s="122">
        <v>715</v>
      </c>
      <c r="Q26" s="122">
        <v>8039.8143089790901</v>
      </c>
      <c r="R26" s="122">
        <v>165.92905916910999</v>
      </c>
      <c r="S26" s="122"/>
      <c r="T26" s="122">
        <v>93.669921599924905</v>
      </c>
      <c r="U26" s="122">
        <v>276.18795748502902</v>
      </c>
    </row>
    <row r="27" spans="1:21" ht="12.75" x14ac:dyDescent="0.2">
      <c r="A27" s="122" t="s">
        <v>379</v>
      </c>
      <c r="B27" s="122">
        <v>12306</v>
      </c>
      <c r="C27" s="122"/>
      <c r="D27" s="122">
        <v>777.69978699720104</v>
      </c>
      <c r="E27" s="122">
        <v>11755.828850363299</v>
      </c>
      <c r="F27" s="122"/>
      <c r="G27" s="122">
        <v>-32.318220488093402</v>
      </c>
      <c r="H27" s="122">
        <v>-195.41016207448499</v>
      </c>
      <c r="I27" s="122"/>
      <c r="J27" s="122">
        <v>67334</v>
      </c>
      <c r="K27" s="122">
        <v>1051</v>
      </c>
      <c r="L27" s="122">
        <v>8499</v>
      </c>
      <c r="M27" s="122">
        <v>49824.583689504798</v>
      </c>
      <c r="N27" s="122">
        <v>93136.484269956694</v>
      </c>
      <c r="O27" s="122"/>
      <c r="P27" s="122">
        <v>1119</v>
      </c>
      <c r="Q27" s="122">
        <v>8039.8143089790901</v>
      </c>
      <c r="R27" s="122">
        <v>165.92905916910999</v>
      </c>
      <c r="S27" s="122"/>
      <c r="T27" s="122">
        <v>80.777795410543703</v>
      </c>
      <c r="U27" s="122">
        <v>276.18795748502902</v>
      </c>
    </row>
    <row r="28" spans="1:21" ht="12.75" x14ac:dyDescent="0.2">
      <c r="A28" s="122" t="s">
        <v>380</v>
      </c>
      <c r="B28" s="122">
        <v>10616</v>
      </c>
      <c r="C28" s="122"/>
      <c r="D28" s="122">
        <v>588.61068353298697</v>
      </c>
      <c r="E28" s="122">
        <v>10160.9106858509</v>
      </c>
      <c r="F28" s="122"/>
      <c r="G28" s="122">
        <v>74.404016357574605</v>
      </c>
      <c r="H28" s="122">
        <v>-208.123104090965</v>
      </c>
      <c r="I28" s="122"/>
      <c r="J28" s="122">
        <v>41816</v>
      </c>
      <c r="K28" s="122">
        <v>494</v>
      </c>
      <c r="L28" s="122">
        <v>4562</v>
      </c>
      <c r="M28" s="122">
        <v>49824.583689504798</v>
      </c>
      <c r="N28" s="122">
        <v>93136.484269956694</v>
      </c>
      <c r="O28" s="122"/>
      <c r="P28" s="122">
        <v>1250</v>
      </c>
      <c r="Q28" s="122">
        <v>8039.8143089790901</v>
      </c>
      <c r="R28" s="122">
        <v>165.92905916910999</v>
      </c>
      <c r="S28" s="122"/>
      <c r="T28" s="122">
        <v>68.064853394063306</v>
      </c>
      <c r="U28" s="122">
        <v>276.18795748502902</v>
      </c>
    </row>
    <row r="29" spans="1:21" ht="12.75" x14ac:dyDescent="0.2">
      <c r="A29" s="122" t="s">
        <v>381</v>
      </c>
      <c r="B29" s="122">
        <v>11400</v>
      </c>
      <c r="C29" s="122"/>
      <c r="D29" s="122">
        <v>715.24197727252101</v>
      </c>
      <c r="E29" s="122">
        <v>10747.5090402078</v>
      </c>
      <c r="F29" s="122"/>
      <c r="G29" s="122">
        <v>80.158506582058806</v>
      </c>
      <c r="H29" s="122">
        <v>-143.12766095886701</v>
      </c>
      <c r="I29" s="122"/>
      <c r="J29" s="122">
        <v>25287</v>
      </c>
      <c r="K29" s="122">
        <v>363</v>
      </c>
      <c r="L29" s="122">
        <v>2918</v>
      </c>
      <c r="M29" s="122">
        <v>49824.583689504798</v>
      </c>
      <c r="N29" s="122">
        <v>93136.484269956694</v>
      </c>
      <c r="O29" s="122"/>
      <c r="P29" s="122">
        <v>774</v>
      </c>
      <c r="Q29" s="122">
        <v>8039.8143089790901</v>
      </c>
      <c r="R29" s="122">
        <v>165.92905916910999</v>
      </c>
      <c r="S29" s="122"/>
      <c r="T29" s="122">
        <v>133.06029652616201</v>
      </c>
      <c r="U29" s="122">
        <v>276.18795748502902</v>
      </c>
    </row>
    <row r="30" spans="1:21" ht="12.75" x14ac:dyDescent="0.2">
      <c r="A30" s="122" t="s">
        <v>382</v>
      </c>
      <c r="B30" s="122">
        <v>12928</v>
      </c>
      <c r="C30" s="122"/>
      <c r="D30" s="122">
        <v>769.91286379353005</v>
      </c>
      <c r="E30" s="122">
        <v>12203.9704903766</v>
      </c>
      <c r="F30" s="122"/>
      <c r="G30" s="122">
        <v>-53.765488778898799</v>
      </c>
      <c r="H30" s="122">
        <v>7.4045632056833002</v>
      </c>
      <c r="I30" s="122"/>
      <c r="J30" s="122">
        <v>31969</v>
      </c>
      <c r="K30" s="122">
        <v>494</v>
      </c>
      <c r="L30" s="122">
        <v>4189</v>
      </c>
      <c r="M30" s="122">
        <v>49824.583689504798</v>
      </c>
      <c r="N30" s="122">
        <v>93136.484269956694</v>
      </c>
      <c r="O30" s="122"/>
      <c r="P30" s="122">
        <v>446</v>
      </c>
      <c r="Q30" s="122">
        <v>8039.8143089790901</v>
      </c>
      <c r="R30" s="122">
        <v>165.92905916910999</v>
      </c>
      <c r="S30" s="122"/>
      <c r="T30" s="122">
        <v>283.59252069071198</v>
      </c>
      <c r="U30" s="122">
        <v>276.18795748502902</v>
      </c>
    </row>
    <row r="31" spans="1:21" ht="12.75" x14ac:dyDescent="0.2">
      <c r="A31" s="122" t="s">
        <v>383</v>
      </c>
      <c r="B31" s="122">
        <v>14333</v>
      </c>
      <c r="C31" s="122"/>
      <c r="D31" s="122">
        <v>686.08306607491795</v>
      </c>
      <c r="E31" s="122">
        <v>13457.8890237372</v>
      </c>
      <c r="F31" s="122"/>
      <c r="G31" s="122">
        <v>-76.511052025376102</v>
      </c>
      <c r="H31" s="122">
        <v>265.21391507201099</v>
      </c>
      <c r="I31" s="122"/>
      <c r="J31" s="122">
        <v>11329</v>
      </c>
      <c r="K31" s="122">
        <v>156</v>
      </c>
      <c r="L31" s="122">
        <v>1637</v>
      </c>
      <c r="M31" s="122">
        <v>49824.583689504798</v>
      </c>
      <c r="N31" s="122">
        <v>93136.484269956694</v>
      </c>
      <c r="O31" s="122"/>
      <c r="P31" s="122">
        <v>126</v>
      </c>
      <c r="Q31" s="122">
        <v>8039.8143089790901</v>
      </c>
      <c r="R31" s="122">
        <v>165.92905916910999</v>
      </c>
      <c r="S31" s="122"/>
      <c r="T31" s="122">
        <v>541.40187255703995</v>
      </c>
      <c r="U31" s="122">
        <v>276.18795748502902</v>
      </c>
    </row>
    <row r="32" spans="1:21" ht="12.75" x14ac:dyDescent="0.2">
      <c r="A32" s="122" t="s">
        <v>384</v>
      </c>
      <c r="B32" s="122">
        <v>13510</v>
      </c>
      <c r="C32" s="122"/>
      <c r="D32" s="122">
        <v>734.93749651769497</v>
      </c>
      <c r="E32" s="122">
        <v>12619.2917810333</v>
      </c>
      <c r="F32" s="122"/>
      <c r="G32" s="122">
        <v>-83.629092759147099</v>
      </c>
      <c r="H32" s="122">
        <v>239.56935261138</v>
      </c>
      <c r="I32" s="122"/>
      <c r="J32" s="122">
        <v>40541</v>
      </c>
      <c r="K32" s="122">
        <v>598</v>
      </c>
      <c r="L32" s="122">
        <v>5493</v>
      </c>
      <c r="M32" s="122">
        <v>49824.583689504798</v>
      </c>
      <c r="N32" s="122">
        <v>93136.484269956694</v>
      </c>
      <c r="O32" s="122"/>
      <c r="P32" s="122">
        <v>415</v>
      </c>
      <c r="Q32" s="122">
        <v>8039.8143089790901</v>
      </c>
      <c r="R32" s="122">
        <v>165.92905916910999</v>
      </c>
      <c r="S32" s="122"/>
      <c r="T32" s="122">
        <v>515.75731009640901</v>
      </c>
      <c r="U32" s="122">
        <v>276.18795748502902</v>
      </c>
    </row>
    <row r="33" spans="1:21" ht="12.75" x14ac:dyDescent="0.2">
      <c r="A33" s="122" t="s">
        <v>385</v>
      </c>
      <c r="B33" s="122">
        <v>12591</v>
      </c>
      <c r="C33" s="122"/>
      <c r="D33" s="122">
        <v>676.34634002994596</v>
      </c>
      <c r="E33" s="122">
        <v>11968.8750547987</v>
      </c>
      <c r="F33" s="122"/>
      <c r="G33" s="122">
        <v>-41.759027587985997</v>
      </c>
      <c r="H33" s="122">
        <v>-12.7613371087486</v>
      </c>
      <c r="I33" s="122"/>
      <c r="J33" s="122">
        <v>41180</v>
      </c>
      <c r="K33" s="122">
        <v>559</v>
      </c>
      <c r="L33" s="122">
        <v>5292</v>
      </c>
      <c r="M33" s="122">
        <v>49824.583689504798</v>
      </c>
      <c r="N33" s="122">
        <v>93136.484269956694</v>
      </c>
      <c r="O33" s="122"/>
      <c r="P33" s="122">
        <v>636</v>
      </c>
      <c r="Q33" s="122">
        <v>8039.8143089790901</v>
      </c>
      <c r="R33" s="122">
        <v>165.92905916910999</v>
      </c>
      <c r="S33" s="122"/>
      <c r="T33" s="122">
        <v>263.42662037628003</v>
      </c>
      <c r="U33" s="122">
        <v>276.18795748502902</v>
      </c>
    </row>
    <row r="34" spans="1:21" ht="14.25" customHeight="1" x14ac:dyDescent="0.2">
      <c r="A34" s="19" t="s">
        <v>386</v>
      </c>
      <c r="B34" s="19"/>
      <c r="C34" s="19"/>
      <c r="D34" s="122"/>
      <c r="E34" s="122"/>
      <c r="F34" s="19"/>
      <c r="G34" s="122"/>
      <c r="H34" s="122"/>
      <c r="I34" s="19"/>
      <c r="J34" s="122"/>
      <c r="K34" s="122"/>
      <c r="L34" s="122"/>
      <c r="M34" s="122"/>
      <c r="N34" s="122"/>
      <c r="O34" s="19"/>
      <c r="P34" s="122"/>
      <c r="Q34" s="122"/>
      <c r="R34" s="122"/>
      <c r="S34" s="19"/>
      <c r="T34" s="122"/>
      <c r="U34" s="122"/>
    </row>
    <row r="35" spans="1:21" ht="12.75" x14ac:dyDescent="0.2">
      <c r="A35" s="122" t="s">
        <v>387</v>
      </c>
      <c r="B35" s="122">
        <v>10444</v>
      </c>
      <c r="C35" s="122"/>
      <c r="D35" s="122">
        <v>582.21278222315698</v>
      </c>
      <c r="E35" s="122">
        <v>9736.0807476040009</v>
      </c>
      <c r="F35" s="122"/>
      <c r="G35" s="122">
        <v>-44.637494271605</v>
      </c>
      <c r="H35" s="122">
        <v>170.27624475074299</v>
      </c>
      <c r="I35" s="122"/>
      <c r="J35" s="122">
        <v>41163</v>
      </c>
      <c r="K35" s="122">
        <v>481</v>
      </c>
      <c r="L35" s="122">
        <v>4303</v>
      </c>
      <c r="M35" s="122">
        <v>49824.583689504798</v>
      </c>
      <c r="N35" s="122">
        <v>93136.484269956694</v>
      </c>
      <c r="O35" s="122"/>
      <c r="P35" s="122">
        <v>621</v>
      </c>
      <c r="Q35" s="122">
        <v>8039.8143089790901</v>
      </c>
      <c r="R35" s="122">
        <v>165.92905916910999</v>
      </c>
      <c r="S35" s="122"/>
      <c r="T35" s="122">
        <v>446.46420223577201</v>
      </c>
      <c r="U35" s="122">
        <v>276.18795748502902</v>
      </c>
    </row>
    <row r="36" spans="1:21" ht="12.75" x14ac:dyDescent="0.2">
      <c r="A36" s="122" t="s">
        <v>388</v>
      </c>
      <c r="B36" s="122">
        <v>9602</v>
      </c>
      <c r="C36" s="122"/>
      <c r="D36" s="122">
        <v>480.147952530439</v>
      </c>
      <c r="E36" s="122">
        <v>8837.2646305073795</v>
      </c>
      <c r="F36" s="122"/>
      <c r="G36" s="122">
        <v>-81.299434864067393</v>
      </c>
      <c r="H36" s="122">
        <v>365.89455842661499</v>
      </c>
      <c r="I36" s="122"/>
      <c r="J36" s="122">
        <v>13490</v>
      </c>
      <c r="K36" s="122">
        <v>130</v>
      </c>
      <c r="L36" s="122">
        <v>1280</v>
      </c>
      <c r="M36" s="122">
        <v>49824.583689504798</v>
      </c>
      <c r="N36" s="122">
        <v>93136.484269956694</v>
      </c>
      <c r="O36" s="122"/>
      <c r="P36" s="122">
        <v>142</v>
      </c>
      <c r="Q36" s="122">
        <v>8039.8143089790901</v>
      </c>
      <c r="R36" s="122">
        <v>165.92905916910999</v>
      </c>
      <c r="S36" s="122"/>
      <c r="T36" s="122">
        <v>642.08251591164401</v>
      </c>
      <c r="U36" s="122">
        <v>276.18795748502902</v>
      </c>
    </row>
    <row r="37" spans="1:21" ht="12.75" x14ac:dyDescent="0.2">
      <c r="A37" s="122" t="s">
        <v>389</v>
      </c>
      <c r="B37" s="122">
        <v>12442</v>
      </c>
      <c r="C37" s="122"/>
      <c r="D37" s="122">
        <v>736.15237955941996</v>
      </c>
      <c r="E37" s="122">
        <v>11817.5573032959</v>
      </c>
      <c r="F37" s="122"/>
      <c r="G37" s="122">
        <v>-60.786234523381999</v>
      </c>
      <c r="H37" s="122">
        <v>-50.6632299505847</v>
      </c>
      <c r="I37" s="122"/>
      <c r="J37" s="122">
        <v>20034</v>
      </c>
      <c r="K37" s="122">
        <v>296</v>
      </c>
      <c r="L37" s="122">
        <v>2542</v>
      </c>
      <c r="M37" s="122">
        <v>49824.583689504798</v>
      </c>
      <c r="N37" s="122">
        <v>93136.484269956694</v>
      </c>
      <c r="O37" s="122"/>
      <c r="P37" s="122">
        <v>262</v>
      </c>
      <c r="Q37" s="122">
        <v>8039.8143089790901</v>
      </c>
      <c r="R37" s="122">
        <v>165.92905916910999</v>
      </c>
      <c r="S37" s="122"/>
      <c r="T37" s="122">
        <v>225.524727534444</v>
      </c>
      <c r="U37" s="122">
        <v>276.18795748502902</v>
      </c>
    </row>
    <row r="38" spans="1:21" ht="12.75" x14ac:dyDescent="0.2">
      <c r="A38" s="122" t="s">
        <v>390</v>
      </c>
      <c r="B38" s="122">
        <v>14772</v>
      </c>
      <c r="C38" s="122"/>
      <c r="D38" s="122">
        <v>881.71414787388198</v>
      </c>
      <c r="E38" s="122">
        <v>13752.1614153342</v>
      </c>
      <c r="F38" s="122"/>
      <c r="G38" s="122">
        <v>-62.092897960315</v>
      </c>
      <c r="H38" s="122">
        <v>199.72977408919201</v>
      </c>
      <c r="I38" s="122"/>
      <c r="J38" s="122">
        <v>16105</v>
      </c>
      <c r="K38" s="122">
        <v>285</v>
      </c>
      <c r="L38" s="122">
        <v>2378</v>
      </c>
      <c r="M38" s="122">
        <v>49824.583689504798</v>
      </c>
      <c r="N38" s="122">
        <v>93136.484269956694</v>
      </c>
      <c r="O38" s="122"/>
      <c r="P38" s="122">
        <v>208</v>
      </c>
      <c r="Q38" s="122">
        <v>8039.8143089790901</v>
      </c>
      <c r="R38" s="122">
        <v>165.92905916910999</v>
      </c>
      <c r="S38" s="122"/>
      <c r="T38" s="122">
        <v>475.91773157422102</v>
      </c>
      <c r="U38" s="122">
        <v>276.18795748502902</v>
      </c>
    </row>
    <row r="39" spans="1:21" ht="12.75" x14ac:dyDescent="0.2">
      <c r="A39" s="122" t="s">
        <v>391</v>
      </c>
      <c r="B39" s="122">
        <v>9589</v>
      </c>
      <c r="C39" s="122"/>
      <c r="D39" s="122">
        <v>575.89294064431294</v>
      </c>
      <c r="E39" s="122">
        <v>8579.8737052837405</v>
      </c>
      <c r="F39" s="122"/>
      <c r="G39" s="122">
        <v>-65.456200677052607</v>
      </c>
      <c r="H39" s="122">
        <v>498.79468071093999</v>
      </c>
      <c r="I39" s="122"/>
      <c r="J39" s="122">
        <v>20245</v>
      </c>
      <c r="K39" s="122">
        <v>234</v>
      </c>
      <c r="L39" s="122">
        <v>1865</v>
      </c>
      <c r="M39" s="122">
        <v>49824.583689504798</v>
      </c>
      <c r="N39" s="122">
        <v>93136.484269956694</v>
      </c>
      <c r="O39" s="122"/>
      <c r="P39" s="122">
        <v>253</v>
      </c>
      <c r="Q39" s="122">
        <v>8039.8143089790901</v>
      </c>
      <c r="R39" s="122">
        <v>165.92905916910999</v>
      </c>
      <c r="S39" s="122"/>
      <c r="T39" s="122">
        <v>774.982638195969</v>
      </c>
      <c r="U39" s="122">
        <v>276.18795748502902</v>
      </c>
    </row>
    <row r="40" spans="1:21" ht="12.75" x14ac:dyDescent="0.2">
      <c r="A40" s="122" t="s">
        <v>386</v>
      </c>
      <c r="B40" s="122">
        <v>9074</v>
      </c>
      <c r="C40" s="122"/>
      <c r="D40" s="122">
        <v>608.14431437841404</v>
      </c>
      <c r="E40" s="122">
        <v>8574.7081007983306</v>
      </c>
      <c r="F40" s="122"/>
      <c r="G40" s="122">
        <v>-18.944867054163002</v>
      </c>
      <c r="H40" s="122">
        <v>-89.638399331283694</v>
      </c>
      <c r="I40" s="122"/>
      <c r="J40" s="122">
        <v>207362</v>
      </c>
      <c r="K40" s="122">
        <v>2531</v>
      </c>
      <c r="L40" s="122">
        <v>19091</v>
      </c>
      <c r="M40" s="122">
        <v>49824.583689504798</v>
      </c>
      <c r="N40" s="122">
        <v>93136.484269956694</v>
      </c>
      <c r="O40" s="122"/>
      <c r="P40" s="122">
        <v>3791</v>
      </c>
      <c r="Q40" s="122">
        <v>8039.8143089790901</v>
      </c>
      <c r="R40" s="122">
        <v>165.92905916910999</v>
      </c>
      <c r="S40" s="122"/>
      <c r="T40" s="122">
        <v>186.54955815374501</v>
      </c>
      <c r="U40" s="122">
        <v>276.18795748502902</v>
      </c>
    </row>
    <row r="41" spans="1:21" ht="12.75" x14ac:dyDescent="0.2">
      <c r="A41" s="122" t="s">
        <v>392</v>
      </c>
      <c r="B41" s="122">
        <v>9500</v>
      </c>
      <c r="C41" s="122"/>
      <c r="D41" s="122">
        <v>592.30882562504405</v>
      </c>
      <c r="E41" s="122">
        <v>8999.7737008595905</v>
      </c>
      <c r="F41" s="122"/>
      <c r="G41" s="122">
        <v>-83.505398459759903</v>
      </c>
      <c r="H41" s="122">
        <v>-8.2264444722366594</v>
      </c>
      <c r="I41" s="122"/>
      <c r="J41" s="122">
        <v>9169</v>
      </c>
      <c r="K41" s="122">
        <v>109</v>
      </c>
      <c r="L41" s="122">
        <v>886</v>
      </c>
      <c r="M41" s="122">
        <v>49824.583689504798</v>
      </c>
      <c r="N41" s="122">
        <v>93136.484269956694</v>
      </c>
      <c r="O41" s="122"/>
      <c r="P41" s="122">
        <v>94</v>
      </c>
      <c r="Q41" s="122">
        <v>8039.8143089790901</v>
      </c>
      <c r="R41" s="122">
        <v>165.92905916910999</v>
      </c>
      <c r="S41" s="122"/>
      <c r="T41" s="122">
        <v>267.96151301279201</v>
      </c>
      <c r="U41" s="122">
        <v>276.18795748502902</v>
      </c>
    </row>
    <row r="42" spans="1:21" ht="12.75" x14ac:dyDescent="0.2">
      <c r="A42" s="122" t="s">
        <v>393</v>
      </c>
      <c r="B42" s="122">
        <v>9277</v>
      </c>
      <c r="C42" s="122"/>
      <c r="D42" s="122">
        <v>510.50733732579602</v>
      </c>
      <c r="E42" s="122">
        <v>8588.56603799404</v>
      </c>
      <c r="F42" s="122"/>
      <c r="G42" s="122">
        <v>-106.121326637639</v>
      </c>
      <c r="H42" s="122">
        <v>283.89469409741201</v>
      </c>
      <c r="I42" s="122"/>
      <c r="J42" s="122">
        <v>21374</v>
      </c>
      <c r="K42" s="122">
        <v>219</v>
      </c>
      <c r="L42" s="122">
        <v>1971</v>
      </c>
      <c r="M42" s="122">
        <v>49824.583689504798</v>
      </c>
      <c r="N42" s="122">
        <v>93136.484269956694</v>
      </c>
      <c r="O42" s="122"/>
      <c r="P42" s="122">
        <v>159</v>
      </c>
      <c r="Q42" s="122">
        <v>8039.8143089790901</v>
      </c>
      <c r="R42" s="122">
        <v>165.92905916910999</v>
      </c>
      <c r="S42" s="122"/>
      <c r="T42" s="122">
        <v>560.08265158244103</v>
      </c>
      <c r="U42" s="122">
        <v>276.18795748502902</v>
      </c>
    </row>
    <row r="43" spans="1:21" ht="14.25" customHeight="1" x14ac:dyDescent="0.2">
      <c r="A43" s="19" t="s">
        <v>394</v>
      </c>
      <c r="B43" s="19"/>
      <c r="C43" s="19"/>
      <c r="D43" s="122"/>
      <c r="E43" s="122"/>
      <c r="F43" s="19"/>
      <c r="G43" s="122"/>
      <c r="H43" s="122"/>
      <c r="I43" s="19"/>
      <c r="J43" s="122"/>
      <c r="K43" s="122"/>
      <c r="L43" s="122"/>
      <c r="M43" s="122"/>
      <c r="N43" s="122"/>
      <c r="O43" s="19"/>
      <c r="P43" s="122"/>
      <c r="Q43" s="122"/>
      <c r="R43" s="122"/>
      <c r="S43" s="19"/>
      <c r="T43" s="122"/>
      <c r="U43" s="122"/>
    </row>
    <row r="44" spans="1:21" ht="12.75" x14ac:dyDescent="0.2">
      <c r="A44" s="122" t="s">
        <v>395</v>
      </c>
      <c r="B44" s="122">
        <v>10324</v>
      </c>
      <c r="C44" s="122"/>
      <c r="D44" s="122">
        <v>595.88272755697199</v>
      </c>
      <c r="E44" s="122">
        <v>9703.7358391902198</v>
      </c>
      <c r="F44" s="122"/>
      <c r="G44" s="122">
        <v>98.153304952702101</v>
      </c>
      <c r="H44" s="122">
        <v>-73.593525770285694</v>
      </c>
      <c r="I44" s="122"/>
      <c r="J44" s="122">
        <v>100923</v>
      </c>
      <c r="K44" s="122">
        <v>1207</v>
      </c>
      <c r="L44" s="122">
        <v>10515</v>
      </c>
      <c r="M44" s="122">
        <v>49824.583689504798</v>
      </c>
      <c r="N44" s="122">
        <v>93136.484269956694</v>
      </c>
      <c r="O44" s="122"/>
      <c r="P44" s="122">
        <v>3315</v>
      </c>
      <c r="Q44" s="122">
        <v>8039.8143089790901</v>
      </c>
      <c r="R44" s="122">
        <v>165.92905916910999</v>
      </c>
      <c r="S44" s="122"/>
      <c r="T44" s="122">
        <v>202.594431714743</v>
      </c>
      <c r="U44" s="122">
        <v>276.18795748502902</v>
      </c>
    </row>
    <row r="45" spans="1:21" ht="12.75" x14ac:dyDescent="0.2">
      <c r="A45" s="122" t="s">
        <v>396</v>
      </c>
      <c r="B45" s="122">
        <v>10414</v>
      </c>
      <c r="C45" s="122"/>
      <c r="D45" s="122">
        <v>496.957428746446</v>
      </c>
      <c r="E45" s="122">
        <v>9656.5595068715102</v>
      </c>
      <c r="F45" s="122"/>
      <c r="G45" s="122">
        <v>66.226642770994999</v>
      </c>
      <c r="H45" s="122">
        <v>194.33784956621301</v>
      </c>
      <c r="I45" s="122"/>
      <c r="J45" s="122">
        <v>16242</v>
      </c>
      <c r="K45" s="122">
        <v>162</v>
      </c>
      <c r="L45" s="122">
        <v>1684</v>
      </c>
      <c r="M45" s="122">
        <v>49824.583689504798</v>
      </c>
      <c r="N45" s="122">
        <v>93136.484269956694</v>
      </c>
      <c r="O45" s="122"/>
      <c r="P45" s="122">
        <v>469</v>
      </c>
      <c r="Q45" s="122">
        <v>8039.8143089790901</v>
      </c>
      <c r="R45" s="122">
        <v>165.92905916910999</v>
      </c>
      <c r="S45" s="122"/>
      <c r="T45" s="122">
        <v>470.525807051242</v>
      </c>
      <c r="U45" s="122">
        <v>276.18795748502902</v>
      </c>
    </row>
    <row r="46" spans="1:21" ht="12.75" x14ac:dyDescent="0.2">
      <c r="A46" s="122" t="s">
        <v>397</v>
      </c>
      <c r="B46" s="122">
        <v>11009</v>
      </c>
      <c r="C46" s="122"/>
      <c r="D46" s="122">
        <v>639.80964501884796</v>
      </c>
      <c r="E46" s="122">
        <v>10072.879541038799</v>
      </c>
      <c r="F46" s="122"/>
      <c r="G46" s="122">
        <v>-85.630333549134704</v>
      </c>
      <c r="H46" s="122">
        <v>381.78035032656197</v>
      </c>
      <c r="I46" s="122"/>
      <c r="J46" s="122">
        <v>10513</v>
      </c>
      <c r="K46" s="122">
        <v>135</v>
      </c>
      <c r="L46" s="122">
        <v>1137</v>
      </c>
      <c r="M46" s="122">
        <v>49824.583689504798</v>
      </c>
      <c r="N46" s="122">
        <v>93136.484269956694</v>
      </c>
      <c r="O46" s="122"/>
      <c r="P46" s="122">
        <v>105</v>
      </c>
      <c r="Q46" s="122">
        <v>8039.8143089790901</v>
      </c>
      <c r="R46" s="122">
        <v>165.92905916910999</v>
      </c>
      <c r="S46" s="122"/>
      <c r="T46" s="122">
        <v>657.96830781159099</v>
      </c>
      <c r="U46" s="122">
        <v>276.18795748502902</v>
      </c>
    </row>
    <row r="47" spans="1:21" ht="12.75" x14ac:dyDescent="0.2">
      <c r="A47" s="122" t="s">
        <v>398</v>
      </c>
      <c r="B47" s="122">
        <v>10491</v>
      </c>
      <c r="C47" s="122"/>
      <c r="D47" s="122">
        <v>566.12037497393396</v>
      </c>
      <c r="E47" s="122">
        <v>9722.9472727413595</v>
      </c>
      <c r="F47" s="122"/>
      <c r="G47" s="122">
        <v>63.655634636652898</v>
      </c>
      <c r="H47" s="122">
        <v>137.81055658487199</v>
      </c>
      <c r="I47" s="122"/>
      <c r="J47" s="122">
        <v>33268</v>
      </c>
      <c r="K47" s="122">
        <v>378</v>
      </c>
      <c r="L47" s="122">
        <v>3473</v>
      </c>
      <c r="M47" s="122">
        <v>49824.583689504798</v>
      </c>
      <c r="N47" s="122">
        <v>93136.484269956694</v>
      </c>
      <c r="O47" s="122"/>
      <c r="P47" s="122">
        <v>950</v>
      </c>
      <c r="Q47" s="122">
        <v>8039.8143089790901</v>
      </c>
      <c r="R47" s="122">
        <v>165.92905916910999</v>
      </c>
      <c r="S47" s="122"/>
      <c r="T47" s="122">
        <v>413.99851406990098</v>
      </c>
      <c r="U47" s="122">
        <v>276.18795748502902</v>
      </c>
    </row>
    <row r="48" spans="1:21" ht="12.75" x14ac:dyDescent="0.2">
      <c r="A48" s="122" t="s">
        <v>399</v>
      </c>
      <c r="B48" s="122">
        <v>9998</v>
      </c>
      <c r="C48" s="122"/>
      <c r="D48" s="122">
        <v>578.25122357745499</v>
      </c>
      <c r="E48" s="122">
        <v>9347.06811186491</v>
      </c>
      <c r="F48" s="122"/>
      <c r="G48" s="122">
        <v>-25.441162426652301</v>
      </c>
      <c r="H48" s="122">
        <v>97.808234590583297</v>
      </c>
      <c r="I48" s="122"/>
      <c r="J48" s="122">
        <v>53508</v>
      </c>
      <c r="K48" s="122">
        <v>621</v>
      </c>
      <c r="L48" s="122">
        <v>5370</v>
      </c>
      <c r="M48" s="122">
        <v>49824.583689504798</v>
      </c>
      <c r="N48" s="122">
        <v>93136.484269956694</v>
      </c>
      <c r="O48" s="122"/>
      <c r="P48" s="122">
        <v>935</v>
      </c>
      <c r="Q48" s="122">
        <v>8039.8143089790901</v>
      </c>
      <c r="R48" s="122">
        <v>165.92905916910999</v>
      </c>
      <c r="S48" s="122"/>
      <c r="T48" s="122">
        <v>373.99619207561199</v>
      </c>
      <c r="U48" s="122">
        <v>276.18795748502902</v>
      </c>
    </row>
    <row r="49" spans="1:21" ht="12.75" x14ac:dyDescent="0.2">
      <c r="A49" s="122" t="s">
        <v>400</v>
      </c>
      <c r="B49" s="122">
        <v>8254</v>
      </c>
      <c r="C49" s="122"/>
      <c r="D49" s="122">
        <v>487.41909418353799</v>
      </c>
      <c r="E49" s="122">
        <v>7942.1207692760199</v>
      </c>
      <c r="F49" s="122"/>
      <c r="G49" s="122">
        <v>-36.467933598154602</v>
      </c>
      <c r="H49" s="122">
        <v>-138.809564531587</v>
      </c>
      <c r="I49" s="122"/>
      <c r="J49" s="122">
        <v>11551</v>
      </c>
      <c r="K49" s="122">
        <v>113</v>
      </c>
      <c r="L49" s="122">
        <v>985</v>
      </c>
      <c r="M49" s="122">
        <v>49824.583689504798</v>
      </c>
      <c r="N49" s="122">
        <v>93136.484269956694</v>
      </c>
      <c r="O49" s="122"/>
      <c r="P49" s="122">
        <v>186</v>
      </c>
      <c r="Q49" s="122">
        <v>8039.8143089790901</v>
      </c>
      <c r="R49" s="122">
        <v>165.92905916910999</v>
      </c>
      <c r="S49" s="122"/>
      <c r="T49" s="122">
        <v>137.37839295344199</v>
      </c>
      <c r="U49" s="122">
        <v>276.18795748502902</v>
      </c>
    </row>
    <row r="50" spans="1:21" ht="12.75" x14ac:dyDescent="0.2">
      <c r="A50" s="122" t="s">
        <v>401</v>
      </c>
      <c r="B50" s="122">
        <v>11220</v>
      </c>
      <c r="C50" s="122"/>
      <c r="D50" s="122">
        <v>614.75517982800102</v>
      </c>
      <c r="E50" s="122">
        <v>10548.576956839899</v>
      </c>
      <c r="F50" s="122"/>
      <c r="G50" s="122">
        <v>-47.033405092762202</v>
      </c>
      <c r="H50" s="122">
        <v>103.827343539203</v>
      </c>
      <c r="I50" s="122"/>
      <c r="J50" s="122">
        <v>33878</v>
      </c>
      <c r="K50" s="122">
        <v>418</v>
      </c>
      <c r="L50" s="122">
        <v>3837</v>
      </c>
      <c r="M50" s="122">
        <v>49824.583689504798</v>
      </c>
      <c r="N50" s="122">
        <v>93136.484269956694</v>
      </c>
      <c r="O50" s="122"/>
      <c r="P50" s="122">
        <v>501</v>
      </c>
      <c r="Q50" s="122">
        <v>8039.8143089790901</v>
      </c>
      <c r="R50" s="122">
        <v>165.92905916910999</v>
      </c>
      <c r="S50" s="122"/>
      <c r="T50" s="122">
        <v>380.01530102423197</v>
      </c>
      <c r="U50" s="122">
        <v>276.18795748502902</v>
      </c>
    </row>
    <row r="51" spans="1:21" ht="12.75" x14ac:dyDescent="0.2">
      <c r="A51" s="122" t="s">
        <v>402</v>
      </c>
      <c r="B51" s="122">
        <v>10839</v>
      </c>
      <c r="C51" s="122"/>
      <c r="D51" s="122">
        <v>663.543848865624</v>
      </c>
      <c r="E51" s="122">
        <v>10307.5020099842</v>
      </c>
      <c r="F51" s="122"/>
      <c r="G51" s="122">
        <v>-81.898633148088194</v>
      </c>
      <c r="H51" s="122">
        <v>-49.847663932695703</v>
      </c>
      <c r="I51" s="122"/>
      <c r="J51" s="122">
        <v>11864</v>
      </c>
      <c r="K51" s="122">
        <v>158</v>
      </c>
      <c r="L51" s="122">
        <v>1313</v>
      </c>
      <c r="M51" s="122">
        <v>49824.583689504798</v>
      </c>
      <c r="N51" s="122">
        <v>93136.484269956694</v>
      </c>
      <c r="O51" s="122"/>
      <c r="P51" s="122">
        <v>124</v>
      </c>
      <c r="Q51" s="122">
        <v>8039.8143089790901</v>
      </c>
      <c r="R51" s="122">
        <v>165.92905916910999</v>
      </c>
      <c r="S51" s="122"/>
      <c r="T51" s="122">
        <v>226.34029355233301</v>
      </c>
      <c r="U51" s="122">
        <v>276.18795748502902</v>
      </c>
    </row>
    <row r="52" spans="1:21" ht="12.75" x14ac:dyDescent="0.2">
      <c r="A52" s="122" t="s">
        <v>403</v>
      </c>
      <c r="B52" s="122">
        <v>10780</v>
      </c>
      <c r="C52" s="122"/>
      <c r="D52" s="122">
        <v>525.11614158688803</v>
      </c>
      <c r="E52" s="122">
        <v>9732.3918981499701</v>
      </c>
      <c r="F52" s="122"/>
      <c r="G52" s="122">
        <v>-16.292421060518802</v>
      </c>
      <c r="H52" s="122">
        <v>538.64000795094898</v>
      </c>
      <c r="I52" s="122"/>
      <c r="J52" s="122">
        <v>8919</v>
      </c>
      <c r="K52" s="122">
        <v>94</v>
      </c>
      <c r="L52" s="122">
        <v>932</v>
      </c>
      <c r="M52" s="122">
        <v>49824.583689504798</v>
      </c>
      <c r="N52" s="122">
        <v>93136.484269956694</v>
      </c>
      <c r="O52" s="122"/>
      <c r="P52" s="122">
        <v>166</v>
      </c>
      <c r="Q52" s="122">
        <v>8039.8143089790901</v>
      </c>
      <c r="R52" s="122">
        <v>165.92905916910999</v>
      </c>
      <c r="S52" s="122"/>
      <c r="T52" s="122">
        <v>814.82796543597794</v>
      </c>
      <c r="U52" s="122">
        <v>276.18795748502902</v>
      </c>
    </row>
    <row r="53" spans="1:21" ht="14.25" customHeight="1" x14ac:dyDescent="0.2">
      <c r="A53" s="19" t="s">
        <v>404</v>
      </c>
      <c r="B53" s="19"/>
      <c r="C53" s="19"/>
      <c r="D53" s="122"/>
      <c r="E53" s="122"/>
      <c r="F53" s="19"/>
      <c r="G53" s="122"/>
      <c r="H53" s="122"/>
      <c r="I53" s="19"/>
      <c r="J53" s="122"/>
      <c r="K53" s="122"/>
      <c r="L53" s="122"/>
      <c r="M53" s="122"/>
      <c r="N53" s="122"/>
      <c r="O53" s="19"/>
      <c r="P53" s="122"/>
      <c r="Q53" s="122"/>
      <c r="R53" s="122"/>
      <c r="S53" s="19"/>
      <c r="T53" s="122"/>
      <c r="U53" s="122"/>
    </row>
    <row r="54" spans="1:21" ht="12.75" x14ac:dyDescent="0.2">
      <c r="A54" s="122" t="s">
        <v>405</v>
      </c>
      <c r="B54" s="122">
        <v>9002</v>
      </c>
      <c r="C54" s="122"/>
      <c r="D54" s="122">
        <v>477.462188681839</v>
      </c>
      <c r="E54" s="122">
        <v>8382.6335898739708</v>
      </c>
      <c r="F54" s="122"/>
      <c r="G54" s="122">
        <v>-91.905966132662599</v>
      </c>
      <c r="H54" s="122">
        <v>233.57461873448301</v>
      </c>
      <c r="I54" s="122"/>
      <c r="J54" s="122">
        <v>5322</v>
      </c>
      <c r="K54" s="122">
        <v>51</v>
      </c>
      <c r="L54" s="122">
        <v>479</v>
      </c>
      <c r="M54" s="122">
        <v>49824.583689504798</v>
      </c>
      <c r="N54" s="122">
        <v>93136.484269956694</v>
      </c>
      <c r="O54" s="122"/>
      <c r="P54" s="122">
        <v>49</v>
      </c>
      <c r="Q54" s="122">
        <v>8039.8143089790901</v>
      </c>
      <c r="R54" s="122">
        <v>165.92905916910999</v>
      </c>
      <c r="S54" s="122"/>
      <c r="T54" s="122">
        <v>509.76257621951203</v>
      </c>
      <c r="U54" s="122">
        <v>276.18795748502902</v>
      </c>
    </row>
    <row r="55" spans="1:21" ht="12.75" x14ac:dyDescent="0.2">
      <c r="A55" s="122" t="s">
        <v>406</v>
      </c>
      <c r="B55" s="122">
        <v>9498</v>
      </c>
      <c r="C55" s="122"/>
      <c r="D55" s="122">
        <v>520.625673540452</v>
      </c>
      <c r="E55" s="122">
        <v>8727.9674620829392</v>
      </c>
      <c r="F55" s="122"/>
      <c r="G55" s="122">
        <v>-42.005680222198698</v>
      </c>
      <c r="H55" s="122">
        <v>291.78011274118001</v>
      </c>
      <c r="I55" s="122"/>
      <c r="J55" s="122">
        <v>21150</v>
      </c>
      <c r="K55" s="122">
        <v>221</v>
      </c>
      <c r="L55" s="122">
        <v>1982</v>
      </c>
      <c r="M55" s="122">
        <v>49824.583689504798</v>
      </c>
      <c r="N55" s="122">
        <v>93136.484269956694</v>
      </c>
      <c r="O55" s="122"/>
      <c r="P55" s="122">
        <v>326</v>
      </c>
      <c r="Q55" s="122">
        <v>8039.8143089790901</v>
      </c>
      <c r="R55" s="122">
        <v>165.92905916910999</v>
      </c>
      <c r="S55" s="122"/>
      <c r="T55" s="122">
        <v>567.96807022620897</v>
      </c>
      <c r="U55" s="122">
        <v>276.18795748502902</v>
      </c>
    </row>
    <row r="56" spans="1:21" ht="12.75" x14ac:dyDescent="0.2">
      <c r="A56" s="122" t="s">
        <v>407</v>
      </c>
      <c r="B56" s="122">
        <v>10699</v>
      </c>
      <c r="C56" s="122"/>
      <c r="D56" s="122">
        <v>549.36753838351399</v>
      </c>
      <c r="E56" s="122">
        <v>9461.0313270655297</v>
      </c>
      <c r="F56" s="122"/>
      <c r="G56" s="122">
        <v>-69.073715783757393</v>
      </c>
      <c r="H56" s="122">
        <v>758.07256641671097</v>
      </c>
      <c r="I56" s="122"/>
      <c r="J56" s="122">
        <v>9795</v>
      </c>
      <c r="K56" s="122">
        <v>108</v>
      </c>
      <c r="L56" s="122">
        <v>995</v>
      </c>
      <c r="M56" s="122">
        <v>49824.583689504798</v>
      </c>
      <c r="N56" s="122">
        <v>93136.484269956694</v>
      </c>
      <c r="O56" s="122"/>
      <c r="P56" s="122">
        <v>118</v>
      </c>
      <c r="Q56" s="122">
        <v>8039.8143089790901</v>
      </c>
      <c r="R56" s="122">
        <v>165.92905916910999</v>
      </c>
      <c r="S56" s="122"/>
      <c r="T56" s="122">
        <v>1034.26052390174</v>
      </c>
      <c r="U56" s="122">
        <v>276.18795748502902</v>
      </c>
    </row>
    <row r="57" spans="1:21" ht="12.75" x14ac:dyDescent="0.2">
      <c r="A57" s="122" t="s">
        <v>408</v>
      </c>
      <c r="B57" s="122">
        <v>9492</v>
      </c>
      <c r="C57" s="122"/>
      <c r="D57" s="122">
        <v>571.79139833690101</v>
      </c>
      <c r="E57" s="122">
        <v>8992.8729848955099</v>
      </c>
      <c r="F57" s="122"/>
      <c r="G57" s="122">
        <v>13.3087075706609</v>
      </c>
      <c r="H57" s="122">
        <v>-85.8051528682617</v>
      </c>
      <c r="I57" s="122"/>
      <c r="J57" s="122">
        <v>151881</v>
      </c>
      <c r="K57" s="122">
        <v>1743</v>
      </c>
      <c r="L57" s="122">
        <v>14665</v>
      </c>
      <c r="M57" s="122">
        <v>49824.583689504798</v>
      </c>
      <c r="N57" s="122">
        <v>93136.484269956694</v>
      </c>
      <c r="O57" s="122"/>
      <c r="P57" s="122">
        <v>3386</v>
      </c>
      <c r="Q57" s="122">
        <v>8039.8143089790901</v>
      </c>
      <c r="R57" s="122">
        <v>165.92905916910999</v>
      </c>
      <c r="S57" s="122"/>
      <c r="T57" s="122">
        <v>190.382804616767</v>
      </c>
      <c r="U57" s="122">
        <v>276.18795748502902</v>
      </c>
    </row>
    <row r="58" spans="1:21" ht="12.75" x14ac:dyDescent="0.2">
      <c r="A58" s="122" t="s">
        <v>409</v>
      </c>
      <c r="B58" s="122">
        <v>9903</v>
      </c>
      <c r="C58" s="122"/>
      <c r="D58" s="122">
        <v>663.62393895511195</v>
      </c>
      <c r="E58" s="122">
        <v>9261.4908680734898</v>
      </c>
      <c r="F58" s="122"/>
      <c r="G58" s="122">
        <v>-80.444428443246807</v>
      </c>
      <c r="H58" s="122">
        <v>58.221161645743301</v>
      </c>
      <c r="I58" s="122"/>
      <c r="J58" s="122">
        <v>26428</v>
      </c>
      <c r="K58" s="122">
        <v>352</v>
      </c>
      <c r="L58" s="122">
        <v>2628</v>
      </c>
      <c r="M58" s="122">
        <v>49824.583689504798</v>
      </c>
      <c r="N58" s="122">
        <v>93136.484269956694</v>
      </c>
      <c r="O58" s="122"/>
      <c r="P58" s="122">
        <v>281</v>
      </c>
      <c r="Q58" s="122">
        <v>8039.8143089790901</v>
      </c>
      <c r="R58" s="122">
        <v>165.92905916910999</v>
      </c>
      <c r="S58" s="122"/>
      <c r="T58" s="122">
        <v>334.40911913077201</v>
      </c>
      <c r="U58" s="122">
        <v>276.18795748502902</v>
      </c>
    </row>
    <row r="59" spans="1:21" ht="12.75" x14ac:dyDescent="0.2">
      <c r="A59" s="122" t="s">
        <v>410</v>
      </c>
      <c r="B59" s="122">
        <v>9958</v>
      </c>
      <c r="C59" s="122"/>
      <c r="D59" s="122">
        <v>546.763807289189</v>
      </c>
      <c r="E59" s="122">
        <v>9347.3522961975996</v>
      </c>
      <c r="F59" s="122"/>
      <c r="G59" s="122">
        <v>-30.4711481920917</v>
      </c>
      <c r="H59" s="122">
        <v>93.950321319072302</v>
      </c>
      <c r="I59" s="122"/>
      <c r="J59" s="122">
        <v>42556</v>
      </c>
      <c r="K59" s="122">
        <v>467</v>
      </c>
      <c r="L59" s="122">
        <v>4271</v>
      </c>
      <c r="M59" s="122">
        <v>49824.583689504798</v>
      </c>
      <c r="N59" s="122">
        <v>93136.484269956694</v>
      </c>
      <c r="O59" s="122"/>
      <c r="P59" s="122">
        <v>717</v>
      </c>
      <c r="Q59" s="122">
        <v>8039.8143089790901</v>
      </c>
      <c r="R59" s="122">
        <v>165.92905916910999</v>
      </c>
      <c r="S59" s="122"/>
      <c r="T59" s="122">
        <v>370.13827880410099</v>
      </c>
      <c r="U59" s="122">
        <v>276.18795748502902</v>
      </c>
    </row>
    <row r="60" spans="1:21" ht="12.75" x14ac:dyDescent="0.2">
      <c r="A60" s="122" t="s">
        <v>411</v>
      </c>
      <c r="B60" s="122">
        <v>9804</v>
      </c>
      <c r="C60" s="122"/>
      <c r="D60" s="122">
        <v>608.06152784438905</v>
      </c>
      <c r="E60" s="122">
        <v>9257.6768993746991</v>
      </c>
      <c r="F60" s="122"/>
      <c r="G60" s="122">
        <v>49.146656066324397</v>
      </c>
      <c r="H60" s="122">
        <v>-110.896384303541</v>
      </c>
      <c r="I60" s="122"/>
      <c r="J60" s="122">
        <v>135283</v>
      </c>
      <c r="K60" s="122">
        <v>1651</v>
      </c>
      <c r="L60" s="122">
        <v>13447</v>
      </c>
      <c r="M60" s="122">
        <v>49824.583689504798</v>
      </c>
      <c r="N60" s="122">
        <v>93136.484269956694</v>
      </c>
      <c r="O60" s="122"/>
      <c r="P60" s="122">
        <v>3619</v>
      </c>
      <c r="Q60" s="122">
        <v>8039.8143089790901</v>
      </c>
      <c r="R60" s="122">
        <v>165.92905916910999</v>
      </c>
      <c r="S60" s="122"/>
      <c r="T60" s="122">
        <v>165.29157318148799</v>
      </c>
      <c r="U60" s="122">
        <v>276.18795748502902</v>
      </c>
    </row>
    <row r="61" spans="1:21" ht="12.75" x14ac:dyDescent="0.2">
      <c r="A61" s="122" t="s">
        <v>412</v>
      </c>
      <c r="B61" s="122">
        <v>10369</v>
      </c>
      <c r="C61" s="122"/>
      <c r="D61" s="122">
        <v>544.75995623512404</v>
      </c>
      <c r="E61" s="122">
        <v>9667.4469584949402</v>
      </c>
      <c r="F61" s="122"/>
      <c r="G61" s="122">
        <v>-111.27094394826899</v>
      </c>
      <c r="H61" s="122">
        <v>267.95910133849998</v>
      </c>
      <c r="I61" s="122"/>
      <c r="J61" s="122">
        <v>14268</v>
      </c>
      <c r="K61" s="122">
        <v>156</v>
      </c>
      <c r="L61" s="122">
        <v>1481</v>
      </c>
      <c r="M61" s="122">
        <v>49824.583689504798</v>
      </c>
      <c r="N61" s="122">
        <v>93136.484269956694</v>
      </c>
      <c r="O61" s="122"/>
      <c r="P61" s="122">
        <v>97</v>
      </c>
      <c r="Q61" s="122">
        <v>8039.8143089790901</v>
      </c>
      <c r="R61" s="122">
        <v>165.92905916910999</v>
      </c>
      <c r="S61" s="122"/>
      <c r="T61" s="122">
        <v>544.14705882352905</v>
      </c>
      <c r="U61" s="122">
        <v>276.18795748502902</v>
      </c>
    </row>
    <row r="62" spans="1:21" ht="12.75" x14ac:dyDescent="0.2">
      <c r="A62" s="122" t="s">
        <v>413</v>
      </c>
      <c r="B62" s="122">
        <v>8347</v>
      </c>
      <c r="C62" s="122"/>
      <c r="D62" s="122">
        <v>390.886765046839</v>
      </c>
      <c r="E62" s="122">
        <v>7987.0865720482298</v>
      </c>
      <c r="F62" s="122"/>
      <c r="G62" s="122">
        <v>-109.379573971368</v>
      </c>
      <c r="H62" s="122">
        <v>78.605438741386294</v>
      </c>
      <c r="I62" s="122"/>
      <c r="J62" s="122">
        <v>7393</v>
      </c>
      <c r="K62" s="122">
        <v>58</v>
      </c>
      <c r="L62" s="122">
        <v>634</v>
      </c>
      <c r="M62" s="122">
        <v>49824.583689504798</v>
      </c>
      <c r="N62" s="122">
        <v>93136.484269956694</v>
      </c>
      <c r="O62" s="122"/>
      <c r="P62" s="122">
        <v>52</v>
      </c>
      <c r="Q62" s="122">
        <v>8039.8143089790901</v>
      </c>
      <c r="R62" s="122">
        <v>165.92905916910999</v>
      </c>
      <c r="S62" s="122"/>
      <c r="T62" s="122">
        <v>354.79339622641498</v>
      </c>
      <c r="U62" s="122">
        <v>276.18795748502902</v>
      </c>
    </row>
    <row r="63" spans="1:21" ht="12.75" x14ac:dyDescent="0.2">
      <c r="A63" s="122" t="s">
        <v>414</v>
      </c>
      <c r="B63" s="122">
        <v>8716</v>
      </c>
      <c r="C63" s="122"/>
      <c r="D63" s="122">
        <v>455.49443101284299</v>
      </c>
      <c r="E63" s="122">
        <v>7954.9772381548501</v>
      </c>
      <c r="F63" s="122"/>
      <c r="G63" s="122">
        <v>-97.679362148914393</v>
      </c>
      <c r="H63" s="122">
        <v>402.86402049474299</v>
      </c>
      <c r="I63" s="122"/>
      <c r="J63" s="122">
        <v>7657</v>
      </c>
      <c r="K63" s="122">
        <v>70</v>
      </c>
      <c r="L63" s="122">
        <v>654</v>
      </c>
      <c r="M63" s="122">
        <v>49824.583689504798</v>
      </c>
      <c r="N63" s="122">
        <v>93136.484269956694</v>
      </c>
      <c r="O63" s="122"/>
      <c r="P63" s="122">
        <v>65</v>
      </c>
      <c r="Q63" s="122">
        <v>8039.8143089790901</v>
      </c>
      <c r="R63" s="122">
        <v>165.92905916910999</v>
      </c>
      <c r="S63" s="122"/>
      <c r="T63" s="122">
        <v>679.051977979772</v>
      </c>
      <c r="U63" s="122">
        <v>276.18795748502902</v>
      </c>
    </row>
    <row r="64" spans="1:21" ht="12.75" x14ac:dyDescent="0.2">
      <c r="A64" s="122" t="s">
        <v>415</v>
      </c>
      <c r="B64" s="122">
        <v>10407</v>
      </c>
      <c r="C64" s="122"/>
      <c r="D64" s="122">
        <v>381.171678498944</v>
      </c>
      <c r="E64" s="122">
        <v>8855.6001437007999</v>
      </c>
      <c r="F64" s="122"/>
      <c r="G64" s="122">
        <v>-73.668894967710997</v>
      </c>
      <c r="H64" s="122">
        <v>1244.03317541257</v>
      </c>
      <c r="I64" s="122"/>
      <c r="J64" s="122">
        <v>3660</v>
      </c>
      <c r="K64" s="122">
        <v>28</v>
      </c>
      <c r="L64" s="122">
        <v>348</v>
      </c>
      <c r="M64" s="122">
        <v>49824.583689504798</v>
      </c>
      <c r="N64" s="122">
        <v>93136.484269956694</v>
      </c>
      <c r="O64" s="122"/>
      <c r="P64" s="122">
        <v>42</v>
      </c>
      <c r="Q64" s="122">
        <v>8039.8143089790901</v>
      </c>
      <c r="R64" s="122">
        <v>165.92905916910999</v>
      </c>
      <c r="S64" s="122"/>
      <c r="T64" s="122">
        <v>1520.2211328976</v>
      </c>
      <c r="U64" s="122">
        <v>276.18795748502902</v>
      </c>
    </row>
    <row r="65" spans="1:21" ht="12.75" x14ac:dyDescent="0.2">
      <c r="A65" s="122" t="s">
        <v>416</v>
      </c>
      <c r="B65" s="122">
        <v>10122</v>
      </c>
      <c r="C65" s="122"/>
      <c r="D65" s="122">
        <v>568.95227190770004</v>
      </c>
      <c r="E65" s="122">
        <v>9222.72019967493</v>
      </c>
      <c r="F65" s="122"/>
      <c r="G65" s="122">
        <v>-107.76094657799599</v>
      </c>
      <c r="H65" s="122">
        <v>437.79273480928299</v>
      </c>
      <c r="I65" s="122"/>
      <c r="J65" s="122">
        <v>11472</v>
      </c>
      <c r="K65" s="122">
        <v>131</v>
      </c>
      <c r="L65" s="122">
        <v>1136</v>
      </c>
      <c r="M65" s="122">
        <v>49824.583689504798</v>
      </c>
      <c r="N65" s="122">
        <v>93136.484269956694</v>
      </c>
      <c r="O65" s="122"/>
      <c r="P65" s="122">
        <v>83</v>
      </c>
      <c r="Q65" s="122">
        <v>8039.8143089790901</v>
      </c>
      <c r="R65" s="122">
        <v>165.92905916910999</v>
      </c>
      <c r="S65" s="122"/>
      <c r="T65" s="122">
        <v>713.98069229431201</v>
      </c>
      <c r="U65" s="122">
        <v>276.18795748502902</v>
      </c>
    </row>
    <row r="66" spans="1:21" ht="12.75" x14ac:dyDescent="0.2">
      <c r="A66" s="122" t="s">
        <v>417</v>
      </c>
      <c r="B66" s="122">
        <v>9637</v>
      </c>
      <c r="C66" s="122"/>
      <c r="D66" s="122">
        <v>475.425416884588</v>
      </c>
      <c r="E66" s="122">
        <v>8815.9725568508602</v>
      </c>
      <c r="F66" s="122"/>
      <c r="G66" s="122">
        <v>-90.747589485909003</v>
      </c>
      <c r="H66" s="122">
        <v>436.49081556728601</v>
      </c>
      <c r="I66" s="122"/>
      <c r="J66" s="122">
        <v>5240</v>
      </c>
      <c r="K66" s="122">
        <v>50</v>
      </c>
      <c r="L66" s="122">
        <v>496</v>
      </c>
      <c r="M66" s="122">
        <v>49824.583689504798</v>
      </c>
      <c r="N66" s="122">
        <v>93136.484269956694</v>
      </c>
      <c r="O66" s="122"/>
      <c r="P66" s="122">
        <v>49</v>
      </c>
      <c r="Q66" s="122">
        <v>8039.8143089790901</v>
      </c>
      <c r="R66" s="122">
        <v>165.92905916910999</v>
      </c>
      <c r="S66" s="122"/>
      <c r="T66" s="122">
        <v>712.67877305231502</v>
      </c>
      <c r="U66" s="122">
        <v>276.18795748502902</v>
      </c>
    </row>
    <row r="67" spans="1:21" ht="14.25" customHeight="1" x14ac:dyDescent="0.2">
      <c r="A67" s="19" t="s">
        <v>418</v>
      </c>
      <c r="B67" s="19"/>
      <c r="C67" s="19"/>
      <c r="D67" s="122"/>
      <c r="E67" s="122"/>
      <c r="F67" s="19"/>
      <c r="G67" s="122"/>
      <c r="H67" s="122"/>
      <c r="I67" s="19"/>
      <c r="J67" s="122"/>
      <c r="K67" s="122"/>
      <c r="L67" s="122"/>
      <c r="M67" s="122"/>
      <c r="N67" s="122"/>
      <c r="O67" s="19"/>
      <c r="P67" s="122"/>
      <c r="Q67" s="122"/>
      <c r="R67" s="122"/>
      <c r="S67" s="19"/>
      <c r="T67" s="122"/>
      <c r="U67" s="122"/>
    </row>
    <row r="68" spans="1:21" ht="12.75" x14ac:dyDescent="0.2">
      <c r="A68" s="122" t="s">
        <v>419</v>
      </c>
      <c r="B68" s="122">
        <v>9567</v>
      </c>
      <c r="C68" s="122"/>
      <c r="D68" s="122">
        <v>527.24427184661204</v>
      </c>
      <c r="E68" s="122">
        <v>8594.7611534522694</v>
      </c>
      <c r="F68" s="122"/>
      <c r="G68" s="122">
        <v>-74.595967890636402</v>
      </c>
      <c r="H68" s="122">
        <v>519.84198356368302</v>
      </c>
      <c r="I68" s="122"/>
      <c r="J68" s="122">
        <v>6426</v>
      </c>
      <c r="K68" s="122">
        <v>68</v>
      </c>
      <c r="L68" s="122">
        <v>593</v>
      </c>
      <c r="M68" s="122">
        <v>49824.583689504798</v>
      </c>
      <c r="N68" s="122">
        <v>93136.484269956694</v>
      </c>
      <c r="O68" s="122"/>
      <c r="P68" s="122">
        <v>73</v>
      </c>
      <c r="Q68" s="122">
        <v>8039.8143089790901</v>
      </c>
      <c r="R68" s="122">
        <v>165.92905916910999</v>
      </c>
      <c r="S68" s="122"/>
      <c r="T68" s="122">
        <v>796.02994104871198</v>
      </c>
      <c r="U68" s="122">
        <v>276.18795748502902</v>
      </c>
    </row>
    <row r="69" spans="1:21" ht="12.75" x14ac:dyDescent="0.2">
      <c r="A69" s="122" t="s">
        <v>420</v>
      </c>
      <c r="B69" s="122">
        <v>9493</v>
      </c>
      <c r="C69" s="122"/>
      <c r="D69" s="122">
        <v>483.29666068262901</v>
      </c>
      <c r="E69" s="122">
        <v>8826.5869235234295</v>
      </c>
      <c r="F69" s="122"/>
      <c r="G69" s="122">
        <v>-55.005003454192199</v>
      </c>
      <c r="H69" s="122">
        <v>238.028271952995</v>
      </c>
      <c r="I69" s="122"/>
      <c r="J69" s="122">
        <v>16598</v>
      </c>
      <c r="K69" s="122">
        <v>161</v>
      </c>
      <c r="L69" s="122">
        <v>1573</v>
      </c>
      <c r="M69" s="122">
        <v>49824.583689504798</v>
      </c>
      <c r="N69" s="122">
        <v>93136.484269956694</v>
      </c>
      <c r="O69" s="122"/>
      <c r="P69" s="122">
        <v>229</v>
      </c>
      <c r="Q69" s="122">
        <v>8039.8143089790901</v>
      </c>
      <c r="R69" s="122">
        <v>165.92905916910999</v>
      </c>
      <c r="S69" s="122"/>
      <c r="T69" s="122">
        <v>514.21622943802402</v>
      </c>
      <c r="U69" s="122">
        <v>276.18795748502902</v>
      </c>
    </row>
    <row r="70" spans="1:21" ht="12.75" x14ac:dyDescent="0.2">
      <c r="A70" s="122" t="s">
        <v>421</v>
      </c>
      <c r="B70" s="122">
        <v>10970</v>
      </c>
      <c r="C70" s="122"/>
      <c r="D70" s="122">
        <v>580.82734927042202</v>
      </c>
      <c r="E70" s="122">
        <v>10167.002510869401</v>
      </c>
      <c r="F70" s="122"/>
      <c r="G70" s="122">
        <v>51.453956388420103</v>
      </c>
      <c r="H70" s="122">
        <v>170.64094844404099</v>
      </c>
      <c r="I70" s="122"/>
      <c r="J70" s="122">
        <v>28737</v>
      </c>
      <c r="K70" s="122">
        <v>335</v>
      </c>
      <c r="L70" s="122">
        <v>3137</v>
      </c>
      <c r="M70" s="122">
        <v>49824.583689504798</v>
      </c>
      <c r="N70" s="122">
        <v>93136.484269956694</v>
      </c>
      <c r="O70" s="122"/>
      <c r="P70" s="122">
        <v>777</v>
      </c>
      <c r="Q70" s="122">
        <v>8039.8143089790901</v>
      </c>
      <c r="R70" s="122">
        <v>165.92905916910999</v>
      </c>
      <c r="S70" s="122"/>
      <c r="T70" s="122">
        <v>446.82890592907</v>
      </c>
      <c r="U70" s="122">
        <v>276.18795748502902</v>
      </c>
    </row>
    <row r="71" spans="1:21" ht="12.75" x14ac:dyDescent="0.2">
      <c r="A71" s="122" t="s">
        <v>422</v>
      </c>
      <c r="B71" s="122">
        <v>11550</v>
      </c>
      <c r="C71" s="122"/>
      <c r="D71" s="122">
        <v>518.73317754348295</v>
      </c>
      <c r="E71" s="122">
        <v>10744.633846265901</v>
      </c>
      <c r="F71" s="122"/>
      <c r="G71" s="122">
        <v>175.65102084220001</v>
      </c>
      <c r="H71" s="122">
        <v>111.418061810273</v>
      </c>
      <c r="I71" s="122"/>
      <c r="J71" s="122">
        <v>9509</v>
      </c>
      <c r="K71" s="122">
        <v>99</v>
      </c>
      <c r="L71" s="122">
        <v>1097</v>
      </c>
      <c r="M71" s="122">
        <v>49824.583689504798</v>
      </c>
      <c r="N71" s="122">
        <v>93136.484269956694</v>
      </c>
      <c r="O71" s="122"/>
      <c r="P71" s="122">
        <v>404</v>
      </c>
      <c r="Q71" s="122">
        <v>8039.8143089790901</v>
      </c>
      <c r="R71" s="122">
        <v>165.92905916910999</v>
      </c>
      <c r="S71" s="122"/>
      <c r="T71" s="122">
        <v>387.60601929530202</v>
      </c>
      <c r="U71" s="122">
        <v>276.18795748502902</v>
      </c>
    </row>
    <row r="72" spans="1:21" ht="12.75" x14ac:dyDescent="0.2">
      <c r="A72" s="122" t="s">
        <v>423</v>
      </c>
      <c r="B72" s="122">
        <v>13304</v>
      </c>
      <c r="C72" s="122"/>
      <c r="D72" s="122">
        <v>807.23897966794505</v>
      </c>
      <c r="E72" s="122">
        <v>12281.2735783516</v>
      </c>
      <c r="F72" s="122"/>
      <c r="G72" s="122">
        <v>-98.629083405379006</v>
      </c>
      <c r="H72" s="122">
        <v>313.87181392212898</v>
      </c>
      <c r="I72" s="122"/>
      <c r="J72" s="122">
        <v>11110</v>
      </c>
      <c r="K72" s="122">
        <v>180</v>
      </c>
      <c r="L72" s="122">
        <v>1465</v>
      </c>
      <c r="M72" s="122">
        <v>49824.583689504798</v>
      </c>
      <c r="N72" s="122">
        <v>93136.484269956694</v>
      </c>
      <c r="O72" s="122"/>
      <c r="P72" s="122">
        <v>93</v>
      </c>
      <c r="Q72" s="122">
        <v>8039.8143089790901</v>
      </c>
      <c r="R72" s="122">
        <v>165.92905916910999</v>
      </c>
      <c r="S72" s="122"/>
      <c r="T72" s="122">
        <v>590.059771407158</v>
      </c>
      <c r="U72" s="122">
        <v>276.18795748502902</v>
      </c>
    </row>
    <row r="73" spans="1:21" ht="12.75" x14ac:dyDescent="0.2">
      <c r="A73" s="122" t="s">
        <v>424</v>
      </c>
      <c r="B73" s="122">
        <v>9621</v>
      </c>
      <c r="C73" s="122"/>
      <c r="D73" s="122">
        <v>611.21273013990697</v>
      </c>
      <c r="E73" s="122">
        <v>9107.8375188162609</v>
      </c>
      <c r="F73" s="122"/>
      <c r="G73" s="122">
        <v>0.233593152835226</v>
      </c>
      <c r="H73" s="122">
        <v>-97.859004179822705</v>
      </c>
      <c r="I73" s="122"/>
      <c r="J73" s="122">
        <v>132140</v>
      </c>
      <c r="K73" s="122">
        <v>1621</v>
      </c>
      <c r="L73" s="122">
        <v>12922</v>
      </c>
      <c r="M73" s="122">
        <v>49824.583689504798</v>
      </c>
      <c r="N73" s="122">
        <v>93136.484269956694</v>
      </c>
      <c r="O73" s="122"/>
      <c r="P73" s="122">
        <v>2731</v>
      </c>
      <c r="Q73" s="122">
        <v>8039.8143089790901</v>
      </c>
      <c r="R73" s="122">
        <v>165.92905916910999</v>
      </c>
      <c r="S73" s="122"/>
      <c r="T73" s="122">
        <v>178.328953305206</v>
      </c>
      <c r="U73" s="122">
        <v>276.18795748502902</v>
      </c>
    </row>
    <row r="74" spans="1:21" ht="12.75" x14ac:dyDescent="0.2">
      <c r="A74" s="122" t="s">
        <v>425</v>
      </c>
      <c r="B74" s="122">
        <v>10907</v>
      </c>
      <c r="C74" s="122"/>
      <c r="D74" s="122">
        <v>721.89226614418305</v>
      </c>
      <c r="E74" s="122">
        <v>10205.8406592061</v>
      </c>
      <c r="F74" s="122"/>
      <c r="G74" s="122">
        <v>-100.334850430781</v>
      </c>
      <c r="H74" s="122">
        <v>79.174643909592305</v>
      </c>
      <c r="I74" s="122"/>
      <c r="J74" s="122">
        <v>7109</v>
      </c>
      <c r="K74" s="122">
        <v>103</v>
      </c>
      <c r="L74" s="122">
        <v>779</v>
      </c>
      <c r="M74" s="122">
        <v>49824.583689504798</v>
      </c>
      <c r="N74" s="122">
        <v>93136.484269956694</v>
      </c>
      <c r="O74" s="122"/>
      <c r="P74" s="122">
        <v>58</v>
      </c>
      <c r="Q74" s="122">
        <v>8039.8143089790901</v>
      </c>
      <c r="R74" s="122">
        <v>165.92905916910999</v>
      </c>
      <c r="S74" s="122"/>
      <c r="T74" s="122">
        <v>355.36260139462098</v>
      </c>
      <c r="U74" s="122">
        <v>276.18795748502902</v>
      </c>
    </row>
    <row r="75" spans="1:21" ht="12.75" x14ac:dyDescent="0.2">
      <c r="A75" s="122" t="s">
        <v>426</v>
      </c>
      <c r="B75" s="122">
        <v>10533</v>
      </c>
      <c r="C75" s="122"/>
      <c r="D75" s="122">
        <v>559.77062626387203</v>
      </c>
      <c r="E75" s="122">
        <v>9868.9109122109403</v>
      </c>
      <c r="F75" s="122"/>
      <c r="G75" s="122">
        <v>37.841939132496201</v>
      </c>
      <c r="H75" s="122">
        <v>66.457435712434304</v>
      </c>
      <c r="I75" s="122"/>
      <c r="J75" s="122">
        <v>29907</v>
      </c>
      <c r="K75" s="122">
        <v>336</v>
      </c>
      <c r="L75" s="122">
        <v>3169</v>
      </c>
      <c r="M75" s="122">
        <v>49824.583689504798</v>
      </c>
      <c r="N75" s="122">
        <v>93136.484269956694</v>
      </c>
      <c r="O75" s="122"/>
      <c r="P75" s="122">
        <v>758</v>
      </c>
      <c r="Q75" s="122">
        <v>8039.8143089790901</v>
      </c>
      <c r="R75" s="122">
        <v>165.92905916910999</v>
      </c>
      <c r="S75" s="122"/>
      <c r="T75" s="122">
        <v>342.64539319746302</v>
      </c>
      <c r="U75" s="122">
        <v>276.18795748502902</v>
      </c>
    </row>
    <row r="76" spans="1:21" ht="12.75" x14ac:dyDescent="0.2">
      <c r="A76" s="122" t="s">
        <v>427</v>
      </c>
      <c r="B76" s="122">
        <v>10904</v>
      </c>
      <c r="C76" s="122"/>
      <c r="D76" s="122">
        <v>588.01986156082296</v>
      </c>
      <c r="E76" s="122">
        <v>10001.6837161971</v>
      </c>
      <c r="F76" s="122"/>
      <c r="G76" s="122">
        <v>53.5361422381567</v>
      </c>
      <c r="H76" s="122">
        <v>260.59559508603201</v>
      </c>
      <c r="I76" s="122"/>
      <c r="J76" s="122">
        <v>11100</v>
      </c>
      <c r="K76" s="122">
        <v>131</v>
      </c>
      <c r="L76" s="122">
        <v>1192</v>
      </c>
      <c r="M76" s="122">
        <v>49824.583689504798</v>
      </c>
      <c r="N76" s="122">
        <v>93136.484269956694</v>
      </c>
      <c r="O76" s="122"/>
      <c r="P76" s="122">
        <v>303</v>
      </c>
      <c r="Q76" s="122">
        <v>8039.8143089790901</v>
      </c>
      <c r="R76" s="122">
        <v>165.92905916910999</v>
      </c>
      <c r="S76" s="122"/>
      <c r="T76" s="122">
        <v>536.78355257106102</v>
      </c>
      <c r="U76" s="122">
        <v>276.18795748502902</v>
      </c>
    </row>
    <row r="77" spans="1:21" ht="12.75" x14ac:dyDescent="0.2">
      <c r="A77" s="122" t="s">
        <v>428</v>
      </c>
      <c r="B77" s="122">
        <v>10159</v>
      </c>
      <c r="C77" s="122"/>
      <c r="D77" s="122">
        <v>546.51204959165796</v>
      </c>
      <c r="E77" s="122">
        <v>9568.5397610098807</v>
      </c>
      <c r="F77" s="122"/>
      <c r="G77" s="122">
        <v>-33.212749985267898</v>
      </c>
      <c r="H77" s="122">
        <v>77.130614814478307</v>
      </c>
      <c r="I77" s="122"/>
      <c r="J77" s="122">
        <v>18416</v>
      </c>
      <c r="K77" s="122">
        <v>202</v>
      </c>
      <c r="L77" s="122">
        <v>1892</v>
      </c>
      <c r="M77" s="122">
        <v>49824.583689504798</v>
      </c>
      <c r="N77" s="122">
        <v>93136.484269956694</v>
      </c>
      <c r="O77" s="122"/>
      <c r="P77" s="122">
        <v>304</v>
      </c>
      <c r="Q77" s="122">
        <v>8039.8143089790901</v>
      </c>
      <c r="R77" s="122">
        <v>165.92905916910999</v>
      </c>
      <c r="S77" s="122"/>
      <c r="T77" s="122">
        <v>353.31857229950703</v>
      </c>
      <c r="U77" s="122">
        <v>276.18795748502902</v>
      </c>
    </row>
    <row r="78" spans="1:21" ht="12.75" x14ac:dyDescent="0.2">
      <c r="A78" s="122" t="s">
        <v>429</v>
      </c>
      <c r="B78" s="122">
        <v>11297</v>
      </c>
      <c r="C78" s="122"/>
      <c r="D78" s="122">
        <v>677.93673475779497</v>
      </c>
      <c r="E78" s="122">
        <v>10440.8047601743</v>
      </c>
      <c r="F78" s="122"/>
      <c r="G78" s="122">
        <v>21.255369522820999</v>
      </c>
      <c r="H78" s="122">
        <v>157.244251790378</v>
      </c>
      <c r="I78" s="122"/>
      <c r="J78" s="122">
        <v>13229</v>
      </c>
      <c r="K78" s="122">
        <v>180</v>
      </c>
      <c r="L78" s="122">
        <v>1483</v>
      </c>
      <c r="M78" s="122">
        <v>49824.583689504798</v>
      </c>
      <c r="N78" s="122">
        <v>93136.484269956694</v>
      </c>
      <c r="O78" s="122"/>
      <c r="P78" s="122">
        <v>308</v>
      </c>
      <c r="Q78" s="122">
        <v>8039.8143089790901</v>
      </c>
      <c r="R78" s="122">
        <v>165.92905916910999</v>
      </c>
      <c r="S78" s="122"/>
      <c r="T78" s="122">
        <v>433.43220927540699</v>
      </c>
      <c r="U78" s="122">
        <v>276.18795748502902</v>
      </c>
    </row>
    <row r="79" spans="1:21" ht="12.75" x14ac:dyDescent="0.2">
      <c r="A79" s="122" t="s">
        <v>430</v>
      </c>
      <c r="B79" s="122">
        <v>10154</v>
      </c>
      <c r="C79" s="122"/>
      <c r="D79" s="122">
        <v>631.99269287546895</v>
      </c>
      <c r="E79" s="122">
        <v>9164.4035634715492</v>
      </c>
      <c r="F79" s="122"/>
      <c r="G79" s="122">
        <v>-25.0278964756276</v>
      </c>
      <c r="H79" s="122">
        <v>382.29834232521802</v>
      </c>
      <c r="I79" s="122"/>
      <c r="J79" s="122">
        <v>26647</v>
      </c>
      <c r="K79" s="122">
        <v>338</v>
      </c>
      <c r="L79" s="122">
        <v>2622</v>
      </c>
      <c r="M79" s="122">
        <v>49824.583689504798</v>
      </c>
      <c r="N79" s="122">
        <v>93136.484269956694</v>
      </c>
      <c r="O79" s="122"/>
      <c r="P79" s="122">
        <v>467</v>
      </c>
      <c r="Q79" s="122">
        <v>8039.8143089790901</v>
      </c>
      <c r="R79" s="122">
        <v>165.92905916910999</v>
      </c>
      <c r="S79" s="122"/>
      <c r="T79" s="122">
        <v>658.48629981024703</v>
      </c>
      <c r="U79" s="122">
        <v>276.18795748502902</v>
      </c>
    </row>
    <row r="80" spans="1:21" ht="12.75" x14ac:dyDescent="0.2">
      <c r="A80" s="122" t="s">
        <v>431</v>
      </c>
      <c r="B80" s="122">
        <v>10410</v>
      </c>
      <c r="C80" s="122"/>
      <c r="D80" s="122">
        <v>551.54711050060803</v>
      </c>
      <c r="E80" s="122">
        <v>9742.8127632248998</v>
      </c>
      <c r="F80" s="122"/>
      <c r="G80" s="122">
        <v>41.7351911468132</v>
      </c>
      <c r="H80" s="122">
        <v>74.300944294961297</v>
      </c>
      <c r="I80" s="122"/>
      <c r="J80" s="122">
        <v>33334</v>
      </c>
      <c r="K80" s="122">
        <v>369</v>
      </c>
      <c r="L80" s="122">
        <v>3487</v>
      </c>
      <c r="M80" s="122">
        <v>49824.583689504798</v>
      </c>
      <c r="N80" s="122">
        <v>93136.484269956694</v>
      </c>
      <c r="O80" s="122"/>
      <c r="P80" s="122">
        <v>861</v>
      </c>
      <c r="Q80" s="122">
        <v>8039.8143089790901</v>
      </c>
      <c r="R80" s="122">
        <v>165.92905916910999</v>
      </c>
      <c r="S80" s="122"/>
      <c r="T80" s="122">
        <v>350.48890177998999</v>
      </c>
      <c r="U80" s="122">
        <v>276.18795748502902</v>
      </c>
    </row>
    <row r="81" spans="1:21" ht="14.25" customHeight="1" x14ac:dyDescent="0.2">
      <c r="A81" s="19" t="s">
        <v>432</v>
      </c>
      <c r="B81" s="19"/>
      <c r="C81" s="19"/>
      <c r="D81" s="122"/>
      <c r="E81" s="122"/>
      <c r="F81" s="19"/>
      <c r="G81" s="122"/>
      <c r="H81" s="122"/>
      <c r="I81" s="19"/>
      <c r="J81" s="122"/>
      <c r="K81" s="122"/>
      <c r="L81" s="122"/>
      <c r="M81" s="122"/>
      <c r="N81" s="122"/>
      <c r="O81" s="19"/>
      <c r="P81" s="122"/>
      <c r="Q81" s="122"/>
      <c r="R81" s="122"/>
      <c r="S81" s="19"/>
      <c r="T81" s="122"/>
      <c r="U81" s="122"/>
    </row>
    <row r="82" spans="1:21" ht="12.75" x14ac:dyDescent="0.2">
      <c r="A82" s="122" t="s">
        <v>433</v>
      </c>
      <c r="B82" s="122">
        <v>11034</v>
      </c>
      <c r="C82" s="122"/>
      <c r="D82" s="122">
        <v>631.01431427512102</v>
      </c>
      <c r="E82" s="122">
        <v>10200.457898817</v>
      </c>
      <c r="F82" s="122"/>
      <c r="G82" s="122">
        <v>57.502174767548901</v>
      </c>
      <c r="H82" s="122">
        <v>144.75675648842099</v>
      </c>
      <c r="I82" s="122"/>
      <c r="J82" s="122">
        <v>19503</v>
      </c>
      <c r="K82" s="122">
        <v>247</v>
      </c>
      <c r="L82" s="122">
        <v>2136</v>
      </c>
      <c r="M82" s="122">
        <v>49824.583689504798</v>
      </c>
      <c r="N82" s="122">
        <v>93136.484269956694</v>
      </c>
      <c r="O82" s="122"/>
      <c r="P82" s="122">
        <v>542</v>
      </c>
      <c r="Q82" s="122">
        <v>8039.8143089790901</v>
      </c>
      <c r="R82" s="122">
        <v>165.92905916910999</v>
      </c>
      <c r="S82" s="122"/>
      <c r="T82" s="122">
        <v>420.94471397345001</v>
      </c>
      <c r="U82" s="122">
        <v>276.18795748502902</v>
      </c>
    </row>
    <row r="83" spans="1:21" ht="12.75" x14ac:dyDescent="0.2">
      <c r="A83" s="122" t="s">
        <v>434</v>
      </c>
      <c r="B83" s="122">
        <v>11401</v>
      </c>
      <c r="C83" s="122"/>
      <c r="D83" s="122">
        <v>645.74012291388306</v>
      </c>
      <c r="E83" s="122">
        <v>10310.894697521901</v>
      </c>
      <c r="F83" s="122"/>
      <c r="G83" s="122">
        <v>90.184211574772903</v>
      </c>
      <c r="H83" s="122">
        <v>354.19783553395399</v>
      </c>
      <c r="I83" s="122"/>
      <c r="J83" s="122">
        <v>8256</v>
      </c>
      <c r="K83" s="122">
        <v>107</v>
      </c>
      <c r="L83" s="122">
        <v>914</v>
      </c>
      <c r="M83" s="122">
        <v>49824.583689504798</v>
      </c>
      <c r="N83" s="122">
        <v>93136.484269956694</v>
      </c>
      <c r="O83" s="122"/>
      <c r="P83" s="122">
        <v>263</v>
      </c>
      <c r="Q83" s="122">
        <v>8039.8143089790901</v>
      </c>
      <c r="R83" s="122">
        <v>165.92905916910999</v>
      </c>
      <c r="S83" s="122"/>
      <c r="T83" s="122">
        <v>630.38579301898301</v>
      </c>
      <c r="U83" s="122">
        <v>276.18795748502902</v>
      </c>
    </row>
    <row r="84" spans="1:21" ht="12.75" x14ac:dyDescent="0.2">
      <c r="A84" s="122" t="s">
        <v>435</v>
      </c>
      <c r="B84" s="122">
        <v>9908</v>
      </c>
      <c r="C84" s="122"/>
      <c r="D84" s="122">
        <v>553.96855639083196</v>
      </c>
      <c r="E84" s="122">
        <v>9089.6227290568895</v>
      </c>
      <c r="F84" s="122"/>
      <c r="G84" s="122">
        <v>-9.0589086015000593</v>
      </c>
      <c r="H84" s="122">
        <v>273.17855108848403</v>
      </c>
      <c r="I84" s="122"/>
      <c r="J84" s="122">
        <v>27522</v>
      </c>
      <c r="K84" s="122">
        <v>306</v>
      </c>
      <c r="L84" s="122">
        <v>2686</v>
      </c>
      <c r="M84" s="122">
        <v>49824.583689504798</v>
      </c>
      <c r="N84" s="122">
        <v>93136.484269956694</v>
      </c>
      <c r="O84" s="122"/>
      <c r="P84" s="122">
        <v>537</v>
      </c>
      <c r="Q84" s="122">
        <v>8039.8143089790901</v>
      </c>
      <c r="R84" s="122">
        <v>165.92905916910999</v>
      </c>
      <c r="S84" s="122"/>
      <c r="T84" s="122">
        <v>549.36650857351299</v>
      </c>
      <c r="U84" s="122">
        <v>276.18795748502902</v>
      </c>
    </row>
    <row r="85" spans="1:21" ht="12.75" x14ac:dyDescent="0.2">
      <c r="A85" s="122" t="s">
        <v>436</v>
      </c>
      <c r="B85" s="122">
        <v>9310</v>
      </c>
      <c r="C85" s="122"/>
      <c r="D85" s="122">
        <v>568.73804818892302</v>
      </c>
      <c r="E85" s="122">
        <v>8690.3976840016094</v>
      </c>
      <c r="F85" s="122"/>
      <c r="G85" s="122">
        <v>-26.1647723023674</v>
      </c>
      <c r="H85" s="122">
        <v>76.842485029878304</v>
      </c>
      <c r="I85" s="122"/>
      <c r="J85" s="122">
        <v>9549</v>
      </c>
      <c r="K85" s="122">
        <v>109</v>
      </c>
      <c r="L85" s="122">
        <v>891</v>
      </c>
      <c r="M85" s="122">
        <v>49824.583689504798</v>
      </c>
      <c r="N85" s="122">
        <v>93136.484269956694</v>
      </c>
      <c r="O85" s="122"/>
      <c r="P85" s="122">
        <v>166</v>
      </c>
      <c r="Q85" s="122">
        <v>8039.8143089790901</v>
      </c>
      <c r="R85" s="122">
        <v>165.92905916910999</v>
      </c>
      <c r="S85" s="122"/>
      <c r="T85" s="122">
        <v>353.03044251490701</v>
      </c>
      <c r="U85" s="122">
        <v>276.18795748502902</v>
      </c>
    </row>
    <row r="86" spans="1:21" ht="12.75" x14ac:dyDescent="0.2">
      <c r="A86" s="122" t="s">
        <v>437</v>
      </c>
      <c r="B86" s="122">
        <v>9429</v>
      </c>
      <c r="C86" s="122"/>
      <c r="D86" s="122">
        <v>522.83544124090997</v>
      </c>
      <c r="E86" s="122">
        <v>8398.9287339688799</v>
      </c>
      <c r="F86" s="122"/>
      <c r="G86" s="122">
        <v>-34.107214457205302</v>
      </c>
      <c r="H86" s="122">
        <v>541.81681675028403</v>
      </c>
      <c r="I86" s="122"/>
      <c r="J86" s="122">
        <v>12198</v>
      </c>
      <c r="K86" s="122">
        <v>128</v>
      </c>
      <c r="L86" s="122">
        <v>1100</v>
      </c>
      <c r="M86" s="122">
        <v>49824.583689504798</v>
      </c>
      <c r="N86" s="122">
        <v>93136.484269956694</v>
      </c>
      <c r="O86" s="122"/>
      <c r="P86" s="122">
        <v>200</v>
      </c>
      <c r="Q86" s="122">
        <v>8039.8143089790901</v>
      </c>
      <c r="R86" s="122">
        <v>165.92905916910999</v>
      </c>
      <c r="S86" s="122"/>
      <c r="T86" s="122">
        <v>818.00477423531299</v>
      </c>
      <c r="U86" s="122">
        <v>276.18795748502902</v>
      </c>
    </row>
    <row r="87" spans="1:21" ht="12.75" x14ac:dyDescent="0.2">
      <c r="A87" s="122" t="s">
        <v>438</v>
      </c>
      <c r="B87" s="122">
        <v>10491</v>
      </c>
      <c r="C87" s="122"/>
      <c r="D87" s="122">
        <v>491.65442591031598</v>
      </c>
      <c r="E87" s="122">
        <v>9352.0260717826804</v>
      </c>
      <c r="F87" s="122"/>
      <c r="G87" s="122">
        <v>31.971379796217398</v>
      </c>
      <c r="H87" s="122">
        <v>615.518158394799</v>
      </c>
      <c r="I87" s="122"/>
      <c r="J87" s="122">
        <v>9222</v>
      </c>
      <c r="K87" s="122">
        <v>91</v>
      </c>
      <c r="L87" s="122">
        <v>926</v>
      </c>
      <c r="M87" s="122">
        <v>49824.583689504798</v>
      </c>
      <c r="N87" s="122">
        <v>93136.484269956694</v>
      </c>
      <c r="O87" s="122"/>
      <c r="P87" s="122">
        <v>227</v>
      </c>
      <c r="Q87" s="122">
        <v>8039.8143089790901</v>
      </c>
      <c r="R87" s="122">
        <v>165.92905916910999</v>
      </c>
      <c r="S87" s="122"/>
      <c r="T87" s="122">
        <v>891.70611587982796</v>
      </c>
      <c r="U87" s="122">
        <v>276.18795748502902</v>
      </c>
    </row>
    <row r="88" spans="1:21" ht="12.75" x14ac:dyDescent="0.2">
      <c r="A88" s="122" t="s">
        <v>439</v>
      </c>
      <c r="B88" s="122">
        <v>10024</v>
      </c>
      <c r="C88" s="122"/>
      <c r="D88" s="122">
        <v>605.54886696339599</v>
      </c>
      <c r="E88" s="122">
        <v>9449.6531815349899</v>
      </c>
      <c r="F88" s="122"/>
      <c r="G88" s="122">
        <v>22.378423266101802</v>
      </c>
      <c r="H88" s="122">
        <v>-53.631893941875703</v>
      </c>
      <c r="I88" s="122"/>
      <c r="J88" s="122">
        <v>86970</v>
      </c>
      <c r="K88" s="122">
        <v>1057</v>
      </c>
      <c r="L88" s="122">
        <v>8824</v>
      </c>
      <c r="M88" s="122">
        <v>49824.583689504798</v>
      </c>
      <c r="N88" s="122">
        <v>93136.484269956694</v>
      </c>
      <c r="O88" s="122"/>
      <c r="P88" s="122">
        <v>2037</v>
      </c>
      <c r="Q88" s="122">
        <v>8039.8143089790901</v>
      </c>
      <c r="R88" s="122">
        <v>165.92905916910999</v>
      </c>
      <c r="S88" s="122"/>
      <c r="T88" s="122">
        <v>222.55606354315299</v>
      </c>
      <c r="U88" s="122">
        <v>276.18795748502902</v>
      </c>
    </row>
    <row r="89" spans="1:21" ht="12.75" x14ac:dyDescent="0.2">
      <c r="A89" s="122" t="s">
        <v>440</v>
      </c>
      <c r="B89" s="122">
        <v>10364</v>
      </c>
      <c r="C89" s="122"/>
      <c r="D89" s="122">
        <v>613.88096574949395</v>
      </c>
      <c r="E89" s="122">
        <v>9408.4944821360605</v>
      </c>
      <c r="F89" s="122"/>
      <c r="G89" s="122">
        <v>9.9481962699594497</v>
      </c>
      <c r="H89" s="122">
        <v>331.80728978536303</v>
      </c>
      <c r="I89" s="122"/>
      <c r="J89" s="122">
        <v>15908</v>
      </c>
      <c r="K89" s="122">
        <v>196</v>
      </c>
      <c r="L89" s="122">
        <v>1607</v>
      </c>
      <c r="M89" s="122">
        <v>49824.583689504798</v>
      </c>
      <c r="N89" s="122">
        <v>93136.484269956694</v>
      </c>
      <c r="O89" s="122"/>
      <c r="P89" s="122">
        <v>348</v>
      </c>
      <c r="Q89" s="122">
        <v>8039.8143089790901</v>
      </c>
      <c r="R89" s="122">
        <v>165.92905916910999</v>
      </c>
      <c r="S89" s="122"/>
      <c r="T89" s="122">
        <v>607.99524727039204</v>
      </c>
      <c r="U89" s="122">
        <v>276.18795748502902</v>
      </c>
    </row>
    <row r="90" spans="1:21" ht="14.25" customHeight="1" x14ac:dyDescent="0.2">
      <c r="A90" s="19" t="s">
        <v>441</v>
      </c>
      <c r="B90" s="19"/>
      <c r="C90" s="19"/>
      <c r="D90" s="122"/>
      <c r="E90" s="122"/>
      <c r="F90" s="19"/>
      <c r="G90" s="122"/>
      <c r="H90" s="122"/>
      <c r="I90" s="19"/>
      <c r="J90" s="122"/>
      <c r="K90" s="122"/>
      <c r="L90" s="122"/>
      <c r="M90" s="122"/>
      <c r="N90" s="122"/>
      <c r="O90" s="19"/>
      <c r="P90" s="122"/>
      <c r="Q90" s="122"/>
      <c r="R90" s="122"/>
      <c r="S90" s="19"/>
      <c r="T90" s="122"/>
      <c r="U90" s="122"/>
    </row>
    <row r="91" spans="1:21" ht="12.75" x14ac:dyDescent="0.2">
      <c r="A91" s="122" t="s">
        <v>442</v>
      </c>
      <c r="B91" s="122">
        <v>8554</v>
      </c>
      <c r="C91" s="122"/>
      <c r="D91" s="122">
        <v>433.825136515677</v>
      </c>
      <c r="E91" s="122">
        <v>7638.5694429811902</v>
      </c>
      <c r="F91" s="122"/>
      <c r="G91" s="122">
        <v>-93.667831413095698</v>
      </c>
      <c r="H91" s="122">
        <v>575.411061578454</v>
      </c>
      <c r="I91" s="122"/>
      <c r="J91" s="122">
        <v>10681</v>
      </c>
      <c r="K91" s="122">
        <v>93</v>
      </c>
      <c r="L91" s="122">
        <v>876</v>
      </c>
      <c r="M91" s="122">
        <v>49824.583689504798</v>
      </c>
      <c r="N91" s="122">
        <v>93136.484269956694</v>
      </c>
      <c r="O91" s="122"/>
      <c r="P91" s="122">
        <v>96</v>
      </c>
      <c r="Q91" s="122">
        <v>8039.8143089790901</v>
      </c>
      <c r="R91" s="122">
        <v>165.92905916910999</v>
      </c>
      <c r="S91" s="122"/>
      <c r="T91" s="122">
        <v>851.59901906348296</v>
      </c>
      <c r="U91" s="122">
        <v>276.18795748502902</v>
      </c>
    </row>
    <row r="92" spans="1:21" ht="12.75" x14ac:dyDescent="0.2">
      <c r="A92" s="122" t="s">
        <v>443</v>
      </c>
      <c r="B92" s="122">
        <v>8926</v>
      </c>
      <c r="C92" s="122"/>
      <c r="D92" s="122">
        <v>508.80915744638099</v>
      </c>
      <c r="E92" s="122">
        <v>8239.5135934238497</v>
      </c>
      <c r="F92" s="122"/>
      <c r="G92" s="122">
        <v>-33.850857623000401</v>
      </c>
      <c r="H92" s="122">
        <v>211.65927226667901</v>
      </c>
      <c r="I92" s="122"/>
      <c r="J92" s="122">
        <v>9009</v>
      </c>
      <c r="K92" s="122">
        <v>92</v>
      </c>
      <c r="L92" s="122">
        <v>797</v>
      </c>
      <c r="M92" s="122">
        <v>49824.583689504798</v>
      </c>
      <c r="N92" s="122">
        <v>93136.484269956694</v>
      </c>
      <c r="O92" s="122"/>
      <c r="P92" s="122">
        <v>148</v>
      </c>
      <c r="Q92" s="122">
        <v>8039.8143089790901</v>
      </c>
      <c r="R92" s="122">
        <v>165.92905916910999</v>
      </c>
      <c r="S92" s="122"/>
      <c r="T92" s="122">
        <v>487.84722975170803</v>
      </c>
      <c r="U92" s="122">
        <v>276.18795748502902</v>
      </c>
    </row>
    <row r="93" spans="1:21" ht="12.75" x14ac:dyDescent="0.2">
      <c r="A93" s="122" t="s">
        <v>444</v>
      </c>
      <c r="B93" s="122">
        <v>8661</v>
      </c>
      <c r="C93" s="122"/>
      <c r="D93" s="122">
        <v>515.001520156477</v>
      </c>
      <c r="E93" s="122">
        <v>7850.6368310241596</v>
      </c>
      <c r="F93" s="122"/>
      <c r="G93" s="122">
        <v>-2.0661965607143302</v>
      </c>
      <c r="H93" s="122">
        <v>297.25967874737802</v>
      </c>
      <c r="I93" s="122"/>
      <c r="J93" s="122">
        <v>13738</v>
      </c>
      <c r="K93" s="122">
        <v>142</v>
      </c>
      <c r="L93" s="122">
        <v>1158</v>
      </c>
      <c r="M93" s="122">
        <v>49824.583689504798</v>
      </c>
      <c r="N93" s="122">
        <v>93136.484269956694</v>
      </c>
      <c r="O93" s="122"/>
      <c r="P93" s="122">
        <v>280</v>
      </c>
      <c r="Q93" s="122">
        <v>8039.8143089790901</v>
      </c>
      <c r="R93" s="122">
        <v>165.92905916910999</v>
      </c>
      <c r="S93" s="122"/>
      <c r="T93" s="122">
        <v>573.44763623240704</v>
      </c>
      <c r="U93" s="122">
        <v>276.18795748502902</v>
      </c>
    </row>
    <row r="94" spans="1:21" ht="12.75" x14ac:dyDescent="0.2">
      <c r="A94" s="122" t="s">
        <v>445</v>
      </c>
      <c r="B94" s="122">
        <v>9402</v>
      </c>
      <c r="C94" s="122"/>
      <c r="D94" s="122">
        <v>568.73443851734999</v>
      </c>
      <c r="E94" s="122">
        <v>8150.6504739879101</v>
      </c>
      <c r="F94" s="122"/>
      <c r="G94" s="122">
        <v>24.568097581172399</v>
      </c>
      <c r="H94" s="122">
        <v>658.07340808622905</v>
      </c>
      <c r="I94" s="122"/>
      <c r="J94" s="122">
        <v>5782</v>
      </c>
      <c r="K94" s="122">
        <v>66</v>
      </c>
      <c r="L94" s="122">
        <v>506</v>
      </c>
      <c r="M94" s="122">
        <v>49824.583689504798</v>
      </c>
      <c r="N94" s="122">
        <v>93136.484269956694</v>
      </c>
      <c r="O94" s="122"/>
      <c r="P94" s="122">
        <v>137</v>
      </c>
      <c r="Q94" s="122">
        <v>8039.8143089790901</v>
      </c>
      <c r="R94" s="122">
        <v>165.92905916910999</v>
      </c>
      <c r="S94" s="122"/>
      <c r="T94" s="122">
        <v>934.26136557125801</v>
      </c>
      <c r="U94" s="122">
        <v>276.18795748502902</v>
      </c>
    </row>
    <row r="95" spans="1:21" ht="12.75" x14ac:dyDescent="0.2">
      <c r="A95" s="122" t="s">
        <v>441</v>
      </c>
      <c r="B95" s="122">
        <v>9107</v>
      </c>
      <c r="C95" s="122"/>
      <c r="D95" s="122">
        <v>537.71970151639505</v>
      </c>
      <c r="E95" s="122">
        <v>8631.64213485869</v>
      </c>
      <c r="F95" s="122"/>
      <c r="G95" s="122">
        <v>-42.863066128580698</v>
      </c>
      <c r="H95" s="122">
        <v>-19.9292538881827</v>
      </c>
      <c r="I95" s="122"/>
      <c r="J95" s="122">
        <v>64676</v>
      </c>
      <c r="K95" s="122">
        <v>698</v>
      </c>
      <c r="L95" s="122">
        <v>5994</v>
      </c>
      <c r="M95" s="122">
        <v>49824.583689504798</v>
      </c>
      <c r="N95" s="122">
        <v>93136.484269956694</v>
      </c>
      <c r="O95" s="122"/>
      <c r="P95" s="122">
        <v>990</v>
      </c>
      <c r="Q95" s="122">
        <v>8039.8143089790901</v>
      </c>
      <c r="R95" s="122">
        <v>165.92905916910999</v>
      </c>
      <c r="S95" s="122"/>
      <c r="T95" s="122">
        <v>256.25870359684598</v>
      </c>
      <c r="U95" s="122">
        <v>276.18795748502902</v>
      </c>
    </row>
    <row r="96" spans="1:21" ht="12.75" x14ac:dyDescent="0.2">
      <c r="A96" s="122" t="s">
        <v>446</v>
      </c>
      <c r="B96" s="122">
        <v>9395</v>
      </c>
      <c r="C96" s="122"/>
      <c r="D96" s="122">
        <v>488.438899613741</v>
      </c>
      <c r="E96" s="122">
        <v>8780.8081593257793</v>
      </c>
      <c r="F96" s="122"/>
      <c r="G96" s="122">
        <v>-32.927612378922497</v>
      </c>
      <c r="H96" s="122">
        <v>158.92067117444699</v>
      </c>
      <c r="I96" s="122"/>
      <c r="J96" s="122">
        <v>13057</v>
      </c>
      <c r="K96" s="122">
        <v>128</v>
      </c>
      <c r="L96" s="122">
        <v>1231</v>
      </c>
      <c r="M96" s="122">
        <v>49824.583689504798</v>
      </c>
      <c r="N96" s="122">
        <v>93136.484269956694</v>
      </c>
      <c r="O96" s="122"/>
      <c r="P96" s="122">
        <v>216</v>
      </c>
      <c r="Q96" s="122">
        <v>8039.8143089790901</v>
      </c>
      <c r="R96" s="122">
        <v>165.92905916910999</v>
      </c>
      <c r="S96" s="122"/>
      <c r="T96" s="122">
        <v>435.10862865947598</v>
      </c>
      <c r="U96" s="122">
        <v>276.18795748502902</v>
      </c>
    </row>
    <row r="97" spans="1:21" ht="12.75" x14ac:dyDescent="0.2">
      <c r="A97" s="122" t="s">
        <v>447</v>
      </c>
      <c r="B97" s="122">
        <v>10003</v>
      </c>
      <c r="C97" s="122"/>
      <c r="D97" s="122">
        <v>615.16074495939904</v>
      </c>
      <c r="E97" s="122">
        <v>9269.96460212081</v>
      </c>
      <c r="F97" s="122"/>
      <c r="G97" s="122">
        <v>-116.574425874922</v>
      </c>
      <c r="H97" s="122">
        <v>234.09294464017</v>
      </c>
      <c r="I97" s="122"/>
      <c r="J97" s="122">
        <v>14498</v>
      </c>
      <c r="K97" s="122">
        <v>179</v>
      </c>
      <c r="L97" s="122">
        <v>1443</v>
      </c>
      <c r="M97" s="122">
        <v>49824.583689504798</v>
      </c>
      <c r="N97" s="122">
        <v>93136.484269956694</v>
      </c>
      <c r="O97" s="122"/>
      <c r="P97" s="122">
        <v>89</v>
      </c>
      <c r="Q97" s="122">
        <v>8039.8143089790901</v>
      </c>
      <c r="R97" s="122">
        <v>165.92905916910999</v>
      </c>
      <c r="S97" s="122"/>
      <c r="T97" s="122">
        <v>510.28090212519902</v>
      </c>
      <c r="U97" s="122">
        <v>276.18795748502902</v>
      </c>
    </row>
    <row r="98" spans="1:21" ht="12.75" x14ac:dyDescent="0.2">
      <c r="A98" s="122" t="s">
        <v>448</v>
      </c>
      <c r="B98" s="122">
        <v>9004</v>
      </c>
      <c r="C98" s="122"/>
      <c r="D98" s="122">
        <v>487.78252267801702</v>
      </c>
      <c r="E98" s="122">
        <v>8333.8114158569297</v>
      </c>
      <c r="F98" s="122"/>
      <c r="G98" s="122">
        <v>-45.213575986711497</v>
      </c>
      <c r="H98" s="122">
        <v>227.32021578836699</v>
      </c>
      <c r="I98" s="122"/>
      <c r="J98" s="122">
        <v>19714</v>
      </c>
      <c r="K98" s="122">
        <v>193</v>
      </c>
      <c r="L98" s="122">
        <v>1764</v>
      </c>
      <c r="M98" s="122">
        <v>49824.583689504798</v>
      </c>
      <c r="N98" s="122">
        <v>93136.484269956694</v>
      </c>
      <c r="O98" s="122"/>
      <c r="P98" s="122">
        <v>296</v>
      </c>
      <c r="Q98" s="122">
        <v>8039.8143089790901</v>
      </c>
      <c r="R98" s="122">
        <v>165.92905916910999</v>
      </c>
      <c r="S98" s="122"/>
      <c r="T98" s="122">
        <v>503.50817327339598</v>
      </c>
      <c r="U98" s="122">
        <v>276.18795748502902</v>
      </c>
    </row>
    <row r="99" spans="1:21" ht="12.75" x14ac:dyDescent="0.2">
      <c r="A99" s="122" t="s">
        <v>449</v>
      </c>
      <c r="B99" s="122">
        <v>9804</v>
      </c>
      <c r="C99" s="122"/>
      <c r="D99" s="122">
        <v>545.58686371534895</v>
      </c>
      <c r="E99" s="122">
        <v>9107.90606981973</v>
      </c>
      <c r="F99" s="122"/>
      <c r="G99" s="122">
        <v>-31.427774200827798</v>
      </c>
      <c r="H99" s="122">
        <v>181.81631210936001</v>
      </c>
      <c r="I99" s="122"/>
      <c r="J99" s="122">
        <v>26301</v>
      </c>
      <c r="K99" s="122">
        <v>288</v>
      </c>
      <c r="L99" s="122">
        <v>2572</v>
      </c>
      <c r="M99" s="122">
        <v>49824.583689504798</v>
      </c>
      <c r="N99" s="122">
        <v>93136.484269956694</v>
      </c>
      <c r="O99" s="122"/>
      <c r="P99" s="122">
        <v>440</v>
      </c>
      <c r="Q99" s="122">
        <v>8039.8143089790901</v>
      </c>
      <c r="R99" s="122">
        <v>165.92905916910999</v>
      </c>
      <c r="S99" s="122"/>
      <c r="T99" s="122">
        <v>458.00426959438897</v>
      </c>
      <c r="U99" s="122">
        <v>276.18795748502902</v>
      </c>
    </row>
    <row r="100" spans="1:21" ht="12.75" x14ac:dyDescent="0.2">
      <c r="A100" s="122" t="s">
        <v>450</v>
      </c>
      <c r="B100" s="122">
        <v>9580</v>
      </c>
      <c r="C100" s="122"/>
      <c r="D100" s="122">
        <v>431.69314388018603</v>
      </c>
      <c r="E100" s="122">
        <v>8782.4006105822009</v>
      </c>
      <c r="F100" s="122"/>
      <c r="G100" s="122">
        <v>-89.304114130464896</v>
      </c>
      <c r="H100" s="122">
        <v>455.571980050462</v>
      </c>
      <c r="I100" s="122"/>
      <c r="J100" s="122">
        <v>6925</v>
      </c>
      <c r="K100" s="122">
        <v>60</v>
      </c>
      <c r="L100" s="122">
        <v>653</v>
      </c>
      <c r="M100" s="122">
        <v>49824.583689504798</v>
      </c>
      <c r="N100" s="122">
        <v>93136.484269956694</v>
      </c>
      <c r="O100" s="122"/>
      <c r="P100" s="122">
        <v>66</v>
      </c>
      <c r="Q100" s="122">
        <v>8039.8143089790901</v>
      </c>
      <c r="R100" s="122">
        <v>165.92905916910999</v>
      </c>
      <c r="S100" s="122"/>
      <c r="T100" s="122">
        <v>731.75993753549096</v>
      </c>
      <c r="U100" s="122">
        <v>276.18795748502902</v>
      </c>
    </row>
    <row r="101" spans="1:21" ht="12.75" x14ac:dyDescent="0.2">
      <c r="A101" s="122" t="s">
        <v>451</v>
      </c>
      <c r="B101" s="122">
        <v>9623</v>
      </c>
      <c r="C101" s="122"/>
      <c r="D101" s="122">
        <v>469.02922476882401</v>
      </c>
      <c r="E101" s="122">
        <v>8828.3913310738808</v>
      </c>
      <c r="F101" s="122"/>
      <c r="G101" s="122">
        <v>-49.250051743251902</v>
      </c>
      <c r="H101" s="122">
        <v>374.436061050175</v>
      </c>
      <c r="I101" s="122"/>
      <c r="J101" s="122">
        <v>15297</v>
      </c>
      <c r="K101" s="122">
        <v>144</v>
      </c>
      <c r="L101" s="122">
        <v>1450</v>
      </c>
      <c r="M101" s="122">
        <v>49824.583689504798</v>
      </c>
      <c r="N101" s="122">
        <v>93136.484269956694</v>
      </c>
      <c r="O101" s="122"/>
      <c r="P101" s="122">
        <v>222</v>
      </c>
      <c r="Q101" s="122">
        <v>8039.8143089790901</v>
      </c>
      <c r="R101" s="122">
        <v>165.92905916910999</v>
      </c>
      <c r="S101" s="122"/>
      <c r="T101" s="122">
        <v>650.62401853520396</v>
      </c>
      <c r="U101" s="122">
        <v>276.18795748502902</v>
      </c>
    </row>
    <row r="102" spans="1:21" ht="12.75" x14ac:dyDescent="0.2">
      <c r="A102" s="122" t="s">
        <v>452</v>
      </c>
      <c r="B102" s="122">
        <v>8863</v>
      </c>
      <c r="C102" s="122"/>
      <c r="D102" s="122">
        <v>478.54903599329498</v>
      </c>
      <c r="E102" s="122">
        <v>8266.1222676119705</v>
      </c>
      <c r="F102" s="122"/>
      <c r="G102" s="122">
        <v>-81.3229954498984</v>
      </c>
      <c r="H102" s="122">
        <v>199.673243947873</v>
      </c>
      <c r="I102" s="122"/>
      <c r="J102" s="122">
        <v>35920</v>
      </c>
      <c r="K102" s="122">
        <v>345</v>
      </c>
      <c r="L102" s="122">
        <v>3188</v>
      </c>
      <c r="M102" s="122">
        <v>49824.583689504798</v>
      </c>
      <c r="N102" s="122">
        <v>93136.484269956694</v>
      </c>
      <c r="O102" s="122"/>
      <c r="P102" s="122">
        <v>378</v>
      </c>
      <c r="Q102" s="122">
        <v>8039.8143089790901</v>
      </c>
      <c r="R102" s="122">
        <v>165.92905916910999</v>
      </c>
      <c r="S102" s="122"/>
      <c r="T102" s="122">
        <v>475.86120143290202</v>
      </c>
      <c r="U102" s="122">
        <v>276.18795748502902</v>
      </c>
    </row>
    <row r="103" spans="1:21" ht="14.25" customHeight="1" x14ac:dyDescent="0.2">
      <c r="A103" s="19" t="s">
        <v>453</v>
      </c>
      <c r="B103" s="19"/>
      <c r="C103" s="19"/>
      <c r="D103" s="122"/>
      <c r="E103" s="122"/>
      <c r="F103" s="19"/>
      <c r="G103" s="122"/>
      <c r="H103" s="122"/>
      <c r="I103" s="19"/>
      <c r="J103" s="122"/>
      <c r="K103" s="122"/>
      <c r="L103" s="122"/>
      <c r="M103" s="122"/>
      <c r="N103" s="122"/>
      <c r="O103" s="19"/>
      <c r="P103" s="122"/>
      <c r="Q103" s="122"/>
      <c r="R103" s="122"/>
      <c r="S103" s="19"/>
      <c r="T103" s="122"/>
      <c r="U103" s="122"/>
    </row>
    <row r="104" spans="1:21" ht="12.75" x14ac:dyDescent="0.2">
      <c r="A104" s="122" t="s">
        <v>454</v>
      </c>
      <c r="B104" s="122">
        <v>9000</v>
      </c>
      <c r="C104" s="122"/>
      <c r="D104" s="122">
        <v>517.78232984464898</v>
      </c>
      <c r="E104" s="122">
        <v>8294.5233305826405</v>
      </c>
      <c r="F104" s="122"/>
      <c r="G104" s="122">
        <v>-131.80671392272299</v>
      </c>
      <c r="H104" s="122">
        <v>319.07077619666097</v>
      </c>
      <c r="I104" s="122"/>
      <c r="J104" s="122">
        <v>57255</v>
      </c>
      <c r="K104" s="122">
        <v>595</v>
      </c>
      <c r="L104" s="122">
        <v>5099</v>
      </c>
      <c r="M104" s="122">
        <v>49824.583689504798</v>
      </c>
      <c r="N104" s="122">
        <v>93136.484269956694</v>
      </c>
      <c r="O104" s="122"/>
      <c r="P104" s="122">
        <v>243</v>
      </c>
      <c r="Q104" s="122">
        <v>8039.8143089790901</v>
      </c>
      <c r="R104" s="122">
        <v>165.92905916910999</v>
      </c>
      <c r="S104" s="122"/>
      <c r="T104" s="122">
        <v>595.25873368169005</v>
      </c>
      <c r="U104" s="122">
        <v>276.18795748502902</v>
      </c>
    </row>
    <row r="105" spans="1:21" ht="14.25" customHeight="1" x14ac:dyDescent="0.2">
      <c r="A105" s="19" t="s">
        <v>455</v>
      </c>
      <c r="B105" s="19"/>
      <c r="C105" s="19"/>
      <c r="D105" s="122"/>
      <c r="E105" s="122"/>
      <c r="F105" s="19"/>
      <c r="G105" s="122"/>
      <c r="H105" s="122"/>
      <c r="I105" s="19"/>
      <c r="J105" s="122"/>
      <c r="K105" s="122"/>
      <c r="L105" s="122"/>
      <c r="M105" s="122"/>
      <c r="N105" s="122"/>
      <c r="O105" s="19"/>
      <c r="P105" s="122"/>
      <c r="Q105" s="122"/>
      <c r="R105" s="122"/>
      <c r="S105" s="19"/>
      <c r="T105" s="122"/>
      <c r="U105" s="122"/>
    </row>
    <row r="106" spans="1:21" ht="12.75" x14ac:dyDescent="0.2">
      <c r="A106" s="122" t="s">
        <v>456</v>
      </c>
      <c r="B106" s="122">
        <v>8940</v>
      </c>
      <c r="C106" s="122"/>
      <c r="D106" s="122">
        <v>503.00785483106603</v>
      </c>
      <c r="E106" s="122">
        <v>8547.8765865837795</v>
      </c>
      <c r="F106" s="122"/>
      <c r="G106" s="122">
        <v>-43.034245850643998</v>
      </c>
      <c r="H106" s="122">
        <v>-68.064825329002701</v>
      </c>
      <c r="I106" s="122"/>
      <c r="J106" s="122">
        <v>31598</v>
      </c>
      <c r="K106" s="122">
        <v>319</v>
      </c>
      <c r="L106" s="122">
        <v>2900</v>
      </c>
      <c r="M106" s="122">
        <v>49824.583689504798</v>
      </c>
      <c r="N106" s="122">
        <v>93136.484269956694</v>
      </c>
      <c r="O106" s="122"/>
      <c r="P106" s="122">
        <v>483</v>
      </c>
      <c r="Q106" s="122">
        <v>8039.8143089790901</v>
      </c>
      <c r="R106" s="122">
        <v>165.92905916910999</v>
      </c>
      <c r="S106" s="122"/>
      <c r="T106" s="122">
        <v>208.123132156026</v>
      </c>
      <c r="U106" s="122">
        <v>276.18795748502902</v>
      </c>
    </row>
    <row r="107" spans="1:21" ht="12.75" x14ac:dyDescent="0.2">
      <c r="A107" s="122" t="s">
        <v>457</v>
      </c>
      <c r="B107" s="122">
        <v>10254</v>
      </c>
      <c r="C107" s="122"/>
      <c r="D107" s="122">
        <v>590.79003784254598</v>
      </c>
      <c r="E107" s="122">
        <v>9636.7052941718703</v>
      </c>
      <c r="F107" s="122"/>
      <c r="G107" s="122">
        <v>-46.608759158620103</v>
      </c>
      <c r="H107" s="122">
        <v>73.045789475913395</v>
      </c>
      <c r="I107" s="122"/>
      <c r="J107" s="122">
        <v>64348</v>
      </c>
      <c r="K107" s="122">
        <v>763</v>
      </c>
      <c r="L107" s="122">
        <v>6658</v>
      </c>
      <c r="M107" s="122">
        <v>49824.583689504798</v>
      </c>
      <c r="N107" s="122">
        <v>93136.484269956694</v>
      </c>
      <c r="O107" s="122"/>
      <c r="P107" s="122">
        <v>955</v>
      </c>
      <c r="Q107" s="122">
        <v>8039.8143089790901</v>
      </c>
      <c r="R107" s="122">
        <v>165.92905916910999</v>
      </c>
      <c r="S107" s="122"/>
      <c r="T107" s="122">
        <v>349.23374696094203</v>
      </c>
      <c r="U107" s="122">
        <v>276.18795748502902</v>
      </c>
    </row>
    <row r="108" spans="1:21" ht="12.75" x14ac:dyDescent="0.2">
      <c r="A108" s="122" t="s">
        <v>458</v>
      </c>
      <c r="B108" s="122">
        <v>8526</v>
      </c>
      <c r="C108" s="122"/>
      <c r="D108" s="122">
        <v>489.41345347683301</v>
      </c>
      <c r="E108" s="122">
        <v>7954.94643484474</v>
      </c>
      <c r="F108" s="122"/>
      <c r="G108" s="122">
        <v>-19.705746205558501</v>
      </c>
      <c r="H108" s="122">
        <v>100.968430852629</v>
      </c>
      <c r="I108" s="122"/>
      <c r="J108" s="122">
        <v>13031</v>
      </c>
      <c r="K108" s="122">
        <v>128</v>
      </c>
      <c r="L108" s="122">
        <v>1113</v>
      </c>
      <c r="M108" s="122">
        <v>49824.583689504798</v>
      </c>
      <c r="N108" s="122">
        <v>93136.484269956694</v>
      </c>
      <c r="O108" s="122"/>
      <c r="P108" s="122">
        <v>237</v>
      </c>
      <c r="Q108" s="122">
        <v>8039.8143089790901</v>
      </c>
      <c r="R108" s="122">
        <v>165.92905916910999</v>
      </c>
      <c r="S108" s="122"/>
      <c r="T108" s="122">
        <v>377.15638833765797</v>
      </c>
      <c r="U108" s="122">
        <v>276.18795748502902</v>
      </c>
    </row>
    <row r="109" spans="1:21" ht="12.75" x14ac:dyDescent="0.2">
      <c r="A109" s="122" t="s">
        <v>459</v>
      </c>
      <c r="B109" s="122">
        <v>9585</v>
      </c>
      <c r="C109" s="122"/>
      <c r="D109" s="122">
        <v>545.54396938651996</v>
      </c>
      <c r="E109" s="122">
        <v>8927.1886166412496</v>
      </c>
      <c r="F109" s="122"/>
      <c r="G109" s="122">
        <v>-34.880741174341203</v>
      </c>
      <c r="H109" s="122">
        <v>147.082172019475</v>
      </c>
      <c r="I109" s="122"/>
      <c r="J109" s="122">
        <v>28221</v>
      </c>
      <c r="K109" s="122">
        <v>309</v>
      </c>
      <c r="L109" s="122">
        <v>2705</v>
      </c>
      <c r="M109" s="122">
        <v>49824.583689504798</v>
      </c>
      <c r="N109" s="122">
        <v>93136.484269956694</v>
      </c>
      <c r="O109" s="122"/>
      <c r="P109" s="122">
        <v>460</v>
      </c>
      <c r="Q109" s="122">
        <v>8039.8143089790901</v>
      </c>
      <c r="R109" s="122">
        <v>165.92905916910999</v>
      </c>
      <c r="S109" s="122"/>
      <c r="T109" s="122">
        <v>423.27012950450398</v>
      </c>
      <c r="U109" s="122">
        <v>276.18795748502902</v>
      </c>
    </row>
    <row r="110" spans="1:21" ht="12.75" x14ac:dyDescent="0.2">
      <c r="A110" s="122" t="s">
        <v>460</v>
      </c>
      <c r="B110" s="122">
        <v>9327</v>
      </c>
      <c r="C110" s="122"/>
      <c r="D110" s="122">
        <v>493.57450674195502</v>
      </c>
      <c r="E110" s="122">
        <v>8836.4056365564193</v>
      </c>
      <c r="F110" s="122"/>
      <c r="G110" s="122">
        <v>-84.388398685331694</v>
      </c>
      <c r="H110" s="122">
        <v>81.132568298591295</v>
      </c>
      <c r="I110" s="122"/>
      <c r="J110" s="122">
        <v>16959</v>
      </c>
      <c r="K110" s="122">
        <v>168</v>
      </c>
      <c r="L110" s="122">
        <v>1609</v>
      </c>
      <c r="M110" s="122">
        <v>49824.583689504798</v>
      </c>
      <c r="N110" s="122">
        <v>93136.484269956694</v>
      </c>
      <c r="O110" s="122"/>
      <c r="P110" s="122">
        <v>172</v>
      </c>
      <c r="Q110" s="122">
        <v>8039.8143089790901</v>
      </c>
      <c r="R110" s="122">
        <v>165.92905916910999</v>
      </c>
      <c r="S110" s="122"/>
      <c r="T110" s="122">
        <v>357.32052578361998</v>
      </c>
      <c r="U110" s="122">
        <v>276.18795748502902</v>
      </c>
    </row>
    <row r="111" spans="1:21" ht="14.25" customHeight="1" x14ac:dyDescent="0.2">
      <c r="A111" s="19" t="s">
        <v>461</v>
      </c>
      <c r="B111" s="19"/>
      <c r="C111" s="19"/>
      <c r="D111" s="122"/>
      <c r="E111" s="122"/>
      <c r="F111" s="19"/>
      <c r="G111" s="122"/>
      <c r="H111" s="122"/>
      <c r="I111" s="19"/>
      <c r="J111" s="122"/>
      <c r="K111" s="122"/>
      <c r="L111" s="122"/>
      <c r="M111" s="122"/>
      <c r="N111" s="122"/>
      <c r="O111" s="19"/>
      <c r="P111" s="122"/>
      <c r="Q111" s="122"/>
      <c r="R111" s="122"/>
      <c r="S111" s="19"/>
      <c r="T111" s="122"/>
      <c r="U111" s="122"/>
    </row>
    <row r="112" spans="1:21" ht="12.75" x14ac:dyDescent="0.2">
      <c r="A112" s="122" t="s">
        <v>462</v>
      </c>
      <c r="B112" s="122">
        <v>10978</v>
      </c>
      <c r="C112" s="122"/>
      <c r="D112" s="122">
        <v>672.40105556536002</v>
      </c>
      <c r="E112" s="122">
        <v>10336.6864843721</v>
      </c>
      <c r="F112" s="122"/>
      <c r="G112" s="122">
        <v>26.780334432711498</v>
      </c>
      <c r="H112" s="122">
        <v>-57.869250943477702</v>
      </c>
      <c r="I112" s="122"/>
      <c r="J112" s="122">
        <v>14894</v>
      </c>
      <c r="K112" s="122">
        <v>201</v>
      </c>
      <c r="L112" s="122">
        <v>1653</v>
      </c>
      <c r="M112" s="122">
        <v>49824.583689504798</v>
      </c>
      <c r="N112" s="122">
        <v>93136.484269956694</v>
      </c>
      <c r="O112" s="122"/>
      <c r="P112" s="122">
        <v>357</v>
      </c>
      <c r="Q112" s="122">
        <v>8039.8143089790901</v>
      </c>
      <c r="R112" s="122">
        <v>165.92905916910999</v>
      </c>
      <c r="S112" s="122"/>
      <c r="T112" s="122">
        <v>218.31870654155099</v>
      </c>
      <c r="U112" s="122">
        <v>276.18795748502902</v>
      </c>
    </row>
    <row r="113" spans="1:21" ht="12.75" x14ac:dyDescent="0.2">
      <c r="A113" s="122" t="s">
        <v>463</v>
      </c>
      <c r="B113" s="122">
        <v>10355</v>
      </c>
      <c r="C113" s="122"/>
      <c r="D113" s="122">
        <v>550.48128753727099</v>
      </c>
      <c r="E113" s="122">
        <v>9756.79782795756</v>
      </c>
      <c r="F113" s="122"/>
      <c r="G113" s="122">
        <v>-31.067657857203098</v>
      </c>
      <c r="H113" s="122">
        <v>78.374272877201307</v>
      </c>
      <c r="I113" s="122"/>
      <c r="J113" s="122">
        <v>12400</v>
      </c>
      <c r="K113" s="122">
        <v>137</v>
      </c>
      <c r="L113" s="122">
        <v>1299</v>
      </c>
      <c r="M113" s="122">
        <v>49824.583689504798</v>
      </c>
      <c r="N113" s="122">
        <v>93136.484269956694</v>
      </c>
      <c r="O113" s="122"/>
      <c r="P113" s="122">
        <v>208</v>
      </c>
      <c r="Q113" s="122">
        <v>8039.8143089790901</v>
      </c>
      <c r="R113" s="122">
        <v>165.92905916910999</v>
      </c>
      <c r="S113" s="122"/>
      <c r="T113" s="122">
        <v>354.56223036223003</v>
      </c>
      <c r="U113" s="122">
        <v>276.18795748502902</v>
      </c>
    </row>
    <row r="114" spans="1:21" ht="12.75" x14ac:dyDescent="0.2">
      <c r="A114" s="122" t="s">
        <v>464</v>
      </c>
      <c r="B114" s="122">
        <v>10778</v>
      </c>
      <c r="C114" s="122"/>
      <c r="D114" s="122">
        <v>651.35851084414503</v>
      </c>
      <c r="E114" s="122">
        <v>10157.2936479408</v>
      </c>
      <c r="F114" s="122"/>
      <c r="G114" s="122">
        <v>172.74187070189299</v>
      </c>
      <c r="H114" s="122">
        <v>-202.95372161368601</v>
      </c>
      <c r="I114" s="122"/>
      <c r="J114" s="122">
        <v>17211</v>
      </c>
      <c r="K114" s="122">
        <v>225</v>
      </c>
      <c r="L114" s="122">
        <v>1877</v>
      </c>
      <c r="M114" s="122">
        <v>49824.583689504798</v>
      </c>
      <c r="N114" s="122">
        <v>93136.484269956694</v>
      </c>
      <c r="O114" s="122"/>
      <c r="P114" s="122">
        <v>725</v>
      </c>
      <c r="Q114" s="122">
        <v>8039.8143089790901</v>
      </c>
      <c r="R114" s="122">
        <v>165.92905916910999</v>
      </c>
      <c r="S114" s="122"/>
      <c r="T114" s="122">
        <v>73.234235871342904</v>
      </c>
      <c r="U114" s="122">
        <v>276.18795748502902</v>
      </c>
    </row>
    <row r="115" spans="1:21" ht="12.75" x14ac:dyDescent="0.2">
      <c r="A115" s="122" t="s">
        <v>465</v>
      </c>
      <c r="B115" s="122">
        <v>8532</v>
      </c>
      <c r="C115" s="122"/>
      <c r="D115" s="122">
        <v>466.489964497063</v>
      </c>
      <c r="E115" s="122">
        <v>8080.5702074842802</v>
      </c>
      <c r="F115" s="122"/>
      <c r="G115" s="122">
        <v>-54.412111960856201</v>
      </c>
      <c r="H115" s="122">
        <v>38.896771648057303</v>
      </c>
      <c r="I115" s="122"/>
      <c r="J115" s="122">
        <v>14419</v>
      </c>
      <c r="K115" s="122">
        <v>135</v>
      </c>
      <c r="L115" s="122">
        <v>1251</v>
      </c>
      <c r="M115" s="122">
        <v>49824.583689504798</v>
      </c>
      <c r="N115" s="122">
        <v>93136.484269956694</v>
      </c>
      <c r="O115" s="122"/>
      <c r="P115" s="122">
        <v>200</v>
      </c>
      <c r="Q115" s="122">
        <v>8039.8143089790901</v>
      </c>
      <c r="R115" s="122">
        <v>165.92905916910999</v>
      </c>
      <c r="S115" s="122"/>
      <c r="T115" s="122">
        <v>315.084729133086</v>
      </c>
      <c r="U115" s="122">
        <v>276.18795748502902</v>
      </c>
    </row>
    <row r="116" spans="1:21" ht="12.75" x14ac:dyDescent="0.2">
      <c r="A116" s="122" t="s">
        <v>466</v>
      </c>
      <c r="B116" s="122">
        <v>10652</v>
      </c>
      <c r="C116" s="122"/>
      <c r="D116" s="122">
        <v>645.66491806841395</v>
      </c>
      <c r="E116" s="122">
        <v>10014.3645102101</v>
      </c>
      <c r="F116" s="122"/>
      <c r="G116" s="122">
        <v>-7.2764569688642098</v>
      </c>
      <c r="H116" s="122">
        <v>-0.91967260223765401</v>
      </c>
      <c r="I116" s="122"/>
      <c r="J116" s="122">
        <v>32179</v>
      </c>
      <c r="K116" s="122">
        <v>417</v>
      </c>
      <c r="L116" s="122">
        <v>3460</v>
      </c>
      <c r="M116" s="122">
        <v>49824.583689504798</v>
      </c>
      <c r="N116" s="122">
        <v>93136.484269956694</v>
      </c>
      <c r="O116" s="122"/>
      <c r="P116" s="122">
        <v>635</v>
      </c>
      <c r="Q116" s="122">
        <v>8039.8143089790901</v>
      </c>
      <c r="R116" s="122">
        <v>165.92905916910999</v>
      </c>
      <c r="S116" s="122"/>
      <c r="T116" s="122">
        <v>275.26828488279102</v>
      </c>
      <c r="U116" s="122">
        <v>276.18795748502902</v>
      </c>
    </row>
    <row r="117" spans="1:21" ht="12.75" x14ac:dyDescent="0.2">
      <c r="A117" s="122" t="s">
        <v>467</v>
      </c>
      <c r="B117" s="122">
        <v>9403</v>
      </c>
      <c r="C117" s="122"/>
      <c r="D117" s="122">
        <v>581.28190127178198</v>
      </c>
      <c r="E117" s="122">
        <v>8952.0963165553403</v>
      </c>
      <c r="F117" s="122"/>
      <c r="G117" s="122">
        <v>60.098643910933298</v>
      </c>
      <c r="H117" s="122">
        <v>-190.44017197719501</v>
      </c>
      <c r="I117" s="122"/>
      <c r="J117" s="122">
        <v>135344</v>
      </c>
      <c r="K117" s="122">
        <v>1579</v>
      </c>
      <c r="L117" s="122">
        <v>13009</v>
      </c>
      <c r="M117" s="122">
        <v>49824.583689504798</v>
      </c>
      <c r="N117" s="122">
        <v>93136.484269956694</v>
      </c>
      <c r="O117" s="122"/>
      <c r="P117" s="122">
        <v>3805</v>
      </c>
      <c r="Q117" s="122">
        <v>8039.8143089790901</v>
      </c>
      <c r="R117" s="122">
        <v>165.92905916910999</v>
      </c>
      <c r="S117" s="122"/>
      <c r="T117" s="122">
        <v>85.747785507833498</v>
      </c>
      <c r="U117" s="122">
        <v>276.18795748502902</v>
      </c>
    </row>
    <row r="118" spans="1:21" ht="12.75" x14ac:dyDescent="0.2">
      <c r="A118" s="122" t="s">
        <v>468</v>
      </c>
      <c r="B118" s="122">
        <v>9552</v>
      </c>
      <c r="C118" s="122"/>
      <c r="D118" s="122">
        <v>555.74142590488896</v>
      </c>
      <c r="E118" s="122">
        <v>8995.9179110940095</v>
      </c>
      <c r="F118" s="122"/>
      <c r="G118" s="122">
        <v>-14.0844499517658</v>
      </c>
      <c r="H118" s="122">
        <v>14.321235895737299</v>
      </c>
      <c r="I118" s="122"/>
      <c r="J118" s="122">
        <v>50565</v>
      </c>
      <c r="K118" s="122">
        <v>564</v>
      </c>
      <c r="L118" s="122">
        <v>4884</v>
      </c>
      <c r="M118" s="122">
        <v>49824.583689504798</v>
      </c>
      <c r="N118" s="122">
        <v>93136.484269956694</v>
      </c>
      <c r="O118" s="122"/>
      <c r="P118" s="122">
        <v>955</v>
      </c>
      <c r="Q118" s="122">
        <v>8039.8143089790901</v>
      </c>
      <c r="R118" s="122">
        <v>165.92905916910999</v>
      </c>
      <c r="S118" s="122"/>
      <c r="T118" s="122">
        <v>290.50919338076602</v>
      </c>
      <c r="U118" s="122">
        <v>276.18795748502902</v>
      </c>
    </row>
    <row r="119" spans="1:21" ht="12.75" x14ac:dyDescent="0.2">
      <c r="A119" s="122" t="s">
        <v>469</v>
      </c>
      <c r="B119" s="122">
        <v>10531</v>
      </c>
      <c r="C119" s="122"/>
      <c r="D119" s="122">
        <v>616.45563660427695</v>
      </c>
      <c r="E119" s="122">
        <v>10080.1523413369</v>
      </c>
      <c r="F119" s="122"/>
      <c r="G119" s="122">
        <v>-60.100212426678702</v>
      </c>
      <c r="H119" s="122">
        <v>-105.572434609212</v>
      </c>
      <c r="I119" s="122"/>
      <c r="J119" s="122">
        <v>25298</v>
      </c>
      <c r="K119" s="122">
        <v>313</v>
      </c>
      <c r="L119" s="122">
        <v>2738</v>
      </c>
      <c r="M119" s="122">
        <v>49824.583689504798</v>
      </c>
      <c r="N119" s="122">
        <v>93136.484269956694</v>
      </c>
      <c r="O119" s="122"/>
      <c r="P119" s="122">
        <v>333</v>
      </c>
      <c r="Q119" s="122">
        <v>8039.8143089790901</v>
      </c>
      <c r="R119" s="122">
        <v>165.92905916910999</v>
      </c>
      <c r="S119" s="122"/>
      <c r="T119" s="122">
        <v>170.61552287581699</v>
      </c>
      <c r="U119" s="122">
        <v>276.18795748502902</v>
      </c>
    </row>
    <row r="120" spans="1:21" ht="12.75" x14ac:dyDescent="0.2">
      <c r="A120" s="122" t="s">
        <v>470</v>
      </c>
      <c r="B120" s="122">
        <v>9661</v>
      </c>
      <c r="C120" s="122"/>
      <c r="D120" s="122">
        <v>600.81899002551495</v>
      </c>
      <c r="E120" s="122">
        <v>8828.8420474300692</v>
      </c>
      <c r="F120" s="122"/>
      <c r="G120" s="122">
        <v>-53.3598094486957</v>
      </c>
      <c r="H120" s="122">
        <v>284.71415604972202</v>
      </c>
      <c r="I120" s="122"/>
      <c r="J120" s="122">
        <v>14927</v>
      </c>
      <c r="K120" s="122">
        <v>180</v>
      </c>
      <c r="L120" s="122">
        <v>1415</v>
      </c>
      <c r="M120" s="122">
        <v>49824.583689504798</v>
      </c>
      <c r="N120" s="122">
        <v>93136.484269956694</v>
      </c>
      <c r="O120" s="122"/>
      <c r="P120" s="122">
        <v>209</v>
      </c>
      <c r="Q120" s="122">
        <v>8039.8143089790901</v>
      </c>
      <c r="R120" s="122">
        <v>165.92905916910999</v>
      </c>
      <c r="S120" s="122"/>
      <c r="T120" s="122">
        <v>560.90211353475104</v>
      </c>
      <c r="U120" s="122">
        <v>276.18795748502902</v>
      </c>
    </row>
    <row r="121" spans="1:21" ht="12.75" x14ac:dyDescent="0.2">
      <c r="A121" s="122" t="s">
        <v>471</v>
      </c>
      <c r="B121" s="122">
        <v>10790</v>
      </c>
      <c r="C121" s="122"/>
      <c r="D121" s="122">
        <v>635.05017892139904</v>
      </c>
      <c r="E121" s="122">
        <v>10128.6664884576</v>
      </c>
      <c r="F121" s="122"/>
      <c r="G121" s="122">
        <v>-77.220898752980901</v>
      </c>
      <c r="H121" s="122">
        <v>103.85214473632</v>
      </c>
      <c r="I121" s="122"/>
      <c r="J121" s="122">
        <v>15770</v>
      </c>
      <c r="K121" s="122">
        <v>201</v>
      </c>
      <c r="L121" s="122">
        <v>1715</v>
      </c>
      <c r="M121" s="122">
        <v>49824.583689504798</v>
      </c>
      <c r="N121" s="122">
        <v>93136.484269956694</v>
      </c>
      <c r="O121" s="122"/>
      <c r="P121" s="122">
        <v>174</v>
      </c>
      <c r="Q121" s="122">
        <v>8039.8143089790901</v>
      </c>
      <c r="R121" s="122">
        <v>165.92905916910999</v>
      </c>
      <c r="S121" s="122"/>
      <c r="T121" s="122">
        <v>380.040102221349</v>
      </c>
      <c r="U121" s="122">
        <v>276.18795748502902</v>
      </c>
    </row>
    <row r="122" spans="1:21" ht="12.75" x14ac:dyDescent="0.2">
      <c r="A122" s="122" t="s">
        <v>472</v>
      </c>
      <c r="B122" s="122">
        <v>9576</v>
      </c>
      <c r="C122" s="122"/>
      <c r="D122" s="122">
        <v>455.57648386387598</v>
      </c>
      <c r="E122" s="122">
        <v>9133.8654567022604</v>
      </c>
      <c r="F122" s="122"/>
      <c r="G122" s="122">
        <v>-60.224215568118403</v>
      </c>
      <c r="H122" s="122">
        <v>46.913190115997303</v>
      </c>
      <c r="I122" s="122"/>
      <c r="J122" s="122">
        <v>16733</v>
      </c>
      <c r="K122" s="122">
        <v>153</v>
      </c>
      <c r="L122" s="122">
        <v>1641</v>
      </c>
      <c r="M122" s="122">
        <v>49824.583689504798</v>
      </c>
      <c r="N122" s="122">
        <v>93136.484269956694</v>
      </c>
      <c r="O122" s="122"/>
      <c r="P122" s="122">
        <v>220</v>
      </c>
      <c r="Q122" s="122">
        <v>8039.8143089790901</v>
      </c>
      <c r="R122" s="122">
        <v>165.92905916910999</v>
      </c>
      <c r="S122" s="122"/>
      <c r="T122" s="122">
        <v>323.10114760102601</v>
      </c>
      <c r="U122" s="122">
        <v>276.18795748502902</v>
      </c>
    </row>
    <row r="123" spans="1:21" ht="12.75" x14ac:dyDescent="0.2">
      <c r="A123" s="122" t="s">
        <v>473</v>
      </c>
      <c r="B123" s="122">
        <v>10009</v>
      </c>
      <c r="C123" s="122"/>
      <c r="D123" s="122">
        <v>574.20113923695396</v>
      </c>
      <c r="E123" s="122">
        <v>9400.6088967513006</v>
      </c>
      <c r="F123" s="122"/>
      <c r="G123" s="122">
        <v>51.804039218904002</v>
      </c>
      <c r="H123" s="122">
        <v>-17.734601644037699</v>
      </c>
      <c r="I123" s="122"/>
      <c r="J123" s="122">
        <v>81826</v>
      </c>
      <c r="K123" s="122">
        <v>943</v>
      </c>
      <c r="L123" s="122">
        <v>8259</v>
      </c>
      <c r="M123" s="122">
        <v>49824.583689504798</v>
      </c>
      <c r="N123" s="122">
        <v>93136.484269956694</v>
      </c>
      <c r="O123" s="122"/>
      <c r="P123" s="122">
        <v>2216</v>
      </c>
      <c r="Q123" s="122">
        <v>8039.8143089790901</v>
      </c>
      <c r="R123" s="122">
        <v>165.92905916910999</v>
      </c>
      <c r="S123" s="122"/>
      <c r="T123" s="122">
        <v>258.45335584099098</v>
      </c>
      <c r="U123" s="122">
        <v>276.18795748502902</v>
      </c>
    </row>
    <row r="124" spans="1:21" ht="12.75" x14ac:dyDescent="0.2">
      <c r="A124" s="122" t="s">
        <v>474</v>
      </c>
      <c r="B124" s="122">
        <v>12545</v>
      </c>
      <c r="C124" s="122"/>
      <c r="D124" s="122">
        <v>797.31368826804203</v>
      </c>
      <c r="E124" s="122">
        <v>11970.137923987</v>
      </c>
      <c r="F124" s="122"/>
      <c r="G124" s="122">
        <v>-86.631373754461606</v>
      </c>
      <c r="H124" s="122">
        <v>-135.88996181493999</v>
      </c>
      <c r="I124" s="122"/>
      <c r="J124" s="122">
        <v>29808</v>
      </c>
      <c r="K124" s="122">
        <v>477</v>
      </c>
      <c r="L124" s="122">
        <v>3831</v>
      </c>
      <c r="M124" s="122">
        <v>49824.583689504798</v>
      </c>
      <c r="N124" s="122">
        <v>93136.484269956694</v>
      </c>
      <c r="O124" s="122"/>
      <c r="P124" s="122">
        <v>294</v>
      </c>
      <c r="Q124" s="122">
        <v>8039.8143089790901</v>
      </c>
      <c r="R124" s="122">
        <v>165.92905916910999</v>
      </c>
      <c r="S124" s="122"/>
      <c r="T124" s="122">
        <v>140.29799567008899</v>
      </c>
      <c r="U124" s="122">
        <v>276.18795748502902</v>
      </c>
    </row>
    <row r="125" spans="1:21" ht="12.75" x14ac:dyDescent="0.2">
      <c r="A125" s="122" t="s">
        <v>475</v>
      </c>
      <c r="B125" s="122">
        <v>9720</v>
      </c>
      <c r="C125" s="122"/>
      <c r="D125" s="122">
        <v>578.58446199314801</v>
      </c>
      <c r="E125" s="122">
        <v>9122.5619604391395</v>
      </c>
      <c r="F125" s="122"/>
      <c r="G125" s="122">
        <v>127.809968230135</v>
      </c>
      <c r="H125" s="122">
        <v>-108.799561812395</v>
      </c>
      <c r="I125" s="122"/>
      <c r="J125" s="122">
        <v>43574</v>
      </c>
      <c r="K125" s="122">
        <v>506</v>
      </c>
      <c r="L125" s="122">
        <v>4268</v>
      </c>
      <c r="M125" s="122">
        <v>49824.583689504798</v>
      </c>
      <c r="N125" s="122">
        <v>93136.484269956694</v>
      </c>
      <c r="O125" s="122"/>
      <c r="P125" s="122">
        <v>1592</v>
      </c>
      <c r="Q125" s="122">
        <v>8039.8143089790901</v>
      </c>
      <c r="R125" s="122">
        <v>165.92905916910999</v>
      </c>
      <c r="S125" s="122"/>
      <c r="T125" s="122">
        <v>167.388395672634</v>
      </c>
      <c r="U125" s="122">
        <v>276.18795748502902</v>
      </c>
    </row>
    <row r="126" spans="1:21" ht="12.75" x14ac:dyDescent="0.2">
      <c r="A126" s="122" t="s">
        <v>476</v>
      </c>
      <c r="B126" s="122">
        <v>12878</v>
      </c>
      <c r="C126" s="122"/>
      <c r="D126" s="122">
        <v>877.23924913100097</v>
      </c>
      <c r="E126" s="122">
        <v>12306.712294365399</v>
      </c>
      <c r="F126" s="122"/>
      <c r="G126" s="122">
        <v>-91.298167169958205</v>
      </c>
      <c r="H126" s="122">
        <v>-214.79721454650499</v>
      </c>
      <c r="I126" s="122"/>
      <c r="J126" s="122">
        <v>22946</v>
      </c>
      <c r="K126" s="122">
        <v>404</v>
      </c>
      <c r="L126" s="122">
        <v>3032</v>
      </c>
      <c r="M126" s="122">
        <v>49824.583689504798</v>
      </c>
      <c r="N126" s="122">
        <v>93136.484269956694</v>
      </c>
      <c r="O126" s="122"/>
      <c r="P126" s="122">
        <v>213</v>
      </c>
      <c r="Q126" s="122">
        <v>8039.8143089790901</v>
      </c>
      <c r="R126" s="122">
        <v>165.92905916910999</v>
      </c>
      <c r="S126" s="122"/>
      <c r="T126" s="122">
        <v>61.390742938523601</v>
      </c>
      <c r="U126" s="122">
        <v>276.18795748502902</v>
      </c>
    </row>
    <row r="127" spans="1:21" ht="12.75" x14ac:dyDescent="0.2">
      <c r="A127" s="122" t="s">
        <v>477</v>
      </c>
      <c r="B127" s="122">
        <v>9089</v>
      </c>
      <c r="C127" s="122"/>
      <c r="D127" s="122">
        <v>586.45968488008805</v>
      </c>
      <c r="E127" s="122">
        <v>8714.6798324822394</v>
      </c>
      <c r="F127" s="122"/>
      <c r="G127" s="122">
        <v>-14.3783375956738</v>
      </c>
      <c r="H127" s="122">
        <v>-198.16566644633801</v>
      </c>
      <c r="I127" s="122"/>
      <c r="J127" s="122">
        <v>115968</v>
      </c>
      <c r="K127" s="122">
        <v>1365</v>
      </c>
      <c r="L127" s="122">
        <v>10851</v>
      </c>
      <c r="M127" s="122">
        <v>49824.583689504798</v>
      </c>
      <c r="N127" s="122">
        <v>93136.484269956694</v>
      </c>
      <c r="O127" s="122"/>
      <c r="P127" s="122">
        <v>2186</v>
      </c>
      <c r="Q127" s="122">
        <v>8039.8143089790901</v>
      </c>
      <c r="R127" s="122">
        <v>165.92905916910999</v>
      </c>
      <c r="S127" s="122"/>
      <c r="T127" s="122">
        <v>78.022291038690895</v>
      </c>
      <c r="U127" s="122">
        <v>276.18795748502902</v>
      </c>
    </row>
    <row r="128" spans="1:21" ht="12.75" x14ac:dyDescent="0.2">
      <c r="A128" s="122" t="s">
        <v>478</v>
      </c>
      <c r="B128" s="122">
        <v>8414</v>
      </c>
      <c r="C128" s="122"/>
      <c r="D128" s="122">
        <v>606.93496778389397</v>
      </c>
      <c r="E128" s="122">
        <v>7911.8888123400002</v>
      </c>
      <c r="F128" s="122"/>
      <c r="G128" s="122">
        <v>146.810560705043</v>
      </c>
      <c r="H128" s="122">
        <v>-251.89247486966099</v>
      </c>
      <c r="I128" s="122"/>
      <c r="J128" s="122">
        <v>318107</v>
      </c>
      <c r="K128" s="122">
        <v>3875</v>
      </c>
      <c r="L128" s="122">
        <v>27023</v>
      </c>
      <c r="M128" s="122">
        <v>49824.583689504798</v>
      </c>
      <c r="N128" s="122">
        <v>93136.484269956694</v>
      </c>
      <c r="O128" s="122"/>
      <c r="P128" s="122">
        <v>12374</v>
      </c>
      <c r="Q128" s="122">
        <v>8039.8143089790901</v>
      </c>
      <c r="R128" s="122">
        <v>165.92905916910999</v>
      </c>
      <c r="S128" s="122"/>
      <c r="T128" s="122">
        <v>24.295482615367298</v>
      </c>
      <c r="U128" s="122">
        <v>276.18795748502902</v>
      </c>
    </row>
    <row r="129" spans="1:21" ht="12.75" x14ac:dyDescent="0.2">
      <c r="A129" s="122" t="s">
        <v>479</v>
      </c>
      <c r="B129" s="122">
        <v>9590</v>
      </c>
      <c r="C129" s="122"/>
      <c r="D129" s="122">
        <v>473.854007648861</v>
      </c>
      <c r="E129" s="122">
        <v>9024.6842802896899</v>
      </c>
      <c r="F129" s="122"/>
      <c r="G129" s="122">
        <v>-13.0046211124455</v>
      </c>
      <c r="H129" s="122">
        <v>104.31472898779001</v>
      </c>
      <c r="I129" s="122"/>
      <c r="J129" s="122">
        <v>12828</v>
      </c>
      <c r="K129" s="122">
        <v>122</v>
      </c>
      <c r="L129" s="122">
        <v>1243</v>
      </c>
      <c r="M129" s="122">
        <v>49824.583689504798</v>
      </c>
      <c r="N129" s="122">
        <v>93136.484269956694</v>
      </c>
      <c r="O129" s="122"/>
      <c r="P129" s="122">
        <v>244</v>
      </c>
      <c r="Q129" s="122">
        <v>8039.8143089790901</v>
      </c>
      <c r="R129" s="122">
        <v>165.92905916910999</v>
      </c>
      <c r="S129" s="122"/>
      <c r="T129" s="122">
        <v>380.50268647281899</v>
      </c>
      <c r="U129" s="122">
        <v>276.18795748502902</v>
      </c>
    </row>
    <row r="130" spans="1:21" ht="12.75" x14ac:dyDescent="0.2">
      <c r="A130" s="122" t="s">
        <v>480</v>
      </c>
      <c r="B130" s="122">
        <v>10236</v>
      </c>
      <c r="C130" s="122"/>
      <c r="D130" s="122">
        <v>708.40640316831502</v>
      </c>
      <c r="E130" s="122">
        <v>9399.3329539237002</v>
      </c>
      <c r="F130" s="122"/>
      <c r="G130" s="122">
        <v>42.518872454824802</v>
      </c>
      <c r="H130" s="122">
        <v>85.962837302312295</v>
      </c>
      <c r="I130" s="122"/>
      <c r="J130" s="122">
        <v>7174</v>
      </c>
      <c r="K130" s="122">
        <v>102</v>
      </c>
      <c r="L130" s="122">
        <v>724</v>
      </c>
      <c r="M130" s="122">
        <v>49824.583689504798</v>
      </c>
      <c r="N130" s="122">
        <v>93136.484269956694</v>
      </c>
      <c r="O130" s="122"/>
      <c r="P130" s="122">
        <v>186</v>
      </c>
      <c r="Q130" s="122">
        <v>8039.8143089790901</v>
      </c>
      <c r="R130" s="122">
        <v>165.92905916910999</v>
      </c>
      <c r="S130" s="122"/>
      <c r="T130" s="122">
        <v>362.150794787341</v>
      </c>
      <c r="U130" s="122">
        <v>276.18795748502902</v>
      </c>
    </row>
    <row r="131" spans="1:21" ht="12.75" x14ac:dyDescent="0.2">
      <c r="A131" s="122" t="s">
        <v>481</v>
      </c>
      <c r="B131" s="122">
        <v>7962</v>
      </c>
      <c r="C131" s="122"/>
      <c r="D131" s="122">
        <v>434.861481553467</v>
      </c>
      <c r="E131" s="122">
        <v>7512.9933092665397</v>
      </c>
      <c r="F131" s="122"/>
      <c r="G131" s="122">
        <v>-85.977454298014393</v>
      </c>
      <c r="H131" s="122">
        <v>99.731071902388393</v>
      </c>
      <c r="I131" s="122"/>
      <c r="J131" s="122">
        <v>18905</v>
      </c>
      <c r="K131" s="122">
        <v>165</v>
      </c>
      <c r="L131" s="122">
        <v>1525</v>
      </c>
      <c r="M131" s="122">
        <v>49824.583689504798</v>
      </c>
      <c r="N131" s="122">
        <v>93136.484269956694</v>
      </c>
      <c r="O131" s="122"/>
      <c r="P131" s="122">
        <v>188</v>
      </c>
      <c r="Q131" s="122">
        <v>8039.8143089790901</v>
      </c>
      <c r="R131" s="122">
        <v>165.92905916910999</v>
      </c>
      <c r="S131" s="122"/>
      <c r="T131" s="122">
        <v>375.91902938741703</v>
      </c>
      <c r="U131" s="122">
        <v>276.18795748502902</v>
      </c>
    </row>
    <row r="132" spans="1:21" ht="12.75" x14ac:dyDescent="0.2">
      <c r="A132" s="122" t="s">
        <v>482</v>
      </c>
      <c r="B132" s="122">
        <v>9464</v>
      </c>
      <c r="C132" s="122"/>
      <c r="D132" s="122">
        <v>589.83216097268803</v>
      </c>
      <c r="E132" s="122">
        <v>8775.0095144379502</v>
      </c>
      <c r="F132" s="122"/>
      <c r="G132" s="122">
        <v>-96.9477580114294</v>
      </c>
      <c r="H132" s="122">
        <v>195.61295696437301</v>
      </c>
      <c r="I132" s="122"/>
      <c r="J132" s="122">
        <v>18415</v>
      </c>
      <c r="K132" s="122">
        <v>218</v>
      </c>
      <c r="L132" s="122">
        <v>1735</v>
      </c>
      <c r="M132" s="122">
        <v>49824.583689504798</v>
      </c>
      <c r="N132" s="122">
        <v>93136.484269956694</v>
      </c>
      <c r="O132" s="122"/>
      <c r="P132" s="122">
        <v>158</v>
      </c>
      <c r="Q132" s="122">
        <v>8039.8143089790901</v>
      </c>
      <c r="R132" s="122">
        <v>165.92905916910999</v>
      </c>
      <c r="S132" s="122"/>
      <c r="T132" s="122">
        <v>471.800914449402</v>
      </c>
      <c r="U132" s="122">
        <v>276.18795748502902</v>
      </c>
    </row>
    <row r="133" spans="1:21" ht="12.75" x14ac:dyDescent="0.2">
      <c r="A133" s="122" t="s">
        <v>483</v>
      </c>
      <c r="B133" s="122">
        <v>11069</v>
      </c>
      <c r="C133" s="122"/>
      <c r="D133" s="122">
        <v>699.71888480678604</v>
      </c>
      <c r="E133" s="122">
        <v>10408.5409664124</v>
      </c>
      <c r="F133" s="122"/>
      <c r="G133" s="122">
        <v>-78.464869745918605</v>
      </c>
      <c r="H133" s="122">
        <v>38.762940476900297</v>
      </c>
      <c r="I133" s="122"/>
      <c r="J133" s="122">
        <v>15167</v>
      </c>
      <c r="K133" s="122">
        <v>213</v>
      </c>
      <c r="L133" s="122">
        <v>1695</v>
      </c>
      <c r="M133" s="122">
        <v>49824.583689504798</v>
      </c>
      <c r="N133" s="122">
        <v>93136.484269956694</v>
      </c>
      <c r="O133" s="122"/>
      <c r="P133" s="122">
        <v>165</v>
      </c>
      <c r="Q133" s="122">
        <v>8039.8143089790901</v>
      </c>
      <c r="R133" s="122">
        <v>165.92905916910999</v>
      </c>
      <c r="S133" s="122"/>
      <c r="T133" s="122">
        <v>314.950897961929</v>
      </c>
      <c r="U133" s="122">
        <v>276.18795748502902</v>
      </c>
    </row>
    <row r="134" spans="1:21" ht="12.75" x14ac:dyDescent="0.2">
      <c r="A134" s="122" t="s">
        <v>484</v>
      </c>
      <c r="B134" s="122">
        <v>12500</v>
      </c>
      <c r="C134" s="122"/>
      <c r="D134" s="122">
        <v>743.23006895277695</v>
      </c>
      <c r="E134" s="122">
        <v>11952.9340297748</v>
      </c>
      <c r="F134" s="122"/>
      <c r="G134" s="122">
        <v>-55.789826876842298</v>
      </c>
      <c r="H134" s="122">
        <v>-140.31311125057599</v>
      </c>
      <c r="I134" s="122"/>
      <c r="J134" s="122">
        <v>22994</v>
      </c>
      <c r="K134" s="122">
        <v>343</v>
      </c>
      <c r="L134" s="122">
        <v>2951</v>
      </c>
      <c r="M134" s="122">
        <v>49824.583689504798</v>
      </c>
      <c r="N134" s="122">
        <v>93136.484269956694</v>
      </c>
      <c r="O134" s="122"/>
      <c r="P134" s="122">
        <v>315</v>
      </c>
      <c r="Q134" s="122">
        <v>8039.8143089790901</v>
      </c>
      <c r="R134" s="122">
        <v>165.92905916910999</v>
      </c>
      <c r="S134" s="122"/>
      <c r="T134" s="122">
        <v>135.874846234453</v>
      </c>
      <c r="U134" s="122">
        <v>276.18795748502902</v>
      </c>
    </row>
    <row r="135" spans="1:21" ht="12.75" x14ac:dyDescent="0.2">
      <c r="A135" s="122" t="s">
        <v>485</v>
      </c>
      <c r="B135" s="122">
        <v>10985</v>
      </c>
      <c r="C135" s="122"/>
      <c r="D135" s="122">
        <v>651.49529935756698</v>
      </c>
      <c r="E135" s="122">
        <v>10206.264063758301</v>
      </c>
      <c r="F135" s="122"/>
      <c r="G135" s="122">
        <v>-19.587714020531099</v>
      </c>
      <c r="H135" s="122">
        <v>146.41505229676201</v>
      </c>
      <c r="I135" s="122"/>
      <c r="J135" s="122">
        <v>13460</v>
      </c>
      <c r="K135" s="122">
        <v>176</v>
      </c>
      <c r="L135" s="122">
        <v>1475</v>
      </c>
      <c r="M135" s="122">
        <v>49824.583689504798</v>
      </c>
      <c r="N135" s="122">
        <v>93136.484269956694</v>
      </c>
      <c r="O135" s="122"/>
      <c r="P135" s="122">
        <v>245</v>
      </c>
      <c r="Q135" s="122">
        <v>8039.8143089790901</v>
      </c>
      <c r="R135" s="122">
        <v>165.92905916910999</v>
      </c>
      <c r="S135" s="122"/>
      <c r="T135" s="122">
        <v>422.603009781791</v>
      </c>
      <c r="U135" s="122">
        <v>276.18795748502902</v>
      </c>
    </row>
    <row r="136" spans="1:21" ht="12.75" x14ac:dyDescent="0.2">
      <c r="A136" s="122" t="s">
        <v>486</v>
      </c>
      <c r="B136" s="122">
        <v>12345</v>
      </c>
      <c r="C136" s="122"/>
      <c r="D136" s="122">
        <v>755.43990481420303</v>
      </c>
      <c r="E136" s="122">
        <v>11655.859894314</v>
      </c>
      <c r="F136" s="122"/>
      <c r="G136" s="122">
        <v>-103.986594125613</v>
      </c>
      <c r="H136" s="122">
        <v>38.063966081850303</v>
      </c>
      <c r="I136" s="122"/>
      <c r="J136" s="122">
        <v>20248</v>
      </c>
      <c r="K136" s="122">
        <v>307</v>
      </c>
      <c r="L136" s="122">
        <v>2534</v>
      </c>
      <c r="M136" s="122">
        <v>49824.583689504798</v>
      </c>
      <c r="N136" s="122">
        <v>93136.484269956694</v>
      </c>
      <c r="O136" s="122"/>
      <c r="P136" s="122">
        <v>156</v>
      </c>
      <c r="Q136" s="122">
        <v>8039.8143089790901</v>
      </c>
      <c r="R136" s="122">
        <v>165.92905916910999</v>
      </c>
      <c r="S136" s="122"/>
      <c r="T136" s="122">
        <v>314.25192356687899</v>
      </c>
      <c r="U136" s="122">
        <v>276.18795748502902</v>
      </c>
    </row>
    <row r="137" spans="1:21" ht="12.75" x14ac:dyDescent="0.2">
      <c r="A137" s="122" t="s">
        <v>487</v>
      </c>
      <c r="B137" s="122">
        <v>9513</v>
      </c>
      <c r="C137" s="122"/>
      <c r="D137" s="122">
        <v>563.09785518237902</v>
      </c>
      <c r="E137" s="122">
        <v>8871.8462374472492</v>
      </c>
      <c r="F137" s="122"/>
      <c r="G137" s="122">
        <v>-68.266980225564893</v>
      </c>
      <c r="H137" s="122">
        <v>146.75993985572501</v>
      </c>
      <c r="I137" s="122"/>
      <c r="J137" s="122">
        <v>13007</v>
      </c>
      <c r="K137" s="122">
        <v>147</v>
      </c>
      <c r="L137" s="122">
        <v>1239</v>
      </c>
      <c r="M137" s="122">
        <v>49824.583689504798</v>
      </c>
      <c r="N137" s="122">
        <v>93136.484269956694</v>
      </c>
      <c r="O137" s="122"/>
      <c r="P137" s="122">
        <v>158</v>
      </c>
      <c r="Q137" s="122">
        <v>8039.8143089790901</v>
      </c>
      <c r="R137" s="122">
        <v>165.92905916910999</v>
      </c>
      <c r="S137" s="122"/>
      <c r="T137" s="122">
        <v>422.94789734075403</v>
      </c>
      <c r="U137" s="122">
        <v>276.18795748502902</v>
      </c>
    </row>
    <row r="138" spans="1:21" ht="12.75" x14ac:dyDescent="0.2">
      <c r="A138" s="122" t="s">
        <v>488</v>
      </c>
      <c r="B138" s="122">
        <v>9883</v>
      </c>
      <c r="C138" s="122"/>
      <c r="D138" s="122">
        <v>597.11122332848504</v>
      </c>
      <c r="E138" s="122">
        <v>9427.8664876622897</v>
      </c>
      <c r="F138" s="122"/>
      <c r="G138" s="122">
        <v>-31.972690164641801</v>
      </c>
      <c r="H138" s="122">
        <v>-109.691932085779</v>
      </c>
      <c r="I138" s="122"/>
      <c r="J138" s="122">
        <v>42973</v>
      </c>
      <c r="K138" s="122">
        <v>515</v>
      </c>
      <c r="L138" s="122">
        <v>4350</v>
      </c>
      <c r="M138" s="122">
        <v>49824.583689504798</v>
      </c>
      <c r="N138" s="122">
        <v>93136.484269956694</v>
      </c>
      <c r="O138" s="122"/>
      <c r="P138" s="122">
        <v>716</v>
      </c>
      <c r="Q138" s="122">
        <v>8039.8143089790901</v>
      </c>
      <c r="R138" s="122">
        <v>165.92905916910999</v>
      </c>
      <c r="S138" s="122"/>
      <c r="T138" s="122">
        <v>166.49602539924999</v>
      </c>
      <c r="U138" s="122">
        <v>276.18795748502902</v>
      </c>
    </row>
    <row r="139" spans="1:21" ht="12.75" x14ac:dyDescent="0.2">
      <c r="A139" s="122" t="s">
        <v>489</v>
      </c>
      <c r="B139" s="122">
        <v>11959</v>
      </c>
      <c r="C139" s="122"/>
      <c r="D139" s="122">
        <v>680.68765755817196</v>
      </c>
      <c r="E139" s="122">
        <v>11506.219428718799</v>
      </c>
      <c r="F139" s="122"/>
      <c r="G139" s="122">
        <v>-106.060609023092</v>
      </c>
      <c r="H139" s="122">
        <v>-122.18602756524101</v>
      </c>
      <c r="I139" s="122"/>
      <c r="J139" s="122">
        <v>34110</v>
      </c>
      <c r="K139" s="122">
        <v>466</v>
      </c>
      <c r="L139" s="122">
        <v>4214</v>
      </c>
      <c r="M139" s="122">
        <v>49824.583689504798</v>
      </c>
      <c r="N139" s="122">
        <v>93136.484269956694</v>
      </c>
      <c r="O139" s="122"/>
      <c r="P139" s="122">
        <v>254</v>
      </c>
      <c r="Q139" s="122">
        <v>8039.8143089790901</v>
      </c>
      <c r="R139" s="122">
        <v>165.92905916910999</v>
      </c>
      <c r="S139" s="122"/>
      <c r="T139" s="122">
        <v>154.00192991978801</v>
      </c>
      <c r="U139" s="122">
        <v>276.18795748502902</v>
      </c>
    </row>
    <row r="140" spans="1:21" ht="12.75" x14ac:dyDescent="0.2">
      <c r="A140" s="122" t="s">
        <v>490</v>
      </c>
      <c r="B140" s="122">
        <v>8636</v>
      </c>
      <c r="C140" s="122"/>
      <c r="D140" s="122">
        <v>512.60216092917995</v>
      </c>
      <c r="E140" s="122">
        <v>8215.9256569861991</v>
      </c>
      <c r="F140" s="122"/>
      <c r="G140" s="122">
        <v>-100.260282880136</v>
      </c>
      <c r="H140" s="122">
        <v>7.9234659024983198</v>
      </c>
      <c r="I140" s="122"/>
      <c r="J140" s="122">
        <v>28771</v>
      </c>
      <c r="K140" s="122">
        <v>296</v>
      </c>
      <c r="L140" s="122">
        <v>2538</v>
      </c>
      <c r="M140" s="122">
        <v>49824.583689504798</v>
      </c>
      <c r="N140" s="122">
        <v>93136.484269956694</v>
      </c>
      <c r="O140" s="122"/>
      <c r="P140" s="122">
        <v>235</v>
      </c>
      <c r="Q140" s="122">
        <v>8039.8143089790901</v>
      </c>
      <c r="R140" s="122">
        <v>165.92905916910999</v>
      </c>
      <c r="S140" s="122"/>
      <c r="T140" s="122">
        <v>284.111423387527</v>
      </c>
      <c r="U140" s="122">
        <v>276.18795748502902</v>
      </c>
    </row>
    <row r="141" spans="1:21" ht="12.75" x14ac:dyDescent="0.2">
      <c r="A141" s="122" t="s">
        <v>491</v>
      </c>
      <c r="B141" s="122">
        <v>11514</v>
      </c>
      <c r="C141" s="122"/>
      <c r="D141" s="122">
        <v>664.94531050995704</v>
      </c>
      <c r="E141" s="122">
        <v>10821.914047701001</v>
      </c>
      <c r="F141" s="122"/>
      <c r="G141" s="122">
        <v>83.897187202459506</v>
      </c>
      <c r="H141" s="122">
        <v>-57.1352541373777</v>
      </c>
      <c r="I141" s="122"/>
      <c r="J141" s="122">
        <v>15061</v>
      </c>
      <c r="K141" s="122">
        <v>201</v>
      </c>
      <c r="L141" s="122">
        <v>1750</v>
      </c>
      <c r="M141" s="122">
        <v>49824.583689504798</v>
      </c>
      <c r="N141" s="122">
        <v>93136.484269956694</v>
      </c>
      <c r="O141" s="122"/>
      <c r="P141" s="122">
        <v>468</v>
      </c>
      <c r="Q141" s="122">
        <v>8039.8143089790901</v>
      </c>
      <c r="R141" s="122">
        <v>165.92905916910999</v>
      </c>
      <c r="S141" s="122"/>
      <c r="T141" s="122">
        <v>219.052703347651</v>
      </c>
      <c r="U141" s="122">
        <v>276.18795748502902</v>
      </c>
    </row>
    <row r="142" spans="1:21" ht="12.75" x14ac:dyDescent="0.2">
      <c r="A142" s="122" t="s">
        <v>492</v>
      </c>
      <c r="B142" s="122">
        <v>9360</v>
      </c>
      <c r="C142" s="122"/>
      <c r="D142" s="122">
        <v>544.95057852251205</v>
      </c>
      <c r="E142" s="122">
        <v>8915.6727963310805</v>
      </c>
      <c r="F142" s="122"/>
      <c r="G142" s="122">
        <v>-68.001966489706106</v>
      </c>
      <c r="H142" s="122">
        <v>-32.319779504832702</v>
      </c>
      <c r="I142" s="122"/>
      <c r="J142" s="122">
        <v>40229</v>
      </c>
      <c r="K142" s="122">
        <v>440</v>
      </c>
      <c r="L142" s="122">
        <v>3851</v>
      </c>
      <c r="M142" s="122">
        <v>49824.583689504798</v>
      </c>
      <c r="N142" s="122">
        <v>93136.484269956694</v>
      </c>
      <c r="O142" s="122"/>
      <c r="P142" s="122">
        <v>490</v>
      </c>
      <c r="Q142" s="122">
        <v>8039.8143089790901</v>
      </c>
      <c r="R142" s="122">
        <v>165.92905916910999</v>
      </c>
      <c r="S142" s="122"/>
      <c r="T142" s="122">
        <v>243.86817798019601</v>
      </c>
      <c r="U142" s="122">
        <v>276.18795748502902</v>
      </c>
    </row>
    <row r="143" spans="1:21" ht="12.75" x14ac:dyDescent="0.2">
      <c r="A143" s="122" t="s">
        <v>493</v>
      </c>
      <c r="B143" s="122">
        <v>9678</v>
      </c>
      <c r="C143" s="122"/>
      <c r="D143" s="122">
        <v>573.34361175634797</v>
      </c>
      <c r="E143" s="122">
        <v>8880.1661771827603</v>
      </c>
      <c r="F143" s="122"/>
      <c r="G143" s="122">
        <v>-52.762043826447801</v>
      </c>
      <c r="H143" s="122">
        <v>276.82303950635998</v>
      </c>
      <c r="I143" s="122"/>
      <c r="J143" s="122">
        <v>9733</v>
      </c>
      <c r="K143" s="122">
        <v>112</v>
      </c>
      <c r="L143" s="122">
        <v>928</v>
      </c>
      <c r="M143" s="122">
        <v>49824.583689504798</v>
      </c>
      <c r="N143" s="122">
        <v>93136.484269956694</v>
      </c>
      <c r="O143" s="122"/>
      <c r="P143" s="122">
        <v>137</v>
      </c>
      <c r="Q143" s="122">
        <v>8039.8143089790901</v>
      </c>
      <c r="R143" s="122">
        <v>165.92905916910999</v>
      </c>
      <c r="S143" s="122"/>
      <c r="T143" s="122">
        <v>553.01099699138899</v>
      </c>
      <c r="U143" s="122">
        <v>276.18795748502902</v>
      </c>
    </row>
    <row r="144" spans="1:21" ht="12.75" x14ac:dyDescent="0.2">
      <c r="A144" s="122" t="s">
        <v>494</v>
      </c>
      <c r="B144" s="122">
        <v>10220</v>
      </c>
      <c r="C144" s="122"/>
      <c r="D144" s="122">
        <v>585.79105174475501</v>
      </c>
      <c r="E144" s="122">
        <v>9452.0364518053302</v>
      </c>
      <c r="F144" s="122"/>
      <c r="G144" s="122">
        <v>-33.710531871993197</v>
      </c>
      <c r="H144" s="122">
        <v>216.305019004695</v>
      </c>
      <c r="I144" s="122"/>
      <c r="J144" s="122">
        <v>13864</v>
      </c>
      <c r="K144" s="122">
        <v>163</v>
      </c>
      <c r="L144" s="122">
        <v>1407</v>
      </c>
      <c r="M144" s="122">
        <v>49824.583689504798</v>
      </c>
      <c r="N144" s="122">
        <v>93136.484269956694</v>
      </c>
      <c r="O144" s="122"/>
      <c r="P144" s="122">
        <v>228</v>
      </c>
      <c r="Q144" s="122">
        <v>8039.8143089790901</v>
      </c>
      <c r="R144" s="122">
        <v>165.92905916910999</v>
      </c>
      <c r="S144" s="122"/>
      <c r="T144" s="122">
        <v>492.49297648972401</v>
      </c>
      <c r="U144" s="122">
        <v>276.18795748502902</v>
      </c>
    </row>
    <row r="145" spans="1:21" ht="14.25" customHeight="1" x14ac:dyDescent="0.2">
      <c r="A145" s="19" t="s">
        <v>495</v>
      </c>
      <c r="B145" s="19"/>
      <c r="C145" s="19"/>
      <c r="D145" s="122"/>
      <c r="E145" s="122"/>
      <c r="F145" s="19"/>
      <c r="G145" s="122"/>
      <c r="H145" s="122"/>
      <c r="I145" s="19"/>
      <c r="J145" s="122"/>
      <c r="K145" s="122"/>
      <c r="L145" s="122"/>
      <c r="M145" s="122"/>
      <c r="N145" s="122"/>
      <c r="O145" s="19"/>
      <c r="P145" s="122"/>
      <c r="Q145" s="122"/>
      <c r="R145" s="122"/>
      <c r="S145" s="19"/>
      <c r="T145" s="122"/>
      <c r="U145" s="122"/>
    </row>
    <row r="146" spans="1:21" ht="12.75" x14ac:dyDescent="0.2">
      <c r="A146" s="122" t="s">
        <v>496</v>
      </c>
      <c r="B146" s="122">
        <v>9644</v>
      </c>
      <c r="C146" s="122"/>
      <c r="D146" s="122">
        <v>585.922919922299</v>
      </c>
      <c r="E146" s="122">
        <v>8970.5844793277192</v>
      </c>
      <c r="F146" s="122"/>
      <c r="G146" s="122">
        <v>-26.857494519176299</v>
      </c>
      <c r="H146" s="122">
        <v>114.848714990977</v>
      </c>
      <c r="I146" s="122"/>
      <c r="J146" s="122">
        <v>42433</v>
      </c>
      <c r="K146" s="122">
        <v>499</v>
      </c>
      <c r="L146" s="122">
        <v>4087</v>
      </c>
      <c r="M146" s="122">
        <v>49824.583689504798</v>
      </c>
      <c r="N146" s="122">
        <v>93136.484269956694</v>
      </c>
      <c r="O146" s="122"/>
      <c r="P146" s="122">
        <v>734</v>
      </c>
      <c r="Q146" s="122">
        <v>8039.8143089790901</v>
      </c>
      <c r="R146" s="122">
        <v>165.92905916910999</v>
      </c>
      <c r="S146" s="122"/>
      <c r="T146" s="122">
        <v>391.036672476006</v>
      </c>
      <c r="U146" s="122">
        <v>276.18795748502902</v>
      </c>
    </row>
    <row r="147" spans="1:21" ht="12.75" x14ac:dyDescent="0.2">
      <c r="A147" s="122" t="s">
        <v>497</v>
      </c>
      <c r="B147" s="122">
        <v>9302</v>
      </c>
      <c r="C147" s="122"/>
      <c r="D147" s="122">
        <v>542.93212348505699</v>
      </c>
      <c r="E147" s="122">
        <v>8898.1356187653801</v>
      </c>
      <c r="F147" s="122"/>
      <c r="G147" s="122">
        <v>-12.424251360440399</v>
      </c>
      <c r="H147" s="122">
        <v>-126.276817585812</v>
      </c>
      <c r="I147" s="122"/>
      <c r="J147" s="122">
        <v>95532</v>
      </c>
      <c r="K147" s="122">
        <v>1041</v>
      </c>
      <c r="L147" s="122">
        <v>9127</v>
      </c>
      <c r="M147" s="122">
        <v>49824.583689504798</v>
      </c>
      <c r="N147" s="122">
        <v>93136.484269956694</v>
      </c>
      <c r="O147" s="122"/>
      <c r="P147" s="122">
        <v>1824</v>
      </c>
      <c r="Q147" s="122">
        <v>8039.8143089790901</v>
      </c>
      <c r="R147" s="122">
        <v>165.92905916910999</v>
      </c>
      <c r="S147" s="122"/>
      <c r="T147" s="122">
        <v>149.91113989921701</v>
      </c>
      <c r="U147" s="122">
        <v>276.18795748502902</v>
      </c>
    </row>
    <row r="148" spans="1:21" ht="12.75" x14ac:dyDescent="0.2">
      <c r="A148" s="122" t="s">
        <v>498</v>
      </c>
      <c r="B148" s="122">
        <v>11318</v>
      </c>
      <c r="C148" s="122"/>
      <c r="D148" s="122">
        <v>557.48463945252502</v>
      </c>
      <c r="E148" s="122">
        <v>10121.954945470099</v>
      </c>
      <c r="F148" s="122"/>
      <c r="G148" s="122">
        <v>39.798822058901003</v>
      </c>
      <c r="H148" s="122">
        <v>599.11884411076699</v>
      </c>
      <c r="I148" s="122"/>
      <c r="J148" s="122">
        <v>10278</v>
      </c>
      <c r="K148" s="122">
        <v>115</v>
      </c>
      <c r="L148" s="122">
        <v>1117</v>
      </c>
      <c r="M148" s="122">
        <v>49824.583689504798</v>
      </c>
      <c r="N148" s="122">
        <v>93136.484269956694</v>
      </c>
      <c r="O148" s="122"/>
      <c r="P148" s="122">
        <v>263</v>
      </c>
      <c r="Q148" s="122">
        <v>8039.8143089790901</v>
      </c>
      <c r="R148" s="122">
        <v>165.92905916910999</v>
      </c>
      <c r="S148" s="122"/>
      <c r="T148" s="122">
        <v>875.30680159579595</v>
      </c>
      <c r="U148" s="122">
        <v>276.18795748502902</v>
      </c>
    </row>
    <row r="149" spans="1:21" ht="12.75" x14ac:dyDescent="0.2">
      <c r="A149" s="122" t="s">
        <v>499</v>
      </c>
      <c r="B149" s="122">
        <v>12393</v>
      </c>
      <c r="C149" s="122"/>
      <c r="D149" s="122">
        <v>710.87888361507305</v>
      </c>
      <c r="E149" s="122">
        <v>11813.076879559199</v>
      </c>
      <c r="F149" s="122"/>
      <c r="G149" s="122">
        <v>-105.593705874249</v>
      </c>
      <c r="H149" s="122">
        <v>-25.792004118694699</v>
      </c>
      <c r="I149" s="122"/>
      <c r="J149" s="122">
        <v>78219</v>
      </c>
      <c r="K149" s="122">
        <v>1116</v>
      </c>
      <c r="L149" s="122">
        <v>9921</v>
      </c>
      <c r="M149" s="122">
        <v>49824.583689504798</v>
      </c>
      <c r="N149" s="122">
        <v>93136.484269956694</v>
      </c>
      <c r="O149" s="122"/>
      <c r="P149" s="122">
        <v>587</v>
      </c>
      <c r="Q149" s="122">
        <v>8039.8143089790901</v>
      </c>
      <c r="R149" s="122">
        <v>165.92905916910999</v>
      </c>
      <c r="S149" s="122"/>
      <c r="T149" s="122">
        <v>250.395953366334</v>
      </c>
      <c r="U149" s="122">
        <v>276.18795748502902</v>
      </c>
    </row>
    <row r="150" spans="1:21" ht="12.75" x14ac:dyDescent="0.2">
      <c r="A150" s="122" t="s">
        <v>500</v>
      </c>
      <c r="B150" s="122">
        <v>9850</v>
      </c>
      <c r="C150" s="122"/>
      <c r="D150" s="122">
        <v>530.07105140425995</v>
      </c>
      <c r="E150" s="122">
        <v>9152.6833917366293</v>
      </c>
      <c r="F150" s="122"/>
      <c r="G150" s="122">
        <v>-46.925878614859499</v>
      </c>
      <c r="H150" s="122">
        <v>214.33163985915601</v>
      </c>
      <c r="I150" s="122"/>
      <c r="J150" s="122">
        <v>23781</v>
      </c>
      <c r="K150" s="122">
        <v>253</v>
      </c>
      <c r="L150" s="122">
        <v>2337</v>
      </c>
      <c r="M150" s="122">
        <v>49824.583689504798</v>
      </c>
      <c r="N150" s="122">
        <v>93136.484269956694</v>
      </c>
      <c r="O150" s="122"/>
      <c r="P150" s="122">
        <v>352</v>
      </c>
      <c r="Q150" s="122">
        <v>8039.8143089790901</v>
      </c>
      <c r="R150" s="122">
        <v>165.92905916910999</v>
      </c>
      <c r="S150" s="122"/>
      <c r="T150" s="122">
        <v>490.519597344185</v>
      </c>
      <c r="U150" s="122">
        <v>276.18795748502902</v>
      </c>
    </row>
    <row r="151" spans="1:21" ht="12.75" x14ac:dyDescent="0.2">
      <c r="A151" s="122" t="s">
        <v>501</v>
      </c>
      <c r="B151" s="122">
        <v>9740</v>
      </c>
      <c r="C151" s="122"/>
      <c r="D151" s="122">
        <v>609.38676883492894</v>
      </c>
      <c r="E151" s="122">
        <v>9210.0641076593092</v>
      </c>
      <c r="F151" s="122"/>
      <c r="G151" s="122">
        <v>-86.092433678602703</v>
      </c>
      <c r="H151" s="122">
        <v>6.6045180107143402</v>
      </c>
      <c r="I151" s="122"/>
      <c r="J151" s="122">
        <v>60422</v>
      </c>
      <c r="K151" s="122">
        <v>739</v>
      </c>
      <c r="L151" s="122">
        <v>5975</v>
      </c>
      <c r="M151" s="122">
        <v>49824.583689504798</v>
      </c>
      <c r="N151" s="122">
        <v>93136.484269956694</v>
      </c>
      <c r="O151" s="122"/>
      <c r="P151" s="122">
        <v>600</v>
      </c>
      <c r="Q151" s="122">
        <v>8039.8143089790901</v>
      </c>
      <c r="R151" s="122">
        <v>165.92905916910999</v>
      </c>
      <c r="S151" s="122"/>
      <c r="T151" s="122">
        <v>282.79247549574302</v>
      </c>
      <c r="U151" s="122">
        <v>276.18795748502902</v>
      </c>
    </row>
    <row r="152" spans="1:21" ht="14.25" customHeight="1" x14ac:dyDescent="0.2">
      <c r="A152" s="19" t="s">
        <v>502</v>
      </c>
      <c r="B152" s="19"/>
      <c r="C152" s="19"/>
      <c r="D152" s="122"/>
      <c r="E152" s="122"/>
      <c r="F152" s="19"/>
      <c r="G152" s="122"/>
      <c r="H152" s="122"/>
      <c r="I152" s="19"/>
      <c r="J152" s="122"/>
      <c r="K152" s="122"/>
      <c r="L152" s="122"/>
      <c r="M152" s="122"/>
      <c r="N152" s="122"/>
      <c r="O152" s="19"/>
      <c r="P152" s="122"/>
      <c r="Q152" s="122"/>
      <c r="R152" s="122"/>
      <c r="S152" s="19"/>
      <c r="T152" s="122"/>
      <c r="U152" s="122"/>
    </row>
    <row r="153" spans="1:21" ht="12.75" x14ac:dyDescent="0.2">
      <c r="A153" s="122" t="s">
        <v>503</v>
      </c>
      <c r="B153" s="122">
        <v>11317</v>
      </c>
      <c r="C153" s="122"/>
      <c r="D153" s="122">
        <v>648.59782447724695</v>
      </c>
      <c r="E153" s="122">
        <v>10774.1181535945</v>
      </c>
      <c r="F153" s="122"/>
      <c r="G153" s="122">
        <v>-31.852009510169101</v>
      </c>
      <c r="H153" s="122">
        <v>-73.421074225920705</v>
      </c>
      <c r="I153" s="122"/>
      <c r="J153" s="122">
        <v>28423</v>
      </c>
      <c r="K153" s="122">
        <v>370</v>
      </c>
      <c r="L153" s="122">
        <v>3288</v>
      </c>
      <c r="M153" s="122">
        <v>49824.583689504798</v>
      </c>
      <c r="N153" s="122">
        <v>93136.484269956694</v>
      </c>
      <c r="O153" s="122"/>
      <c r="P153" s="122">
        <v>474</v>
      </c>
      <c r="Q153" s="122">
        <v>8039.8143089790901</v>
      </c>
      <c r="R153" s="122">
        <v>165.92905916910999</v>
      </c>
      <c r="S153" s="122"/>
      <c r="T153" s="122">
        <v>202.766883259108</v>
      </c>
      <c r="U153" s="122">
        <v>276.18795748502902</v>
      </c>
    </row>
    <row r="154" spans="1:21" ht="12.75" x14ac:dyDescent="0.2">
      <c r="A154" s="122" t="s">
        <v>504</v>
      </c>
      <c r="B154" s="122">
        <v>10216</v>
      </c>
      <c r="C154" s="122"/>
      <c r="D154" s="122">
        <v>663.68359410843902</v>
      </c>
      <c r="E154" s="122">
        <v>9642.1025998574605</v>
      </c>
      <c r="F154" s="122"/>
      <c r="G154" s="122">
        <v>-64.990286074854197</v>
      </c>
      <c r="H154" s="122">
        <v>-24.859342264450699</v>
      </c>
      <c r="I154" s="122"/>
      <c r="J154" s="122">
        <v>39188</v>
      </c>
      <c r="K154" s="122">
        <v>522</v>
      </c>
      <c r="L154" s="122">
        <v>4057</v>
      </c>
      <c r="M154" s="122">
        <v>49824.583689504798</v>
      </c>
      <c r="N154" s="122">
        <v>93136.484269956694</v>
      </c>
      <c r="O154" s="122"/>
      <c r="P154" s="122">
        <v>492</v>
      </c>
      <c r="Q154" s="122">
        <v>8039.8143089790901</v>
      </c>
      <c r="R154" s="122">
        <v>165.92905916910999</v>
      </c>
      <c r="S154" s="122"/>
      <c r="T154" s="122">
        <v>251.328615220578</v>
      </c>
      <c r="U154" s="122">
        <v>276.18795748502902</v>
      </c>
    </row>
    <row r="155" spans="1:21" ht="12.75" x14ac:dyDescent="0.2">
      <c r="A155" s="122" t="s">
        <v>505</v>
      </c>
      <c r="B155" s="122">
        <v>8560</v>
      </c>
      <c r="C155" s="122"/>
      <c r="D155" s="122">
        <v>479.68414602704502</v>
      </c>
      <c r="E155" s="122">
        <v>7592.4362961800198</v>
      </c>
      <c r="F155" s="122"/>
      <c r="G155" s="122">
        <v>-59.920624370934902</v>
      </c>
      <c r="H155" s="122">
        <v>547.41045731021495</v>
      </c>
      <c r="I155" s="122"/>
      <c r="J155" s="122">
        <v>9556</v>
      </c>
      <c r="K155" s="122">
        <v>92</v>
      </c>
      <c r="L155" s="122">
        <v>779</v>
      </c>
      <c r="M155" s="122">
        <v>49824.583689504798</v>
      </c>
      <c r="N155" s="122">
        <v>93136.484269956694</v>
      </c>
      <c r="O155" s="122"/>
      <c r="P155" s="122">
        <v>126</v>
      </c>
      <c r="Q155" s="122">
        <v>8039.8143089790901</v>
      </c>
      <c r="R155" s="122">
        <v>165.92905916910999</v>
      </c>
      <c r="S155" s="122"/>
      <c r="T155" s="122">
        <v>823.59841479524403</v>
      </c>
      <c r="U155" s="122">
        <v>276.18795748502902</v>
      </c>
    </row>
    <row r="156" spans="1:21" ht="12.75" x14ac:dyDescent="0.2">
      <c r="A156" s="122" t="s">
        <v>506</v>
      </c>
      <c r="B156" s="122">
        <v>11407</v>
      </c>
      <c r="C156" s="122"/>
      <c r="D156" s="122">
        <v>708.32452540558199</v>
      </c>
      <c r="E156" s="122">
        <v>10463.3220885804</v>
      </c>
      <c r="F156" s="122"/>
      <c r="G156" s="122">
        <v>-98.094287491408906</v>
      </c>
      <c r="H156" s="122">
        <v>333.43533101612201</v>
      </c>
      <c r="I156" s="122"/>
      <c r="J156" s="122">
        <v>8652</v>
      </c>
      <c r="K156" s="122">
        <v>123</v>
      </c>
      <c r="L156" s="122">
        <v>972</v>
      </c>
      <c r="M156" s="122">
        <v>49824.583689504798</v>
      </c>
      <c r="N156" s="122">
        <v>93136.484269956694</v>
      </c>
      <c r="O156" s="122"/>
      <c r="P156" s="122">
        <v>73</v>
      </c>
      <c r="Q156" s="122">
        <v>8039.8143089790901</v>
      </c>
      <c r="R156" s="122">
        <v>165.92905916910999</v>
      </c>
      <c r="S156" s="122"/>
      <c r="T156" s="122">
        <v>609.62328850115102</v>
      </c>
      <c r="U156" s="122">
        <v>276.18795748502902</v>
      </c>
    </row>
    <row r="157" spans="1:21" ht="12.75" x14ac:dyDescent="0.2">
      <c r="A157" s="122" t="s">
        <v>507</v>
      </c>
      <c r="B157" s="122">
        <v>9761</v>
      </c>
      <c r="C157" s="122"/>
      <c r="D157" s="122">
        <v>596.37543408136298</v>
      </c>
      <c r="E157" s="122">
        <v>9206.4329492241905</v>
      </c>
      <c r="F157" s="122"/>
      <c r="G157" s="122">
        <v>45.9178167192213</v>
      </c>
      <c r="H157" s="122">
        <v>-87.764017919548706</v>
      </c>
      <c r="I157" s="122"/>
      <c r="J157" s="122">
        <v>107022</v>
      </c>
      <c r="K157" s="122">
        <v>1281</v>
      </c>
      <c r="L157" s="122">
        <v>10579</v>
      </c>
      <c r="M157" s="122">
        <v>49824.583689504798</v>
      </c>
      <c r="N157" s="122">
        <v>93136.484269956694</v>
      </c>
      <c r="O157" s="122"/>
      <c r="P157" s="122">
        <v>2820</v>
      </c>
      <c r="Q157" s="122">
        <v>8039.8143089790901</v>
      </c>
      <c r="R157" s="122">
        <v>165.92905916910999</v>
      </c>
      <c r="S157" s="122"/>
      <c r="T157" s="122">
        <v>188.42393956548</v>
      </c>
      <c r="U157" s="122">
        <v>276.18795748502902</v>
      </c>
    </row>
    <row r="158" spans="1:21" ht="12.75" x14ac:dyDescent="0.2">
      <c r="A158" s="122" t="s">
        <v>508</v>
      </c>
      <c r="B158" s="122">
        <v>9376</v>
      </c>
      <c r="C158" s="122"/>
      <c r="D158" s="122">
        <v>449.71811474574002</v>
      </c>
      <c r="E158" s="122">
        <v>8680.2264936735392</v>
      </c>
      <c r="F158" s="122"/>
      <c r="G158" s="122">
        <v>-100.111939511221</v>
      </c>
      <c r="H158" s="122">
        <v>346.03492261647199</v>
      </c>
      <c r="I158" s="122"/>
      <c r="J158" s="122">
        <v>4764</v>
      </c>
      <c r="K158" s="122">
        <v>43</v>
      </c>
      <c r="L158" s="122">
        <v>444</v>
      </c>
      <c r="M158" s="122">
        <v>49824.583689504798</v>
      </c>
      <c r="N158" s="122">
        <v>93136.484269956694</v>
      </c>
      <c r="O158" s="122"/>
      <c r="P158" s="122">
        <v>39</v>
      </c>
      <c r="Q158" s="122">
        <v>8039.8143089790901</v>
      </c>
      <c r="R158" s="122">
        <v>165.92905916910999</v>
      </c>
      <c r="S158" s="122"/>
      <c r="T158" s="122">
        <v>622.222880101501</v>
      </c>
      <c r="U158" s="122">
        <v>276.18795748502902</v>
      </c>
    </row>
    <row r="159" spans="1:21" ht="12.75" x14ac:dyDescent="0.2">
      <c r="A159" s="122" t="s">
        <v>509</v>
      </c>
      <c r="B159" s="122">
        <v>9856</v>
      </c>
      <c r="C159" s="122"/>
      <c r="D159" s="122">
        <v>575.79872808384005</v>
      </c>
      <c r="E159" s="122">
        <v>9047.9285910503204</v>
      </c>
      <c r="F159" s="122"/>
      <c r="G159" s="122">
        <v>-99.148369712079301</v>
      </c>
      <c r="H159" s="122">
        <v>331.16019463066499</v>
      </c>
      <c r="I159" s="122"/>
      <c r="J159" s="122">
        <v>5538</v>
      </c>
      <c r="K159" s="122">
        <v>64</v>
      </c>
      <c r="L159" s="122">
        <v>538</v>
      </c>
      <c r="M159" s="122">
        <v>49824.583689504798</v>
      </c>
      <c r="N159" s="122">
        <v>93136.484269956694</v>
      </c>
      <c r="O159" s="122"/>
      <c r="P159" s="122">
        <v>46</v>
      </c>
      <c r="Q159" s="122">
        <v>8039.8143089790901</v>
      </c>
      <c r="R159" s="122">
        <v>165.92905916910999</v>
      </c>
      <c r="S159" s="122"/>
      <c r="T159" s="122">
        <v>607.34815211569401</v>
      </c>
      <c r="U159" s="122">
        <v>276.18795748502902</v>
      </c>
    </row>
    <row r="160" spans="1:21" ht="12.75" x14ac:dyDescent="0.2">
      <c r="A160" s="122" t="s">
        <v>510</v>
      </c>
      <c r="B160" s="122">
        <v>10577</v>
      </c>
      <c r="C160" s="122"/>
      <c r="D160" s="122">
        <v>535.63169043245796</v>
      </c>
      <c r="E160" s="122">
        <v>9818.6139856443406</v>
      </c>
      <c r="F160" s="122"/>
      <c r="G160" s="122">
        <v>14.9261702763102</v>
      </c>
      <c r="H160" s="122">
        <v>207.59519920359901</v>
      </c>
      <c r="I160" s="122"/>
      <c r="J160" s="122">
        <v>32185</v>
      </c>
      <c r="K160" s="122">
        <v>346</v>
      </c>
      <c r="L160" s="122">
        <v>3393</v>
      </c>
      <c r="M160" s="122">
        <v>49824.583689504798</v>
      </c>
      <c r="N160" s="122">
        <v>93136.484269956694</v>
      </c>
      <c r="O160" s="122"/>
      <c r="P160" s="122">
        <v>724</v>
      </c>
      <c r="Q160" s="122">
        <v>8039.8143089790901</v>
      </c>
      <c r="R160" s="122">
        <v>165.92905916910999</v>
      </c>
      <c r="S160" s="122"/>
      <c r="T160" s="122">
        <v>483.78315668862803</v>
      </c>
      <c r="U160" s="122">
        <v>276.18795748502902</v>
      </c>
    </row>
    <row r="161" spans="1:21" ht="12.75" x14ac:dyDescent="0.2">
      <c r="A161" s="122" t="s">
        <v>511</v>
      </c>
      <c r="B161" s="122">
        <v>9830</v>
      </c>
      <c r="C161" s="122"/>
      <c r="D161" s="122">
        <v>498.09257764039</v>
      </c>
      <c r="E161" s="122">
        <v>9038.6222046051498</v>
      </c>
      <c r="F161" s="122"/>
      <c r="G161" s="122">
        <v>-63.298393582327201</v>
      </c>
      <c r="H161" s="122">
        <v>356.46381355069099</v>
      </c>
      <c r="I161" s="122"/>
      <c r="J161" s="122">
        <v>6502</v>
      </c>
      <c r="K161" s="122">
        <v>65</v>
      </c>
      <c r="L161" s="122">
        <v>631</v>
      </c>
      <c r="M161" s="122">
        <v>49824.583689504798</v>
      </c>
      <c r="N161" s="122">
        <v>93136.484269956694</v>
      </c>
      <c r="O161" s="122"/>
      <c r="P161" s="122">
        <v>83</v>
      </c>
      <c r="Q161" s="122">
        <v>8039.8143089790901</v>
      </c>
      <c r="R161" s="122">
        <v>165.92905916910999</v>
      </c>
      <c r="S161" s="122"/>
      <c r="T161" s="122">
        <v>632.65177103572</v>
      </c>
      <c r="U161" s="122">
        <v>276.18795748502902</v>
      </c>
    </row>
    <row r="162" spans="1:21" ht="12.75" x14ac:dyDescent="0.2">
      <c r="A162" s="122" t="s">
        <v>512</v>
      </c>
      <c r="B162" s="122">
        <v>9833</v>
      </c>
      <c r="C162" s="122"/>
      <c r="D162" s="122">
        <v>548.68990919170506</v>
      </c>
      <c r="E162" s="122">
        <v>9131.6766104824292</v>
      </c>
      <c r="F162" s="122"/>
      <c r="G162" s="122">
        <v>-101.66766593570701</v>
      </c>
      <c r="H162" s="122">
        <v>254.06217056687501</v>
      </c>
      <c r="I162" s="122"/>
      <c r="J162" s="122">
        <v>5630</v>
      </c>
      <c r="K162" s="122">
        <v>62</v>
      </c>
      <c r="L162" s="122">
        <v>552</v>
      </c>
      <c r="M162" s="122">
        <v>49824.583689504798</v>
      </c>
      <c r="N162" s="122">
        <v>93136.484269956694</v>
      </c>
      <c r="O162" s="122"/>
      <c r="P162" s="122">
        <v>45</v>
      </c>
      <c r="Q162" s="122">
        <v>8039.8143089790901</v>
      </c>
      <c r="R162" s="122">
        <v>165.92905916910999</v>
      </c>
      <c r="S162" s="122"/>
      <c r="T162" s="122">
        <v>530.25012805190397</v>
      </c>
      <c r="U162" s="122">
        <v>276.18795748502902</v>
      </c>
    </row>
    <row r="163" spans="1:21" ht="12.75" x14ac:dyDescent="0.2">
      <c r="A163" s="122" t="s">
        <v>513</v>
      </c>
      <c r="B163" s="122">
        <v>8801</v>
      </c>
      <c r="C163" s="122"/>
      <c r="D163" s="122">
        <v>465.91690854689602</v>
      </c>
      <c r="E163" s="122">
        <v>7980.58806053636</v>
      </c>
      <c r="F163" s="122"/>
      <c r="G163" s="122">
        <v>5.9143001067785104</v>
      </c>
      <c r="H163" s="122">
        <v>348.99948393952599</v>
      </c>
      <c r="I163" s="122"/>
      <c r="J163" s="122">
        <v>5240</v>
      </c>
      <c r="K163" s="122">
        <v>49</v>
      </c>
      <c r="L163" s="122">
        <v>449</v>
      </c>
      <c r="M163" s="122">
        <v>49824.583689504798</v>
      </c>
      <c r="N163" s="122">
        <v>93136.484269956694</v>
      </c>
      <c r="O163" s="122"/>
      <c r="P163" s="122">
        <v>112</v>
      </c>
      <c r="Q163" s="122">
        <v>8039.8143089790901</v>
      </c>
      <c r="R163" s="122">
        <v>165.92905916910999</v>
      </c>
      <c r="S163" s="122"/>
      <c r="T163" s="122">
        <v>625.187441424555</v>
      </c>
      <c r="U163" s="122">
        <v>276.18795748502902</v>
      </c>
    </row>
    <row r="164" spans="1:21" ht="12.75" x14ac:dyDescent="0.2">
      <c r="A164" s="122" t="s">
        <v>514</v>
      </c>
      <c r="B164" s="122">
        <v>8522</v>
      </c>
      <c r="C164" s="122"/>
      <c r="D164" s="122">
        <v>560.26128255945605</v>
      </c>
      <c r="E164" s="122">
        <v>8120.1513972346702</v>
      </c>
      <c r="F164" s="122"/>
      <c r="G164" s="122">
        <v>81.2772723817735</v>
      </c>
      <c r="H164" s="122">
        <v>-239.307743423175</v>
      </c>
      <c r="I164" s="122"/>
      <c r="J164" s="122">
        <v>541145</v>
      </c>
      <c r="K164" s="122">
        <v>6085</v>
      </c>
      <c r="L164" s="122">
        <v>47180</v>
      </c>
      <c r="M164" s="122">
        <v>49824.583689504798</v>
      </c>
      <c r="N164" s="122">
        <v>93136.484269956694</v>
      </c>
      <c r="O164" s="122"/>
      <c r="P164" s="122">
        <v>16639</v>
      </c>
      <c r="Q164" s="122">
        <v>8039.8143089790901</v>
      </c>
      <c r="R164" s="122">
        <v>165.92905916910999</v>
      </c>
      <c r="S164" s="122"/>
      <c r="T164" s="122">
        <v>36.880214061853202</v>
      </c>
      <c r="U164" s="122">
        <v>276.18795748502902</v>
      </c>
    </row>
    <row r="165" spans="1:21" ht="12.75" x14ac:dyDescent="0.2">
      <c r="A165" s="122" t="s">
        <v>515</v>
      </c>
      <c r="B165" s="122">
        <v>10194</v>
      </c>
      <c r="C165" s="122"/>
      <c r="D165" s="122">
        <v>548.52752685693395</v>
      </c>
      <c r="E165" s="122">
        <v>9534.3847429259895</v>
      </c>
      <c r="F165" s="122"/>
      <c r="G165" s="122">
        <v>-63.280053848047103</v>
      </c>
      <c r="H165" s="122">
        <v>174.35170579420699</v>
      </c>
      <c r="I165" s="122"/>
      <c r="J165" s="122">
        <v>13080</v>
      </c>
      <c r="K165" s="122">
        <v>144</v>
      </c>
      <c r="L165" s="122">
        <v>1339</v>
      </c>
      <c r="M165" s="122">
        <v>49824.583689504798</v>
      </c>
      <c r="N165" s="122">
        <v>93136.484269956694</v>
      </c>
      <c r="O165" s="122"/>
      <c r="P165" s="122">
        <v>167</v>
      </c>
      <c r="Q165" s="122">
        <v>8039.8143089790901</v>
      </c>
      <c r="R165" s="122">
        <v>165.92905916910999</v>
      </c>
      <c r="S165" s="122"/>
      <c r="T165" s="122">
        <v>450.53966327923598</v>
      </c>
      <c r="U165" s="122">
        <v>276.18795748502902</v>
      </c>
    </row>
    <row r="166" spans="1:21" ht="12.75" x14ac:dyDescent="0.2">
      <c r="A166" s="122" t="s">
        <v>516</v>
      </c>
      <c r="B166" s="122">
        <v>10144</v>
      </c>
      <c r="C166" s="122"/>
      <c r="D166" s="122">
        <v>472.95093305950599</v>
      </c>
      <c r="E166" s="122">
        <v>9277.88783149952</v>
      </c>
      <c r="F166" s="122"/>
      <c r="G166" s="122">
        <v>-69.890321689838004</v>
      </c>
      <c r="H166" s="122">
        <v>463.25652261766697</v>
      </c>
      <c r="I166" s="122"/>
      <c r="J166" s="122">
        <v>9376</v>
      </c>
      <c r="K166" s="122">
        <v>89</v>
      </c>
      <c r="L166" s="122">
        <v>934</v>
      </c>
      <c r="M166" s="122">
        <v>49824.583689504798</v>
      </c>
      <c r="N166" s="122">
        <v>93136.484269956694</v>
      </c>
      <c r="O166" s="122"/>
      <c r="P166" s="122">
        <v>112</v>
      </c>
      <c r="Q166" s="122">
        <v>8039.8143089790901</v>
      </c>
      <c r="R166" s="122">
        <v>165.92905916910999</v>
      </c>
      <c r="S166" s="122"/>
      <c r="T166" s="122">
        <v>739.44448010269605</v>
      </c>
      <c r="U166" s="122">
        <v>276.18795748502902</v>
      </c>
    </row>
    <row r="167" spans="1:21" ht="12.75" x14ac:dyDescent="0.2">
      <c r="A167" s="122" t="s">
        <v>517</v>
      </c>
      <c r="B167" s="122">
        <v>9296</v>
      </c>
      <c r="C167" s="122"/>
      <c r="D167" s="122">
        <v>571.98734229932404</v>
      </c>
      <c r="E167" s="122">
        <v>8689.9432143831309</v>
      </c>
      <c r="F167" s="122"/>
      <c r="G167" s="122">
        <v>-122.495059525779</v>
      </c>
      <c r="H167" s="122">
        <v>156.35375151147201</v>
      </c>
      <c r="I167" s="122"/>
      <c r="J167" s="122">
        <v>8885</v>
      </c>
      <c r="K167" s="122">
        <v>102</v>
      </c>
      <c r="L167" s="122">
        <v>829</v>
      </c>
      <c r="M167" s="122">
        <v>49824.583689504798</v>
      </c>
      <c r="N167" s="122">
        <v>93136.484269956694</v>
      </c>
      <c r="O167" s="122"/>
      <c r="P167" s="122">
        <v>48</v>
      </c>
      <c r="Q167" s="122">
        <v>8039.8143089790901</v>
      </c>
      <c r="R167" s="122">
        <v>165.92905916910999</v>
      </c>
      <c r="S167" s="122"/>
      <c r="T167" s="122">
        <v>432.54170899650097</v>
      </c>
      <c r="U167" s="122">
        <v>276.18795748502902</v>
      </c>
    </row>
    <row r="168" spans="1:21" ht="12.75" x14ac:dyDescent="0.2">
      <c r="A168" s="122" t="s">
        <v>518</v>
      </c>
      <c r="B168" s="122">
        <v>12649</v>
      </c>
      <c r="C168" s="122"/>
      <c r="D168" s="122">
        <v>877.29489343345699</v>
      </c>
      <c r="E168" s="122">
        <v>11892.6033481298</v>
      </c>
      <c r="F168" s="122"/>
      <c r="G168" s="122">
        <v>-75.541794060310195</v>
      </c>
      <c r="H168" s="122">
        <v>-45.020256717539702</v>
      </c>
      <c r="I168" s="122"/>
      <c r="J168" s="122">
        <v>36291</v>
      </c>
      <c r="K168" s="122">
        <v>639</v>
      </c>
      <c r="L168" s="122">
        <v>4634</v>
      </c>
      <c r="M168" s="122">
        <v>49824.583689504798</v>
      </c>
      <c r="N168" s="122">
        <v>93136.484269956694</v>
      </c>
      <c r="O168" s="122"/>
      <c r="P168" s="122">
        <v>408</v>
      </c>
      <c r="Q168" s="122">
        <v>8039.8143089790901</v>
      </c>
      <c r="R168" s="122">
        <v>165.92905916910999</v>
      </c>
      <c r="S168" s="122"/>
      <c r="T168" s="122">
        <v>231.16770076748901</v>
      </c>
      <c r="U168" s="122">
        <v>276.18795748502902</v>
      </c>
    </row>
    <row r="169" spans="1:21" ht="12.75" x14ac:dyDescent="0.2">
      <c r="A169" s="122" t="s">
        <v>519</v>
      </c>
      <c r="B169" s="122">
        <v>8491</v>
      </c>
      <c r="C169" s="122"/>
      <c r="D169" s="122">
        <v>513.958275606445</v>
      </c>
      <c r="E169" s="122">
        <v>7905.4840759644903</v>
      </c>
      <c r="F169" s="122"/>
      <c r="G169" s="122">
        <v>-126.83181893976899</v>
      </c>
      <c r="H169" s="122">
        <v>198.62940690176299</v>
      </c>
      <c r="I169" s="122"/>
      <c r="J169" s="122">
        <v>6786</v>
      </c>
      <c r="K169" s="122">
        <v>70</v>
      </c>
      <c r="L169" s="122">
        <v>576</v>
      </c>
      <c r="M169" s="122">
        <v>49824.583689504798</v>
      </c>
      <c r="N169" s="122">
        <v>93136.484269956694</v>
      </c>
      <c r="O169" s="122"/>
      <c r="P169" s="122">
        <v>33</v>
      </c>
      <c r="Q169" s="122">
        <v>8039.8143089790901</v>
      </c>
      <c r="R169" s="122">
        <v>165.92905916910999</v>
      </c>
      <c r="S169" s="122"/>
      <c r="T169" s="122">
        <v>474.81736438679201</v>
      </c>
      <c r="U169" s="122">
        <v>276.18795748502902</v>
      </c>
    </row>
    <row r="170" spans="1:21" ht="12.75" x14ac:dyDescent="0.2">
      <c r="A170" s="122" t="s">
        <v>520</v>
      </c>
      <c r="B170" s="122">
        <v>10632</v>
      </c>
      <c r="C170" s="122"/>
      <c r="D170" s="122">
        <v>666.14811660272403</v>
      </c>
      <c r="E170" s="122">
        <v>10016.781142370501</v>
      </c>
      <c r="F170" s="122"/>
      <c r="G170" s="122">
        <v>-81.607295263344</v>
      </c>
      <c r="H170" s="122">
        <v>31.081225121105302</v>
      </c>
      <c r="I170" s="122"/>
      <c r="J170" s="122">
        <v>42334</v>
      </c>
      <c r="K170" s="122">
        <v>566</v>
      </c>
      <c r="L170" s="122">
        <v>4553</v>
      </c>
      <c r="M170" s="122">
        <v>49824.583689504798</v>
      </c>
      <c r="N170" s="122">
        <v>93136.484269956694</v>
      </c>
      <c r="O170" s="122"/>
      <c r="P170" s="122">
        <v>444</v>
      </c>
      <c r="Q170" s="122">
        <v>8039.8143089790901</v>
      </c>
      <c r="R170" s="122">
        <v>165.92905916910999</v>
      </c>
      <c r="S170" s="122"/>
      <c r="T170" s="122">
        <v>307.269182606134</v>
      </c>
      <c r="U170" s="122">
        <v>276.18795748502902</v>
      </c>
    </row>
    <row r="171" spans="1:21" ht="12.75" x14ac:dyDescent="0.2">
      <c r="A171" s="122" t="s">
        <v>521</v>
      </c>
      <c r="B171" s="122">
        <v>12570</v>
      </c>
      <c r="C171" s="122"/>
      <c r="D171" s="122">
        <v>809.30027063488797</v>
      </c>
      <c r="E171" s="122">
        <v>11898.782443882499</v>
      </c>
      <c r="F171" s="122"/>
      <c r="G171" s="122">
        <v>-97.601452711265907</v>
      </c>
      <c r="H171" s="122">
        <v>-40.348449378190701</v>
      </c>
      <c r="I171" s="122"/>
      <c r="J171" s="122">
        <v>39771</v>
      </c>
      <c r="K171" s="122">
        <v>646</v>
      </c>
      <c r="L171" s="122">
        <v>5081</v>
      </c>
      <c r="M171" s="122">
        <v>49824.583689504798</v>
      </c>
      <c r="N171" s="122">
        <v>93136.484269956694</v>
      </c>
      <c r="O171" s="122"/>
      <c r="P171" s="122">
        <v>338</v>
      </c>
      <c r="Q171" s="122">
        <v>8039.8143089790901</v>
      </c>
      <c r="R171" s="122">
        <v>165.92905916910999</v>
      </c>
      <c r="S171" s="122"/>
      <c r="T171" s="122">
        <v>235.839508106838</v>
      </c>
      <c r="U171" s="122">
        <v>276.18795748502902</v>
      </c>
    </row>
    <row r="172" spans="1:21" ht="12.75" x14ac:dyDescent="0.2">
      <c r="A172" s="122" t="s">
        <v>522</v>
      </c>
      <c r="B172" s="122">
        <v>9608</v>
      </c>
      <c r="C172" s="122"/>
      <c r="D172" s="122">
        <v>521.88490952088296</v>
      </c>
      <c r="E172" s="122">
        <v>9068.3184550144906</v>
      </c>
      <c r="F172" s="122"/>
      <c r="G172" s="122">
        <v>-79.849676845993798</v>
      </c>
      <c r="H172" s="122">
        <v>97.784850433053407</v>
      </c>
      <c r="I172" s="122"/>
      <c r="J172" s="122">
        <v>38761</v>
      </c>
      <c r="K172" s="122">
        <v>406</v>
      </c>
      <c r="L172" s="122">
        <v>3774</v>
      </c>
      <c r="M172" s="122">
        <v>49824.583689504798</v>
      </c>
      <c r="N172" s="122">
        <v>93136.484269956694</v>
      </c>
      <c r="O172" s="122"/>
      <c r="P172" s="122">
        <v>415</v>
      </c>
      <c r="Q172" s="122">
        <v>8039.8143089790901</v>
      </c>
      <c r="R172" s="122">
        <v>165.92905916910999</v>
      </c>
      <c r="S172" s="122"/>
      <c r="T172" s="122">
        <v>373.97280791808203</v>
      </c>
      <c r="U172" s="122">
        <v>276.18795748502902</v>
      </c>
    </row>
    <row r="173" spans="1:21" ht="12.75" x14ac:dyDescent="0.2">
      <c r="A173" s="122" t="s">
        <v>523</v>
      </c>
      <c r="B173" s="122">
        <v>9449</v>
      </c>
      <c r="C173" s="122"/>
      <c r="D173" s="122">
        <v>600.29618903017899</v>
      </c>
      <c r="E173" s="122">
        <v>8776.8860934315708</v>
      </c>
      <c r="F173" s="122"/>
      <c r="G173" s="122">
        <v>-63.511042494217499</v>
      </c>
      <c r="H173" s="122">
        <v>134.98968285005299</v>
      </c>
      <c r="I173" s="122"/>
      <c r="J173" s="122">
        <v>13031</v>
      </c>
      <c r="K173" s="122">
        <v>157</v>
      </c>
      <c r="L173" s="122">
        <v>1228</v>
      </c>
      <c r="M173" s="122">
        <v>49824.583689504798</v>
      </c>
      <c r="N173" s="122">
        <v>93136.484269956694</v>
      </c>
      <c r="O173" s="122"/>
      <c r="P173" s="122">
        <v>166</v>
      </c>
      <c r="Q173" s="122">
        <v>8039.8143089790901</v>
      </c>
      <c r="R173" s="122">
        <v>165.92905916910999</v>
      </c>
      <c r="S173" s="122"/>
      <c r="T173" s="122">
        <v>411.177640335082</v>
      </c>
      <c r="U173" s="122">
        <v>276.18795748502902</v>
      </c>
    </row>
    <row r="174" spans="1:21" ht="12.75" x14ac:dyDescent="0.2">
      <c r="A174" s="122" t="s">
        <v>524</v>
      </c>
      <c r="B174" s="122">
        <v>8696</v>
      </c>
      <c r="C174" s="122"/>
      <c r="D174" s="122">
        <v>505.24964228115198</v>
      </c>
      <c r="E174" s="122">
        <v>8174.4379158539496</v>
      </c>
      <c r="F174" s="122"/>
      <c r="G174" s="122">
        <v>-52.351711773224302</v>
      </c>
      <c r="H174" s="122">
        <v>68.5083617444173</v>
      </c>
      <c r="I174" s="122"/>
      <c r="J174" s="122">
        <v>14299</v>
      </c>
      <c r="K174" s="122">
        <v>145</v>
      </c>
      <c r="L174" s="122">
        <v>1255</v>
      </c>
      <c r="M174" s="122">
        <v>49824.583689504798</v>
      </c>
      <c r="N174" s="122">
        <v>93136.484269956694</v>
      </c>
      <c r="O174" s="122"/>
      <c r="P174" s="122">
        <v>202</v>
      </c>
      <c r="Q174" s="122">
        <v>8039.8143089790901</v>
      </c>
      <c r="R174" s="122">
        <v>165.92905916910999</v>
      </c>
      <c r="S174" s="122"/>
      <c r="T174" s="122">
        <v>344.69631922944598</v>
      </c>
      <c r="U174" s="122">
        <v>276.18795748502902</v>
      </c>
    </row>
    <row r="175" spans="1:21" ht="12.75" x14ac:dyDescent="0.2">
      <c r="A175" s="122" t="s">
        <v>525</v>
      </c>
      <c r="B175" s="122">
        <v>9116</v>
      </c>
      <c r="C175" s="122"/>
      <c r="D175" s="122">
        <v>472.81386637337903</v>
      </c>
      <c r="E175" s="122">
        <v>8565.7065086704006</v>
      </c>
      <c r="F175" s="122"/>
      <c r="G175" s="122">
        <v>-77.1990320978977</v>
      </c>
      <c r="H175" s="122">
        <v>154.38143618697401</v>
      </c>
      <c r="I175" s="122"/>
      <c r="J175" s="122">
        <v>23921</v>
      </c>
      <c r="K175" s="122">
        <v>227</v>
      </c>
      <c r="L175" s="122">
        <v>2200</v>
      </c>
      <c r="M175" s="122">
        <v>49824.583689504798</v>
      </c>
      <c r="N175" s="122">
        <v>93136.484269956694</v>
      </c>
      <c r="O175" s="122"/>
      <c r="P175" s="122">
        <v>264</v>
      </c>
      <c r="Q175" s="122">
        <v>8039.8143089790901</v>
      </c>
      <c r="R175" s="122">
        <v>165.92905916910999</v>
      </c>
      <c r="S175" s="122"/>
      <c r="T175" s="122">
        <v>430.569393672003</v>
      </c>
      <c r="U175" s="122">
        <v>276.18795748502902</v>
      </c>
    </row>
    <row r="176" spans="1:21" ht="12.75" x14ac:dyDescent="0.2">
      <c r="A176" s="122" t="s">
        <v>526</v>
      </c>
      <c r="B176" s="122">
        <v>10794</v>
      </c>
      <c r="C176" s="122"/>
      <c r="D176" s="122">
        <v>633.70601027463601</v>
      </c>
      <c r="E176" s="122">
        <v>9974.0992538635091</v>
      </c>
      <c r="F176" s="122"/>
      <c r="G176" s="122">
        <v>-71.264854332959203</v>
      </c>
      <c r="H176" s="122">
        <v>257.08273232307801</v>
      </c>
      <c r="I176" s="122"/>
      <c r="J176" s="122">
        <v>33887</v>
      </c>
      <c r="K176" s="122">
        <v>431</v>
      </c>
      <c r="L176" s="122">
        <v>3629</v>
      </c>
      <c r="M176" s="122">
        <v>49824.583689504798</v>
      </c>
      <c r="N176" s="122">
        <v>93136.484269956694</v>
      </c>
      <c r="O176" s="122"/>
      <c r="P176" s="122">
        <v>399</v>
      </c>
      <c r="Q176" s="122">
        <v>8039.8143089790901</v>
      </c>
      <c r="R176" s="122">
        <v>165.92905916910999</v>
      </c>
      <c r="S176" s="122"/>
      <c r="T176" s="122">
        <v>533.27068980810702</v>
      </c>
      <c r="U176" s="122">
        <v>276.18795748502902</v>
      </c>
    </row>
    <row r="177" spans="1:21" ht="12.75" x14ac:dyDescent="0.2">
      <c r="A177" s="122" t="s">
        <v>527</v>
      </c>
      <c r="B177" s="122">
        <v>8661</v>
      </c>
      <c r="C177" s="122"/>
      <c r="D177" s="122">
        <v>540.84429474954902</v>
      </c>
      <c r="E177" s="122">
        <v>7775.27050866022</v>
      </c>
      <c r="F177" s="122"/>
      <c r="G177" s="122">
        <v>-50.766096820260401</v>
      </c>
      <c r="H177" s="122">
        <v>395.31911518530899</v>
      </c>
      <c r="I177" s="122"/>
      <c r="J177" s="122">
        <v>8936</v>
      </c>
      <c r="K177" s="122">
        <v>97</v>
      </c>
      <c r="L177" s="122">
        <v>746</v>
      </c>
      <c r="M177" s="122">
        <v>49824.583689504798</v>
      </c>
      <c r="N177" s="122">
        <v>93136.484269956694</v>
      </c>
      <c r="O177" s="122"/>
      <c r="P177" s="122">
        <v>128</v>
      </c>
      <c r="Q177" s="122">
        <v>8039.8143089790901</v>
      </c>
      <c r="R177" s="122">
        <v>165.92905916910999</v>
      </c>
      <c r="S177" s="122"/>
      <c r="T177" s="122">
        <v>671.50707267033795</v>
      </c>
      <c r="U177" s="122">
        <v>276.18795748502902</v>
      </c>
    </row>
    <row r="178" spans="1:21" ht="12.75" x14ac:dyDescent="0.2">
      <c r="A178" s="122" t="s">
        <v>528</v>
      </c>
      <c r="B178" s="122">
        <v>9818</v>
      </c>
      <c r="C178" s="122"/>
      <c r="D178" s="122">
        <v>569.11806030187097</v>
      </c>
      <c r="E178" s="122">
        <v>8847.1931264930008</v>
      </c>
      <c r="F178" s="122"/>
      <c r="G178" s="122">
        <v>-102.35149800272301</v>
      </c>
      <c r="H178" s="122">
        <v>504.49913991883602</v>
      </c>
      <c r="I178" s="122"/>
      <c r="J178" s="122">
        <v>10243</v>
      </c>
      <c r="K178" s="122">
        <v>117</v>
      </c>
      <c r="L178" s="122">
        <v>973</v>
      </c>
      <c r="M178" s="122">
        <v>49824.583689504798</v>
      </c>
      <c r="N178" s="122">
        <v>93136.484269956694</v>
      </c>
      <c r="O178" s="122"/>
      <c r="P178" s="122">
        <v>81</v>
      </c>
      <c r="Q178" s="122">
        <v>8039.8143089790901</v>
      </c>
      <c r="R178" s="122">
        <v>165.92905916910999</v>
      </c>
      <c r="S178" s="122"/>
      <c r="T178" s="122">
        <v>780.68709740386498</v>
      </c>
      <c r="U178" s="122">
        <v>276.18795748502902</v>
      </c>
    </row>
    <row r="179" spans="1:21" ht="12.75" x14ac:dyDescent="0.2">
      <c r="A179" s="122" t="s">
        <v>529</v>
      </c>
      <c r="B179" s="122">
        <v>10846</v>
      </c>
      <c r="C179" s="122"/>
      <c r="D179" s="122">
        <v>663.51488441853303</v>
      </c>
      <c r="E179" s="122">
        <v>10379.7442144899</v>
      </c>
      <c r="F179" s="122"/>
      <c r="G179" s="122">
        <v>-13.250906718969601</v>
      </c>
      <c r="H179" s="122">
        <v>-183.674269404341</v>
      </c>
      <c r="I179" s="122"/>
      <c r="J179" s="122">
        <v>62927</v>
      </c>
      <c r="K179" s="122">
        <v>838</v>
      </c>
      <c r="L179" s="122">
        <v>7013</v>
      </c>
      <c r="M179" s="122">
        <v>49824.583689504798</v>
      </c>
      <c r="N179" s="122">
        <v>93136.484269956694</v>
      </c>
      <c r="O179" s="122"/>
      <c r="P179" s="122">
        <v>1195</v>
      </c>
      <c r="Q179" s="122">
        <v>8039.8143089790901</v>
      </c>
      <c r="R179" s="122">
        <v>165.92905916910999</v>
      </c>
      <c r="S179" s="122"/>
      <c r="T179" s="122">
        <v>92.513688080687601</v>
      </c>
      <c r="U179" s="122">
        <v>276.18795748502902</v>
      </c>
    </row>
    <row r="180" spans="1:21" ht="12.75" x14ac:dyDescent="0.2">
      <c r="A180" s="122" t="s">
        <v>530</v>
      </c>
      <c r="B180" s="122">
        <v>9304</v>
      </c>
      <c r="C180" s="122"/>
      <c r="D180" s="122">
        <v>479.90996645265</v>
      </c>
      <c r="E180" s="122">
        <v>8568.7545312800594</v>
      </c>
      <c r="F180" s="122"/>
      <c r="G180" s="122">
        <v>-109.31817058456301</v>
      </c>
      <c r="H180" s="122">
        <v>364.56948960146201</v>
      </c>
      <c r="I180" s="122"/>
      <c r="J180" s="122">
        <v>15054</v>
      </c>
      <c r="K180" s="122">
        <v>145</v>
      </c>
      <c r="L180" s="122">
        <v>1385</v>
      </c>
      <c r="M180" s="122">
        <v>49824.583689504798</v>
      </c>
      <c r="N180" s="122">
        <v>93136.484269956694</v>
      </c>
      <c r="O180" s="122"/>
      <c r="P180" s="122">
        <v>106</v>
      </c>
      <c r="Q180" s="122">
        <v>8039.8143089790901</v>
      </c>
      <c r="R180" s="122">
        <v>165.92905916910999</v>
      </c>
      <c r="S180" s="122"/>
      <c r="T180" s="122">
        <v>640.75744708649097</v>
      </c>
      <c r="U180" s="122">
        <v>276.18795748502902</v>
      </c>
    </row>
    <row r="181" spans="1:21" ht="12.75" x14ac:dyDescent="0.2">
      <c r="A181" s="122" t="s">
        <v>531</v>
      </c>
      <c r="B181" s="122">
        <v>11219</v>
      </c>
      <c r="C181" s="122"/>
      <c r="D181" s="122">
        <v>709.28557595659504</v>
      </c>
      <c r="E181" s="122">
        <v>10696.111243771</v>
      </c>
      <c r="F181" s="122"/>
      <c r="G181" s="122">
        <v>-14.0600306650704</v>
      </c>
      <c r="H181" s="122">
        <v>-172.643079351122</v>
      </c>
      <c r="I181" s="122"/>
      <c r="J181" s="122">
        <v>36528</v>
      </c>
      <c r="K181" s="122">
        <v>520</v>
      </c>
      <c r="L181" s="122">
        <v>4195</v>
      </c>
      <c r="M181" s="122">
        <v>49824.583689504798</v>
      </c>
      <c r="N181" s="122">
        <v>93136.484269956694</v>
      </c>
      <c r="O181" s="122"/>
      <c r="P181" s="122">
        <v>690</v>
      </c>
      <c r="Q181" s="122">
        <v>8039.8143089790901</v>
      </c>
      <c r="R181" s="122">
        <v>165.92905916910999</v>
      </c>
      <c r="S181" s="122"/>
      <c r="T181" s="122">
        <v>103.54487813390701</v>
      </c>
      <c r="U181" s="122">
        <v>276.18795748502902</v>
      </c>
    </row>
    <row r="182" spans="1:21" ht="12.75" x14ac:dyDescent="0.2">
      <c r="A182" s="122" t="s">
        <v>532</v>
      </c>
      <c r="B182" s="122">
        <v>9983</v>
      </c>
      <c r="C182" s="122"/>
      <c r="D182" s="122">
        <v>582.044264575748</v>
      </c>
      <c r="E182" s="122">
        <v>9300.2346270528105</v>
      </c>
      <c r="F182" s="122"/>
      <c r="G182" s="122">
        <v>11.189589660481801</v>
      </c>
      <c r="H182" s="122">
        <v>90.009441593811303</v>
      </c>
      <c r="I182" s="122"/>
      <c r="J182" s="122">
        <v>18747</v>
      </c>
      <c r="K182" s="122">
        <v>219</v>
      </c>
      <c r="L182" s="122">
        <v>1872</v>
      </c>
      <c r="M182" s="122">
        <v>49824.583689504798</v>
      </c>
      <c r="N182" s="122">
        <v>93136.484269956694</v>
      </c>
      <c r="O182" s="122"/>
      <c r="P182" s="122">
        <v>413</v>
      </c>
      <c r="Q182" s="122">
        <v>8039.8143089790901</v>
      </c>
      <c r="R182" s="122">
        <v>165.92905916910999</v>
      </c>
      <c r="S182" s="122"/>
      <c r="T182" s="122">
        <v>366.19739907884002</v>
      </c>
      <c r="U182" s="122">
        <v>276.18795748502902</v>
      </c>
    </row>
    <row r="183" spans="1:21" ht="12.75" x14ac:dyDescent="0.2">
      <c r="A183" s="122" t="s">
        <v>533</v>
      </c>
      <c r="B183" s="122">
        <v>9170</v>
      </c>
      <c r="C183" s="122"/>
      <c r="D183" s="122">
        <v>522.30762063940597</v>
      </c>
      <c r="E183" s="122">
        <v>8732.7504918305494</v>
      </c>
      <c r="F183" s="122"/>
      <c r="G183" s="122">
        <v>-35.044138454183802</v>
      </c>
      <c r="H183" s="122">
        <v>-49.517629539006698</v>
      </c>
      <c r="I183" s="122"/>
      <c r="J183" s="122">
        <v>53134</v>
      </c>
      <c r="K183" s="122">
        <v>557</v>
      </c>
      <c r="L183" s="122">
        <v>4982</v>
      </c>
      <c r="M183" s="122">
        <v>49824.583689504798</v>
      </c>
      <c r="N183" s="122">
        <v>93136.484269956694</v>
      </c>
      <c r="O183" s="122"/>
      <c r="P183" s="122">
        <v>865</v>
      </c>
      <c r="Q183" s="122">
        <v>8039.8143089790901</v>
      </c>
      <c r="R183" s="122">
        <v>165.92905916910999</v>
      </c>
      <c r="S183" s="122"/>
      <c r="T183" s="122">
        <v>226.67032794602201</v>
      </c>
      <c r="U183" s="122">
        <v>276.18795748502902</v>
      </c>
    </row>
    <row r="184" spans="1:21" ht="12.75" x14ac:dyDescent="0.2">
      <c r="A184" s="122" t="s">
        <v>534</v>
      </c>
      <c r="B184" s="122">
        <v>7657</v>
      </c>
      <c r="C184" s="122"/>
      <c r="D184" s="122">
        <v>390.518515089613</v>
      </c>
      <c r="E184" s="122">
        <v>7268.6294408419899</v>
      </c>
      <c r="F184" s="122"/>
      <c r="G184" s="122">
        <v>-118.217698920998</v>
      </c>
      <c r="H184" s="122">
        <v>116.03789852901799</v>
      </c>
      <c r="I184" s="122"/>
      <c r="J184" s="122">
        <v>8931</v>
      </c>
      <c r="K184" s="122">
        <v>70</v>
      </c>
      <c r="L184" s="122">
        <v>697</v>
      </c>
      <c r="M184" s="122">
        <v>49824.583689504798</v>
      </c>
      <c r="N184" s="122">
        <v>93136.484269956694</v>
      </c>
      <c r="O184" s="122"/>
      <c r="P184" s="122">
        <v>53</v>
      </c>
      <c r="Q184" s="122">
        <v>8039.8143089790901</v>
      </c>
      <c r="R184" s="122">
        <v>165.92905916910999</v>
      </c>
      <c r="S184" s="122"/>
      <c r="T184" s="122">
        <v>392.225856014047</v>
      </c>
      <c r="U184" s="122">
        <v>276.18795748502902</v>
      </c>
    </row>
    <row r="185" spans="1:21" ht="12.75" x14ac:dyDescent="0.2">
      <c r="A185" s="122" t="s">
        <v>535</v>
      </c>
      <c r="B185" s="122">
        <v>11624</v>
      </c>
      <c r="C185" s="122"/>
      <c r="D185" s="122">
        <v>672.212978758502</v>
      </c>
      <c r="E185" s="122">
        <v>10944.2278251937</v>
      </c>
      <c r="F185" s="122"/>
      <c r="G185" s="122">
        <v>-94.358011908168905</v>
      </c>
      <c r="H185" s="122">
        <v>101.95456013161601</v>
      </c>
      <c r="I185" s="122"/>
      <c r="J185" s="122">
        <v>25275</v>
      </c>
      <c r="K185" s="122">
        <v>341</v>
      </c>
      <c r="L185" s="122">
        <v>2970</v>
      </c>
      <c r="M185" s="122">
        <v>49824.583689504798</v>
      </c>
      <c r="N185" s="122">
        <v>93136.484269956694</v>
      </c>
      <c r="O185" s="122"/>
      <c r="P185" s="122">
        <v>225</v>
      </c>
      <c r="Q185" s="122">
        <v>8039.8143089790901</v>
      </c>
      <c r="R185" s="122">
        <v>165.92905916910999</v>
      </c>
      <c r="S185" s="122"/>
      <c r="T185" s="122">
        <v>378.14251761664502</v>
      </c>
      <c r="U185" s="122">
        <v>276.18795748502902</v>
      </c>
    </row>
    <row r="186" spans="1:21" ht="12.75" x14ac:dyDescent="0.2">
      <c r="A186" s="122" t="s">
        <v>536</v>
      </c>
      <c r="B186" s="122">
        <v>9718</v>
      </c>
      <c r="C186" s="122"/>
      <c r="D186" s="122">
        <v>537.73183909423005</v>
      </c>
      <c r="E186" s="122">
        <v>8643.0422616991491</v>
      </c>
      <c r="F186" s="122"/>
      <c r="G186" s="122">
        <v>-22.790723433386901</v>
      </c>
      <c r="H186" s="122">
        <v>559.80870633019799</v>
      </c>
      <c r="I186" s="122"/>
      <c r="J186" s="122">
        <v>12694</v>
      </c>
      <c r="K186" s="122">
        <v>137</v>
      </c>
      <c r="L186" s="122">
        <v>1178</v>
      </c>
      <c r="M186" s="122">
        <v>49824.583689504798</v>
      </c>
      <c r="N186" s="122">
        <v>93136.484269956694</v>
      </c>
      <c r="O186" s="122"/>
      <c r="P186" s="122">
        <v>226</v>
      </c>
      <c r="Q186" s="122">
        <v>8039.8143089790901</v>
      </c>
      <c r="R186" s="122">
        <v>165.92905916910999</v>
      </c>
      <c r="S186" s="122"/>
      <c r="T186" s="122">
        <v>835.99666381522695</v>
      </c>
      <c r="U186" s="122">
        <v>276.18795748502902</v>
      </c>
    </row>
    <row r="187" spans="1:21" ht="12.75" x14ac:dyDescent="0.2">
      <c r="A187" s="122" t="s">
        <v>537</v>
      </c>
      <c r="B187" s="122">
        <v>10319</v>
      </c>
      <c r="C187" s="122"/>
      <c r="D187" s="122">
        <v>509.54229339966298</v>
      </c>
      <c r="E187" s="122">
        <v>9174.3705199831893</v>
      </c>
      <c r="F187" s="122"/>
      <c r="G187" s="122">
        <v>-44.148948555534197</v>
      </c>
      <c r="H187" s="122">
        <v>679.14855014299496</v>
      </c>
      <c r="I187" s="122"/>
      <c r="J187" s="122">
        <v>10365</v>
      </c>
      <c r="K187" s="122">
        <v>106</v>
      </c>
      <c r="L187" s="122">
        <v>1021</v>
      </c>
      <c r="M187" s="122">
        <v>49824.583689504798</v>
      </c>
      <c r="N187" s="122">
        <v>93136.484269956694</v>
      </c>
      <c r="O187" s="122"/>
      <c r="P187" s="122">
        <v>157</v>
      </c>
      <c r="Q187" s="122">
        <v>8039.8143089790901</v>
      </c>
      <c r="R187" s="122">
        <v>165.92905916910999</v>
      </c>
      <c r="S187" s="122"/>
      <c r="T187" s="122">
        <v>955.33650762802404</v>
      </c>
      <c r="U187" s="122">
        <v>276.18795748502902</v>
      </c>
    </row>
    <row r="188" spans="1:21" ht="12.75" x14ac:dyDescent="0.2">
      <c r="A188" s="122" t="s">
        <v>538</v>
      </c>
      <c r="B188" s="122">
        <v>8829</v>
      </c>
      <c r="C188" s="122"/>
      <c r="D188" s="122">
        <v>435.85412590851399</v>
      </c>
      <c r="E188" s="122">
        <v>7883.3327443791304</v>
      </c>
      <c r="F188" s="122"/>
      <c r="G188" s="122">
        <v>-103.413088517726</v>
      </c>
      <c r="H188" s="122">
        <v>613.55120843352199</v>
      </c>
      <c r="I188" s="122"/>
      <c r="J188" s="122">
        <v>12346</v>
      </c>
      <c r="K188" s="122">
        <v>108</v>
      </c>
      <c r="L188" s="122">
        <v>1045</v>
      </c>
      <c r="M188" s="122">
        <v>49824.583689504798</v>
      </c>
      <c r="N188" s="122">
        <v>93136.484269956694</v>
      </c>
      <c r="O188" s="122"/>
      <c r="P188" s="122">
        <v>96</v>
      </c>
      <c r="Q188" s="122">
        <v>8039.8143089790901</v>
      </c>
      <c r="R188" s="122">
        <v>165.92905916910999</v>
      </c>
      <c r="S188" s="122"/>
      <c r="T188" s="122">
        <v>889.73916591855095</v>
      </c>
      <c r="U188" s="122">
        <v>276.18795748502902</v>
      </c>
    </row>
    <row r="189" spans="1:21" ht="12.75" x14ac:dyDescent="0.2">
      <c r="A189" s="122" t="s">
        <v>539</v>
      </c>
      <c r="B189" s="122">
        <v>9925</v>
      </c>
      <c r="C189" s="122"/>
      <c r="D189" s="122">
        <v>619.13832824771305</v>
      </c>
      <c r="E189" s="122">
        <v>9190.1980060192891</v>
      </c>
      <c r="F189" s="122"/>
      <c r="G189" s="122">
        <v>0.58034984417159297</v>
      </c>
      <c r="H189" s="122">
        <v>114.901101039144</v>
      </c>
      <c r="I189" s="122"/>
      <c r="J189" s="122">
        <v>10864</v>
      </c>
      <c r="K189" s="122">
        <v>135</v>
      </c>
      <c r="L189" s="122">
        <v>1072</v>
      </c>
      <c r="M189" s="122">
        <v>49824.583689504798</v>
      </c>
      <c r="N189" s="122">
        <v>93136.484269956694</v>
      </c>
      <c r="O189" s="122"/>
      <c r="P189" s="122">
        <v>225</v>
      </c>
      <c r="Q189" s="122">
        <v>8039.8143089790901</v>
      </c>
      <c r="R189" s="122">
        <v>165.92905916910999</v>
      </c>
      <c r="S189" s="122"/>
      <c r="T189" s="122">
        <v>391.08905852417303</v>
      </c>
      <c r="U189" s="122">
        <v>276.18795748502902</v>
      </c>
    </row>
    <row r="190" spans="1:21" ht="12.75" x14ac:dyDescent="0.2">
      <c r="A190" s="122" t="s">
        <v>540</v>
      </c>
      <c r="B190" s="122">
        <v>9512</v>
      </c>
      <c r="C190" s="122"/>
      <c r="D190" s="122">
        <v>513.37052228228799</v>
      </c>
      <c r="E190" s="122">
        <v>8946.7717314090096</v>
      </c>
      <c r="F190" s="122"/>
      <c r="G190" s="122">
        <v>-65.248179338826205</v>
      </c>
      <c r="H190" s="122">
        <v>116.91400578286201</v>
      </c>
      <c r="I190" s="122"/>
      <c r="J190" s="122">
        <v>12617</v>
      </c>
      <c r="K190" s="122">
        <v>130</v>
      </c>
      <c r="L190" s="122">
        <v>1212</v>
      </c>
      <c r="M190" s="122">
        <v>49824.583689504798</v>
      </c>
      <c r="N190" s="122">
        <v>93136.484269956694</v>
      </c>
      <c r="O190" s="122"/>
      <c r="P190" s="122">
        <v>158</v>
      </c>
      <c r="Q190" s="122">
        <v>8039.8143089790901</v>
      </c>
      <c r="R190" s="122">
        <v>165.92905916910999</v>
      </c>
      <c r="S190" s="122"/>
      <c r="T190" s="122">
        <v>393.10196326789099</v>
      </c>
      <c r="U190" s="122">
        <v>276.18795748502902</v>
      </c>
    </row>
    <row r="191" spans="1:21" ht="12.75" x14ac:dyDescent="0.2">
      <c r="A191" s="122" t="s">
        <v>541</v>
      </c>
      <c r="B191" s="122">
        <v>9470</v>
      </c>
      <c r="C191" s="122"/>
      <c r="D191" s="122">
        <v>503.67765474028698</v>
      </c>
      <c r="E191" s="122">
        <v>8799.8131817666399</v>
      </c>
      <c r="F191" s="122"/>
      <c r="G191" s="122">
        <v>-103.246661517341</v>
      </c>
      <c r="H191" s="122">
        <v>270.13080462980298</v>
      </c>
      <c r="I191" s="122"/>
      <c r="J191" s="122">
        <v>15135</v>
      </c>
      <c r="K191" s="122">
        <v>153</v>
      </c>
      <c r="L191" s="122">
        <v>1430</v>
      </c>
      <c r="M191" s="122">
        <v>49824.583689504798</v>
      </c>
      <c r="N191" s="122">
        <v>93136.484269956694</v>
      </c>
      <c r="O191" s="122"/>
      <c r="P191" s="122">
        <v>118</v>
      </c>
      <c r="Q191" s="122">
        <v>8039.8143089790901</v>
      </c>
      <c r="R191" s="122">
        <v>165.92905916910999</v>
      </c>
      <c r="S191" s="122"/>
      <c r="T191" s="122">
        <v>546.318762114832</v>
      </c>
      <c r="U191" s="122">
        <v>276.18795748502902</v>
      </c>
    </row>
    <row r="192" spans="1:21" ht="12.75" x14ac:dyDescent="0.2">
      <c r="A192" s="122" t="s">
        <v>542</v>
      </c>
      <c r="B192" s="122">
        <v>10460</v>
      </c>
      <c r="C192" s="122"/>
      <c r="D192" s="122">
        <v>560.74058963274297</v>
      </c>
      <c r="E192" s="122">
        <v>9425.6682534371994</v>
      </c>
      <c r="F192" s="122"/>
      <c r="G192" s="122">
        <v>-27.787919839572801</v>
      </c>
      <c r="H192" s="122">
        <v>501.70061591025598</v>
      </c>
      <c r="I192" s="122"/>
      <c r="J192" s="122">
        <v>11640</v>
      </c>
      <c r="K192" s="122">
        <v>131</v>
      </c>
      <c r="L192" s="122">
        <v>1178</v>
      </c>
      <c r="M192" s="122">
        <v>49824.583689504798</v>
      </c>
      <c r="N192" s="122">
        <v>93136.484269956694</v>
      </c>
      <c r="O192" s="122"/>
      <c r="P192" s="122">
        <v>200</v>
      </c>
      <c r="Q192" s="122">
        <v>8039.8143089790901</v>
      </c>
      <c r="R192" s="122">
        <v>165.92905916910999</v>
      </c>
      <c r="S192" s="122"/>
      <c r="T192" s="122">
        <v>777.88857339528499</v>
      </c>
      <c r="U192" s="122">
        <v>276.18795748502902</v>
      </c>
    </row>
    <row r="193" spans="1:21" ht="12.75" x14ac:dyDescent="0.2">
      <c r="A193" s="122" t="s">
        <v>543</v>
      </c>
      <c r="B193" s="122">
        <v>10313</v>
      </c>
      <c r="C193" s="122"/>
      <c r="D193" s="122">
        <v>605.64232488076902</v>
      </c>
      <c r="E193" s="122">
        <v>9763.7151209946005</v>
      </c>
      <c r="F193" s="122"/>
      <c r="G193" s="122">
        <v>88.2764557031403</v>
      </c>
      <c r="H193" s="122">
        <v>-144.16038472611299</v>
      </c>
      <c r="I193" s="122"/>
      <c r="J193" s="122">
        <v>56929</v>
      </c>
      <c r="K193" s="122">
        <v>692</v>
      </c>
      <c r="L193" s="122">
        <v>5968</v>
      </c>
      <c r="M193" s="122">
        <v>49824.583689504798</v>
      </c>
      <c r="N193" s="122">
        <v>93136.484269956694</v>
      </c>
      <c r="O193" s="122"/>
      <c r="P193" s="122">
        <v>1800</v>
      </c>
      <c r="Q193" s="122">
        <v>8039.8143089790901</v>
      </c>
      <c r="R193" s="122">
        <v>165.92905916910999</v>
      </c>
      <c r="S193" s="122"/>
      <c r="T193" s="122">
        <v>132.02757275891599</v>
      </c>
      <c r="U193" s="122">
        <v>276.18795748502902</v>
      </c>
    </row>
    <row r="194" spans="1:21" ht="12.75" x14ac:dyDescent="0.2">
      <c r="A194" s="122" t="s">
        <v>544</v>
      </c>
      <c r="B194" s="122">
        <v>9570</v>
      </c>
      <c r="C194" s="122"/>
      <c r="D194" s="122">
        <v>395.43320388495903</v>
      </c>
      <c r="E194" s="122">
        <v>8746.9449512789997</v>
      </c>
      <c r="F194" s="122"/>
      <c r="G194" s="122">
        <v>-74.648098650498596</v>
      </c>
      <c r="H194" s="122">
        <v>502.382652995792</v>
      </c>
      <c r="I194" s="122"/>
      <c r="J194" s="122">
        <v>9072</v>
      </c>
      <c r="K194" s="122">
        <v>72</v>
      </c>
      <c r="L194" s="122">
        <v>852</v>
      </c>
      <c r="M194" s="122">
        <v>49824.583689504798</v>
      </c>
      <c r="N194" s="122">
        <v>93136.484269956694</v>
      </c>
      <c r="O194" s="122"/>
      <c r="P194" s="122">
        <v>103</v>
      </c>
      <c r="Q194" s="122">
        <v>8039.8143089790901</v>
      </c>
      <c r="R194" s="122">
        <v>165.92905916910999</v>
      </c>
      <c r="S194" s="122"/>
      <c r="T194" s="122">
        <v>778.57061048082096</v>
      </c>
      <c r="U194" s="122">
        <v>276.18795748502902</v>
      </c>
    </row>
    <row r="195" spans="1:21" ht="12.75" x14ac:dyDescent="0.2">
      <c r="A195" s="122" t="s">
        <v>545</v>
      </c>
      <c r="B195" s="122">
        <v>9717</v>
      </c>
      <c r="C195" s="122"/>
      <c r="D195" s="122">
        <v>559.533882642756</v>
      </c>
      <c r="E195" s="122">
        <v>9206.2709379836506</v>
      </c>
      <c r="F195" s="122"/>
      <c r="G195" s="122">
        <v>-3.6815592401641202</v>
      </c>
      <c r="H195" s="122">
        <v>-45.076967151552701</v>
      </c>
      <c r="I195" s="122"/>
      <c r="J195" s="122">
        <v>53517</v>
      </c>
      <c r="K195" s="122">
        <v>601</v>
      </c>
      <c r="L195" s="122">
        <v>5290</v>
      </c>
      <c r="M195" s="122">
        <v>49824.583689504798</v>
      </c>
      <c r="N195" s="122">
        <v>93136.484269956694</v>
      </c>
      <c r="O195" s="122"/>
      <c r="P195" s="122">
        <v>1080</v>
      </c>
      <c r="Q195" s="122">
        <v>8039.8143089790901</v>
      </c>
      <c r="R195" s="122">
        <v>165.92905916910999</v>
      </c>
      <c r="S195" s="122"/>
      <c r="T195" s="122">
        <v>231.110990333476</v>
      </c>
      <c r="U195" s="122">
        <v>276.18795748502902</v>
      </c>
    </row>
    <row r="196" spans="1:21" ht="12.75" x14ac:dyDescent="0.2">
      <c r="A196" s="122" t="s">
        <v>546</v>
      </c>
      <c r="B196" s="122">
        <v>10673</v>
      </c>
      <c r="C196" s="122"/>
      <c r="D196" s="122">
        <v>488.72849256612898</v>
      </c>
      <c r="E196" s="122">
        <v>9925.1020279075292</v>
      </c>
      <c r="F196" s="122"/>
      <c r="G196" s="122">
        <v>-56.628537673782901</v>
      </c>
      <c r="H196" s="122">
        <v>315.50166586134299</v>
      </c>
      <c r="I196" s="122"/>
      <c r="J196" s="122">
        <v>23244</v>
      </c>
      <c r="K196" s="122">
        <v>228</v>
      </c>
      <c r="L196" s="122">
        <v>2477</v>
      </c>
      <c r="M196" s="122">
        <v>49824.583689504798</v>
      </c>
      <c r="N196" s="122">
        <v>93136.484269956694</v>
      </c>
      <c r="O196" s="122"/>
      <c r="P196" s="122">
        <v>316</v>
      </c>
      <c r="Q196" s="122">
        <v>8039.8143089790901</v>
      </c>
      <c r="R196" s="122">
        <v>165.92905916910999</v>
      </c>
      <c r="S196" s="122"/>
      <c r="T196" s="122">
        <v>591.68962334637195</v>
      </c>
      <c r="U196" s="122">
        <v>276.18795748502902</v>
      </c>
    </row>
    <row r="197" spans="1:21" ht="12.75" x14ac:dyDescent="0.2">
      <c r="A197" s="122" t="s">
        <v>547</v>
      </c>
      <c r="B197" s="122">
        <v>9621</v>
      </c>
      <c r="C197" s="122"/>
      <c r="D197" s="122">
        <v>501.53616972829701</v>
      </c>
      <c r="E197" s="122">
        <v>8933.2679661380498</v>
      </c>
      <c r="F197" s="122"/>
      <c r="G197" s="122">
        <v>-100.979607163509</v>
      </c>
      <c r="H197" s="122">
        <v>287.190458595118</v>
      </c>
      <c r="I197" s="122"/>
      <c r="J197" s="122">
        <v>15597</v>
      </c>
      <c r="K197" s="122">
        <v>157</v>
      </c>
      <c r="L197" s="122">
        <v>1496</v>
      </c>
      <c r="M197" s="122">
        <v>49824.583689504798</v>
      </c>
      <c r="N197" s="122">
        <v>93136.484269956694</v>
      </c>
      <c r="O197" s="122"/>
      <c r="P197" s="122">
        <v>126</v>
      </c>
      <c r="Q197" s="122">
        <v>8039.8143089790901</v>
      </c>
      <c r="R197" s="122">
        <v>165.92905916910999</v>
      </c>
      <c r="S197" s="122"/>
      <c r="T197" s="122">
        <v>563.37841608014696</v>
      </c>
      <c r="U197" s="122">
        <v>276.18795748502902</v>
      </c>
    </row>
    <row r="198" spans="1:21" ht="12.75" x14ac:dyDescent="0.2">
      <c r="A198" s="122" t="s">
        <v>548</v>
      </c>
      <c r="B198" s="122">
        <v>10878</v>
      </c>
      <c r="C198" s="122"/>
      <c r="D198" s="122">
        <v>656.00047061661996</v>
      </c>
      <c r="E198" s="122">
        <v>9986.4081339145505</v>
      </c>
      <c r="F198" s="122"/>
      <c r="G198" s="122">
        <v>-50.649910902569196</v>
      </c>
      <c r="H198" s="122">
        <v>286.23494759384403</v>
      </c>
      <c r="I198" s="122"/>
      <c r="J198" s="122">
        <v>11089</v>
      </c>
      <c r="K198" s="122">
        <v>146</v>
      </c>
      <c r="L198" s="122">
        <v>1189</v>
      </c>
      <c r="M198" s="122">
        <v>49824.583689504798</v>
      </c>
      <c r="N198" s="122">
        <v>93136.484269956694</v>
      </c>
      <c r="O198" s="122"/>
      <c r="P198" s="122">
        <v>159</v>
      </c>
      <c r="Q198" s="122">
        <v>8039.8143089790901</v>
      </c>
      <c r="R198" s="122">
        <v>165.92905916910999</v>
      </c>
      <c r="S198" s="122"/>
      <c r="T198" s="122">
        <v>562.42290507887299</v>
      </c>
      <c r="U198" s="122">
        <v>276.18795748502902</v>
      </c>
    </row>
    <row r="199" spans="1:21" ht="12.75" x14ac:dyDescent="0.2">
      <c r="A199" s="122" t="s">
        <v>549</v>
      </c>
      <c r="B199" s="122">
        <v>10142</v>
      </c>
      <c r="C199" s="122"/>
      <c r="D199" s="122">
        <v>612.78057533146603</v>
      </c>
      <c r="E199" s="122">
        <v>9507.8363989493901</v>
      </c>
      <c r="F199" s="122"/>
      <c r="G199" s="122">
        <v>-7.4244065217791597</v>
      </c>
      <c r="H199" s="122">
        <v>28.361200389723301</v>
      </c>
      <c r="I199" s="122"/>
      <c r="J199" s="122">
        <v>37890</v>
      </c>
      <c r="K199" s="122">
        <v>466</v>
      </c>
      <c r="L199" s="122">
        <v>3868</v>
      </c>
      <c r="M199" s="122">
        <v>49824.583689504798</v>
      </c>
      <c r="N199" s="122">
        <v>93136.484269956694</v>
      </c>
      <c r="O199" s="122"/>
      <c r="P199" s="122">
        <v>747</v>
      </c>
      <c r="Q199" s="122">
        <v>8039.8143089790901</v>
      </c>
      <c r="R199" s="122">
        <v>165.92905916910999</v>
      </c>
      <c r="S199" s="122"/>
      <c r="T199" s="122">
        <v>304.54915787475198</v>
      </c>
      <c r="U199" s="122">
        <v>276.18795748502902</v>
      </c>
    </row>
    <row r="200" spans="1:21" ht="12.75" x14ac:dyDescent="0.2">
      <c r="A200" s="122" t="s">
        <v>550</v>
      </c>
      <c r="B200" s="122">
        <v>9683</v>
      </c>
      <c r="C200" s="122"/>
      <c r="D200" s="122">
        <v>501.23709049964299</v>
      </c>
      <c r="E200" s="122">
        <v>9014.4268809068908</v>
      </c>
      <c r="F200" s="122"/>
      <c r="G200" s="122">
        <v>-28.301214029195801</v>
      </c>
      <c r="H200" s="122">
        <v>195.44989035154799</v>
      </c>
      <c r="I200" s="122"/>
      <c r="J200" s="122">
        <v>12326</v>
      </c>
      <c r="K200" s="122">
        <v>124</v>
      </c>
      <c r="L200" s="122">
        <v>1193</v>
      </c>
      <c r="M200" s="122">
        <v>49824.583689504798</v>
      </c>
      <c r="N200" s="122">
        <v>93136.484269956694</v>
      </c>
      <c r="O200" s="122"/>
      <c r="P200" s="122">
        <v>211</v>
      </c>
      <c r="Q200" s="122">
        <v>8039.8143089790901</v>
      </c>
      <c r="R200" s="122">
        <v>165.92905916910999</v>
      </c>
      <c r="S200" s="122"/>
      <c r="T200" s="122">
        <v>471.63784783657701</v>
      </c>
      <c r="U200" s="122">
        <v>276.18795748502902</v>
      </c>
    </row>
    <row r="201" spans="1:21" ht="12.75" x14ac:dyDescent="0.2">
      <c r="A201" s="122" t="s">
        <v>551</v>
      </c>
      <c r="B201" s="122">
        <v>11306</v>
      </c>
      <c r="C201" s="122"/>
      <c r="D201" s="122">
        <v>658.02336703418803</v>
      </c>
      <c r="E201" s="122">
        <v>10635.751940357301</v>
      </c>
      <c r="F201" s="122"/>
      <c r="G201" s="122">
        <v>-126.50885456992501</v>
      </c>
      <c r="H201" s="122">
        <v>138.56407635812101</v>
      </c>
      <c r="I201" s="122"/>
      <c r="J201" s="122">
        <v>12645</v>
      </c>
      <c r="K201" s="122">
        <v>167</v>
      </c>
      <c r="L201" s="122">
        <v>1444</v>
      </c>
      <c r="M201" s="122">
        <v>49824.583689504798</v>
      </c>
      <c r="N201" s="122">
        <v>93136.484269956694</v>
      </c>
      <c r="O201" s="122"/>
      <c r="P201" s="122">
        <v>62</v>
      </c>
      <c r="Q201" s="122">
        <v>8039.8143089790901</v>
      </c>
      <c r="R201" s="122">
        <v>165.92905916910999</v>
      </c>
      <c r="S201" s="122"/>
      <c r="T201" s="122">
        <v>414.75203384315</v>
      </c>
      <c r="U201" s="122">
        <v>276.18795748502902</v>
      </c>
    </row>
    <row r="202" spans="1:21" ht="14.25" customHeight="1" x14ac:dyDescent="0.2">
      <c r="A202" s="19" t="s">
        <v>552</v>
      </c>
      <c r="B202" s="19"/>
      <c r="C202" s="19"/>
      <c r="D202" s="122"/>
      <c r="E202" s="122"/>
      <c r="F202" s="19"/>
      <c r="G202" s="122"/>
      <c r="H202" s="122"/>
      <c r="I202" s="19"/>
      <c r="J202" s="122"/>
      <c r="K202" s="122"/>
      <c r="L202" s="122"/>
      <c r="M202" s="122"/>
      <c r="N202" s="122"/>
      <c r="O202" s="19"/>
      <c r="P202" s="122"/>
      <c r="Q202" s="122"/>
      <c r="R202" s="122"/>
      <c r="S202" s="19"/>
      <c r="T202" s="122"/>
      <c r="U202" s="122"/>
    </row>
    <row r="203" spans="1:21" ht="12.75" x14ac:dyDescent="0.2">
      <c r="A203" s="122" t="s">
        <v>553</v>
      </c>
      <c r="B203" s="122">
        <v>9205</v>
      </c>
      <c r="C203" s="122"/>
      <c r="D203" s="122">
        <v>471.73949090990499</v>
      </c>
      <c r="E203" s="122">
        <v>8507.3642455270692</v>
      </c>
      <c r="F203" s="122"/>
      <c r="G203" s="122">
        <v>-67.034133246702595</v>
      </c>
      <c r="H203" s="122">
        <v>292.83177431573699</v>
      </c>
      <c r="I203" s="122"/>
      <c r="J203" s="122">
        <v>25771</v>
      </c>
      <c r="K203" s="122">
        <v>244</v>
      </c>
      <c r="L203" s="122">
        <v>2354</v>
      </c>
      <c r="M203" s="122">
        <v>49824.583689504798</v>
      </c>
      <c r="N203" s="122">
        <v>93136.484269956694</v>
      </c>
      <c r="O203" s="122"/>
      <c r="P203" s="122">
        <v>317</v>
      </c>
      <c r="Q203" s="122">
        <v>8039.8143089790901</v>
      </c>
      <c r="R203" s="122">
        <v>165.92905916910999</v>
      </c>
      <c r="S203" s="122"/>
      <c r="T203" s="122">
        <v>569.01973180076595</v>
      </c>
      <c r="U203" s="122">
        <v>276.18795748502902</v>
      </c>
    </row>
    <row r="204" spans="1:21" ht="12.75" x14ac:dyDescent="0.2">
      <c r="A204" s="122" t="s">
        <v>554</v>
      </c>
      <c r="B204" s="122">
        <v>8739</v>
      </c>
      <c r="C204" s="122"/>
      <c r="D204" s="122">
        <v>495.12185377007</v>
      </c>
      <c r="E204" s="122">
        <v>7789.8372623754103</v>
      </c>
      <c r="F204" s="122"/>
      <c r="G204" s="122">
        <v>-104.106282630173</v>
      </c>
      <c r="H204" s="122">
        <v>558.530825306157</v>
      </c>
      <c r="I204" s="122"/>
      <c r="J204" s="122">
        <v>8453</v>
      </c>
      <c r="K204" s="122">
        <v>84</v>
      </c>
      <c r="L204" s="122">
        <v>707</v>
      </c>
      <c r="M204" s="122">
        <v>49824.583689504798</v>
      </c>
      <c r="N204" s="122">
        <v>93136.484269956694</v>
      </c>
      <c r="O204" s="122"/>
      <c r="P204" s="122">
        <v>65</v>
      </c>
      <c r="Q204" s="122">
        <v>8039.8143089790901</v>
      </c>
      <c r="R204" s="122">
        <v>165.92905916910999</v>
      </c>
      <c r="S204" s="122"/>
      <c r="T204" s="122">
        <v>834.71878279118596</v>
      </c>
      <c r="U204" s="122">
        <v>276.18795748502902</v>
      </c>
    </row>
    <row r="205" spans="1:21" ht="12.75" x14ac:dyDescent="0.2">
      <c r="A205" s="122" t="s">
        <v>555</v>
      </c>
      <c r="B205" s="122">
        <v>9535</v>
      </c>
      <c r="C205" s="122"/>
      <c r="D205" s="122">
        <v>464.77280554612003</v>
      </c>
      <c r="E205" s="122">
        <v>8608.9598670335909</v>
      </c>
      <c r="F205" s="122"/>
      <c r="G205" s="122">
        <v>-6.0872784101743802</v>
      </c>
      <c r="H205" s="122">
        <v>467.542232614726</v>
      </c>
      <c r="I205" s="122"/>
      <c r="J205" s="122">
        <v>10613</v>
      </c>
      <c r="K205" s="122">
        <v>99</v>
      </c>
      <c r="L205" s="122">
        <v>981</v>
      </c>
      <c r="M205" s="122">
        <v>49824.583689504798</v>
      </c>
      <c r="N205" s="122">
        <v>93136.484269956694</v>
      </c>
      <c r="O205" s="122"/>
      <c r="P205" s="122">
        <v>211</v>
      </c>
      <c r="Q205" s="122">
        <v>8039.8143089790901</v>
      </c>
      <c r="R205" s="122">
        <v>165.92905916910999</v>
      </c>
      <c r="S205" s="122"/>
      <c r="T205" s="122">
        <v>743.73019009975496</v>
      </c>
      <c r="U205" s="122">
        <v>276.18795748502902</v>
      </c>
    </row>
    <row r="206" spans="1:21" ht="12.75" x14ac:dyDescent="0.2">
      <c r="A206" s="122" t="s">
        <v>556</v>
      </c>
      <c r="B206" s="122">
        <v>10258</v>
      </c>
      <c r="C206" s="122"/>
      <c r="D206" s="122">
        <v>573.60229047588803</v>
      </c>
      <c r="E206" s="122">
        <v>9772.8238174117505</v>
      </c>
      <c r="F206" s="122"/>
      <c r="G206" s="122">
        <v>-105.872444680735</v>
      </c>
      <c r="H206" s="122">
        <v>17.5806593029723</v>
      </c>
      <c r="I206" s="122"/>
      <c r="J206" s="122">
        <v>11379</v>
      </c>
      <c r="K206" s="122">
        <v>131</v>
      </c>
      <c r="L206" s="122">
        <v>1194</v>
      </c>
      <c r="M206" s="122">
        <v>49824.583689504798</v>
      </c>
      <c r="N206" s="122">
        <v>93136.484269956694</v>
      </c>
      <c r="O206" s="122"/>
      <c r="P206" s="122">
        <v>85</v>
      </c>
      <c r="Q206" s="122">
        <v>8039.8143089790901</v>
      </c>
      <c r="R206" s="122">
        <v>165.92905916910999</v>
      </c>
      <c r="S206" s="122"/>
      <c r="T206" s="122">
        <v>293.768616788001</v>
      </c>
      <c r="U206" s="122">
        <v>276.18795748502902</v>
      </c>
    </row>
    <row r="207" spans="1:21" ht="12.75" x14ac:dyDescent="0.2">
      <c r="A207" s="122" t="s">
        <v>557</v>
      </c>
      <c r="B207" s="122">
        <v>8721</v>
      </c>
      <c r="C207" s="122"/>
      <c r="D207" s="122">
        <v>472.77178093412698</v>
      </c>
      <c r="E207" s="122">
        <v>8099.2767633731</v>
      </c>
      <c r="F207" s="122"/>
      <c r="G207" s="122">
        <v>-111.181495779099</v>
      </c>
      <c r="H207" s="122">
        <v>260.42274039289703</v>
      </c>
      <c r="I207" s="122"/>
      <c r="J207" s="122">
        <v>8958</v>
      </c>
      <c r="K207" s="122">
        <v>85</v>
      </c>
      <c r="L207" s="122">
        <v>779</v>
      </c>
      <c r="M207" s="122">
        <v>49824.583689504798</v>
      </c>
      <c r="N207" s="122">
        <v>93136.484269956694</v>
      </c>
      <c r="O207" s="122"/>
      <c r="P207" s="122">
        <v>61</v>
      </c>
      <c r="Q207" s="122">
        <v>8039.8143089790901</v>
      </c>
      <c r="R207" s="122">
        <v>165.92905916910999</v>
      </c>
      <c r="S207" s="122"/>
      <c r="T207" s="122">
        <v>536.61069787792599</v>
      </c>
      <c r="U207" s="122">
        <v>276.18795748502902</v>
      </c>
    </row>
    <row r="208" spans="1:21" ht="12.75" x14ac:dyDescent="0.2">
      <c r="A208" s="122" t="s">
        <v>558</v>
      </c>
      <c r="B208" s="122">
        <v>8053</v>
      </c>
      <c r="C208" s="122"/>
      <c r="D208" s="122">
        <v>359.44251298527098</v>
      </c>
      <c r="E208" s="122">
        <v>7383.1035680822997</v>
      </c>
      <c r="F208" s="122"/>
      <c r="G208" s="122">
        <v>-82.9748472737637</v>
      </c>
      <c r="H208" s="122">
        <v>393.00553729179899</v>
      </c>
      <c r="I208" s="122"/>
      <c r="J208" s="122">
        <v>11921</v>
      </c>
      <c r="K208" s="122">
        <v>86</v>
      </c>
      <c r="L208" s="122">
        <v>945</v>
      </c>
      <c r="M208" s="122">
        <v>49824.583689504798</v>
      </c>
      <c r="N208" s="122">
        <v>93136.484269956694</v>
      </c>
      <c r="O208" s="122"/>
      <c r="P208" s="122">
        <v>123</v>
      </c>
      <c r="Q208" s="122">
        <v>8039.8143089790901</v>
      </c>
      <c r="R208" s="122">
        <v>165.92905916910999</v>
      </c>
      <c r="S208" s="122"/>
      <c r="T208" s="122">
        <v>669.19349477682795</v>
      </c>
      <c r="U208" s="122">
        <v>276.18795748502902</v>
      </c>
    </row>
    <row r="209" spans="1:21" ht="12.75" x14ac:dyDescent="0.2">
      <c r="A209" s="122" t="s">
        <v>559</v>
      </c>
      <c r="B209" s="122">
        <v>11666</v>
      </c>
      <c r="C209" s="122"/>
      <c r="D209" s="122">
        <v>790.34801080625095</v>
      </c>
      <c r="E209" s="122">
        <v>11117.0384016512</v>
      </c>
      <c r="F209" s="122"/>
      <c r="G209" s="122">
        <v>-121.13460346229201</v>
      </c>
      <c r="H209" s="122">
        <v>-119.83017416405499</v>
      </c>
      <c r="I209" s="122"/>
      <c r="J209" s="122">
        <v>15256</v>
      </c>
      <c r="K209" s="122">
        <v>242</v>
      </c>
      <c r="L209" s="122">
        <v>1821</v>
      </c>
      <c r="M209" s="122">
        <v>49824.583689504798</v>
      </c>
      <c r="N209" s="122">
        <v>93136.484269956694</v>
      </c>
      <c r="O209" s="122"/>
      <c r="P209" s="122">
        <v>85</v>
      </c>
      <c r="Q209" s="122">
        <v>8039.8143089790901</v>
      </c>
      <c r="R209" s="122">
        <v>165.92905916910999</v>
      </c>
      <c r="S209" s="122"/>
      <c r="T209" s="122">
        <v>156.35778332097399</v>
      </c>
      <c r="U209" s="122">
        <v>276.18795748502902</v>
      </c>
    </row>
    <row r="210" spans="1:21" ht="12.75" x14ac:dyDescent="0.2">
      <c r="A210" s="122" t="s">
        <v>560</v>
      </c>
      <c r="B210" s="122">
        <v>8464</v>
      </c>
      <c r="C210" s="122"/>
      <c r="D210" s="122">
        <v>507.55093741431102</v>
      </c>
      <c r="E210" s="122">
        <v>8127.6999855276299</v>
      </c>
      <c r="F210" s="122"/>
      <c r="G210" s="122">
        <v>-63.1905152547087</v>
      </c>
      <c r="H210" s="122">
        <v>-107.575785562824</v>
      </c>
      <c r="I210" s="122"/>
      <c r="J210" s="122">
        <v>88350</v>
      </c>
      <c r="K210" s="122">
        <v>900</v>
      </c>
      <c r="L210" s="122">
        <v>7710</v>
      </c>
      <c r="M210" s="122">
        <v>49824.583689504798</v>
      </c>
      <c r="N210" s="122">
        <v>93136.484269956694</v>
      </c>
      <c r="O210" s="122"/>
      <c r="P210" s="122">
        <v>1129</v>
      </c>
      <c r="Q210" s="122">
        <v>8039.8143089790901</v>
      </c>
      <c r="R210" s="122">
        <v>165.92905916910999</v>
      </c>
      <c r="S210" s="122"/>
      <c r="T210" s="122">
        <v>168.61217192220499</v>
      </c>
      <c r="U210" s="122">
        <v>276.18795748502902</v>
      </c>
    </row>
    <row r="211" spans="1:21" ht="12.75" x14ac:dyDescent="0.2">
      <c r="A211" s="122" t="s">
        <v>561</v>
      </c>
      <c r="B211" s="122">
        <v>10412</v>
      </c>
      <c r="C211" s="122"/>
      <c r="D211" s="122">
        <v>536.60468761099003</v>
      </c>
      <c r="E211" s="122">
        <v>9678.0444319223006</v>
      </c>
      <c r="F211" s="122"/>
      <c r="G211" s="122">
        <v>-98.958792733356901</v>
      </c>
      <c r="H211" s="122">
        <v>295.82527115711503</v>
      </c>
      <c r="I211" s="122"/>
      <c r="J211" s="122">
        <v>11885</v>
      </c>
      <c r="K211" s="122">
        <v>128</v>
      </c>
      <c r="L211" s="122">
        <v>1235</v>
      </c>
      <c r="M211" s="122">
        <v>49824.583689504798</v>
      </c>
      <c r="N211" s="122">
        <v>93136.484269956694</v>
      </c>
      <c r="O211" s="122"/>
      <c r="P211" s="122">
        <v>99</v>
      </c>
      <c r="Q211" s="122">
        <v>8039.8143089790901</v>
      </c>
      <c r="R211" s="122">
        <v>165.92905916910999</v>
      </c>
      <c r="S211" s="122"/>
      <c r="T211" s="122">
        <v>572.01322864214399</v>
      </c>
      <c r="U211" s="122">
        <v>276.18795748502902</v>
      </c>
    </row>
    <row r="212" spans="1:21" ht="12.75" x14ac:dyDescent="0.2">
      <c r="A212" s="122" t="s">
        <v>562</v>
      </c>
      <c r="B212" s="122">
        <v>8580</v>
      </c>
      <c r="C212" s="122"/>
      <c r="D212" s="122">
        <v>497.95656751972501</v>
      </c>
      <c r="E212" s="122">
        <v>8072.2921176167101</v>
      </c>
      <c r="F212" s="122"/>
      <c r="G212" s="122">
        <v>-59.238316079066898</v>
      </c>
      <c r="H212" s="122">
        <v>68.849350030724295</v>
      </c>
      <c r="I212" s="122"/>
      <c r="J212" s="122">
        <v>24114</v>
      </c>
      <c r="K212" s="122">
        <v>241</v>
      </c>
      <c r="L212" s="122">
        <v>2090</v>
      </c>
      <c r="M212" s="122">
        <v>49824.583689504798</v>
      </c>
      <c r="N212" s="122">
        <v>93136.484269956694</v>
      </c>
      <c r="O212" s="122"/>
      <c r="P212" s="122">
        <v>320</v>
      </c>
      <c r="Q212" s="122">
        <v>8039.8143089790901</v>
      </c>
      <c r="R212" s="122">
        <v>165.92905916910999</v>
      </c>
      <c r="S212" s="122"/>
      <c r="T212" s="122">
        <v>345.03730751575301</v>
      </c>
      <c r="U212" s="122">
        <v>276.18795748502902</v>
      </c>
    </row>
    <row r="213" spans="1:21" ht="12.75" x14ac:dyDescent="0.2">
      <c r="A213" s="122" t="s">
        <v>563</v>
      </c>
      <c r="B213" s="122">
        <v>7845</v>
      </c>
      <c r="C213" s="122"/>
      <c r="D213" s="122">
        <v>463.35772577767102</v>
      </c>
      <c r="E213" s="122">
        <v>7413.2157884456801</v>
      </c>
      <c r="F213" s="122"/>
      <c r="G213" s="122">
        <v>-95.558693226186193</v>
      </c>
      <c r="H213" s="122">
        <v>63.5054250617683</v>
      </c>
      <c r="I213" s="122"/>
      <c r="J213" s="122">
        <v>3656</v>
      </c>
      <c r="K213" s="122">
        <v>34</v>
      </c>
      <c r="L213" s="122">
        <v>291</v>
      </c>
      <c r="M213" s="122">
        <v>49824.583689504798</v>
      </c>
      <c r="N213" s="122">
        <v>93136.484269956694</v>
      </c>
      <c r="O213" s="122"/>
      <c r="P213" s="122">
        <v>32</v>
      </c>
      <c r="Q213" s="122">
        <v>8039.8143089790901</v>
      </c>
      <c r="R213" s="122">
        <v>165.92905916910999</v>
      </c>
      <c r="S213" s="122"/>
      <c r="T213" s="122">
        <v>339.69338254679701</v>
      </c>
      <c r="U213" s="122">
        <v>276.18795748502902</v>
      </c>
    </row>
    <row r="214" spans="1:21" ht="12.75" x14ac:dyDescent="0.2">
      <c r="A214" s="122" t="s">
        <v>564</v>
      </c>
      <c r="B214" s="122">
        <v>9777</v>
      </c>
      <c r="C214" s="122"/>
      <c r="D214" s="122">
        <v>461.11402342941602</v>
      </c>
      <c r="E214" s="122">
        <v>9005.1593412500697</v>
      </c>
      <c r="F214" s="122"/>
      <c r="G214" s="122">
        <v>16.170972670893299</v>
      </c>
      <c r="H214" s="122">
        <v>294.65458205198701</v>
      </c>
      <c r="I214" s="122"/>
      <c r="J214" s="122">
        <v>4106</v>
      </c>
      <c r="K214" s="122">
        <v>38</v>
      </c>
      <c r="L214" s="122">
        <v>397</v>
      </c>
      <c r="M214" s="122">
        <v>49824.583689504798</v>
      </c>
      <c r="N214" s="122">
        <v>93136.484269956694</v>
      </c>
      <c r="O214" s="122"/>
      <c r="P214" s="122">
        <v>93</v>
      </c>
      <c r="Q214" s="122">
        <v>8039.8143089790901</v>
      </c>
      <c r="R214" s="122">
        <v>165.92905916910999</v>
      </c>
      <c r="S214" s="122"/>
      <c r="T214" s="122">
        <v>570.84253953701602</v>
      </c>
      <c r="U214" s="122">
        <v>276.18795748502902</v>
      </c>
    </row>
    <row r="215" spans="1:21" ht="12.75" x14ac:dyDescent="0.2">
      <c r="A215" s="122" t="s">
        <v>565</v>
      </c>
      <c r="B215" s="122">
        <v>9482</v>
      </c>
      <c r="C215" s="122"/>
      <c r="D215" s="122">
        <v>460.24693689824301</v>
      </c>
      <c r="E215" s="122">
        <v>8397.1438982226791</v>
      </c>
      <c r="F215" s="122"/>
      <c r="G215" s="122">
        <v>-122.964939646358</v>
      </c>
      <c r="H215" s="122">
        <v>747.09679335798103</v>
      </c>
      <c r="I215" s="122"/>
      <c r="J215" s="122">
        <v>13099</v>
      </c>
      <c r="K215" s="122">
        <v>121</v>
      </c>
      <c r="L215" s="122">
        <v>1181</v>
      </c>
      <c r="M215" s="122">
        <v>49824.583689504798</v>
      </c>
      <c r="N215" s="122">
        <v>93136.484269956694</v>
      </c>
      <c r="O215" s="122"/>
      <c r="P215" s="122">
        <v>70</v>
      </c>
      <c r="Q215" s="122">
        <v>8039.8143089790901</v>
      </c>
      <c r="R215" s="122">
        <v>165.92905916910999</v>
      </c>
      <c r="S215" s="122"/>
      <c r="T215" s="122">
        <v>1023.28475084301</v>
      </c>
      <c r="U215" s="122">
        <v>276.18795748502902</v>
      </c>
    </row>
    <row r="216" spans="1:21" ht="12.75" x14ac:dyDescent="0.2">
      <c r="A216" s="122" t="s">
        <v>566</v>
      </c>
      <c r="B216" s="122">
        <v>9702</v>
      </c>
      <c r="C216" s="122"/>
      <c r="D216" s="122">
        <v>480.894638453548</v>
      </c>
      <c r="E216" s="122">
        <v>8728.1288571754103</v>
      </c>
      <c r="F216" s="122"/>
      <c r="G216" s="122">
        <v>-66.833917366772596</v>
      </c>
      <c r="H216" s="122">
        <v>560.275060076822</v>
      </c>
      <c r="I216" s="122"/>
      <c r="J216" s="122">
        <v>15334</v>
      </c>
      <c r="K216" s="122">
        <v>148</v>
      </c>
      <c r="L216" s="122">
        <v>1437</v>
      </c>
      <c r="M216" s="122">
        <v>49824.583689504798</v>
      </c>
      <c r="N216" s="122">
        <v>93136.484269956694</v>
      </c>
      <c r="O216" s="122"/>
      <c r="P216" s="122">
        <v>189</v>
      </c>
      <c r="Q216" s="122">
        <v>8039.8143089790901</v>
      </c>
      <c r="R216" s="122">
        <v>165.92905916910999</v>
      </c>
      <c r="S216" s="122"/>
      <c r="T216" s="122">
        <v>836.46301756185096</v>
      </c>
      <c r="U216" s="122">
        <v>276.18795748502902</v>
      </c>
    </row>
    <row r="217" spans="1:21" ht="12.75" x14ac:dyDescent="0.2">
      <c r="A217" s="122" t="s">
        <v>567</v>
      </c>
      <c r="B217" s="122">
        <v>8680</v>
      </c>
      <c r="C217" s="122"/>
      <c r="D217" s="122">
        <v>411.32703346072202</v>
      </c>
      <c r="E217" s="122">
        <v>7409.2900261456498</v>
      </c>
      <c r="F217" s="122"/>
      <c r="G217" s="122">
        <v>-93.522459321733706</v>
      </c>
      <c r="H217" s="122">
        <v>953.35441539633098</v>
      </c>
      <c r="I217" s="122"/>
      <c r="J217" s="122">
        <v>11992</v>
      </c>
      <c r="K217" s="122">
        <v>99</v>
      </c>
      <c r="L217" s="122">
        <v>954</v>
      </c>
      <c r="M217" s="122">
        <v>49824.583689504798</v>
      </c>
      <c r="N217" s="122">
        <v>93136.484269956694</v>
      </c>
      <c r="O217" s="122"/>
      <c r="P217" s="122">
        <v>108</v>
      </c>
      <c r="Q217" s="122">
        <v>8039.8143089790901</v>
      </c>
      <c r="R217" s="122">
        <v>165.92905916910999</v>
      </c>
      <c r="S217" s="122"/>
      <c r="T217" s="122">
        <v>1229.5423728813601</v>
      </c>
      <c r="U217" s="122">
        <v>276.18795748502902</v>
      </c>
    </row>
    <row r="218" spans="1:21" ht="12.75" x14ac:dyDescent="0.2">
      <c r="A218" s="122" t="s">
        <v>568</v>
      </c>
      <c r="B218" s="122">
        <v>10631</v>
      </c>
      <c r="C218" s="122"/>
      <c r="D218" s="122">
        <v>543.78115613800605</v>
      </c>
      <c r="E218" s="122">
        <v>9338.3480250272805</v>
      </c>
      <c r="F218" s="122"/>
      <c r="G218" s="122">
        <v>-54.401647294247397</v>
      </c>
      <c r="H218" s="122">
        <v>803.38612219223103</v>
      </c>
      <c r="I218" s="122"/>
      <c r="J218" s="122">
        <v>9804</v>
      </c>
      <c r="K218" s="122">
        <v>107</v>
      </c>
      <c r="L218" s="122">
        <v>983</v>
      </c>
      <c r="M218" s="122">
        <v>49824.583689504798</v>
      </c>
      <c r="N218" s="122">
        <v>93136.484269956694</v>
      </c>
      <c r="O218" s="122"/>
      <c r="P218" s="122">
        <v>136</v>
      </c>
      <c r="Q218" s="122">
        <v>8039.8143089790901</v>
      </c>
      <c r="R218" s="122">
        <v>165.92905916910999</v>
      </c>
      <c r="S218" s="122"/>
      <c r="T218" s="122">
        <v>1079.57407967726</v>
      </c>
      <c r="U218" s="122">
        <v>276.18795748502902</v>
      </c>
    </row>
    <row r="219" spans="1:21" ht="14.25" customHeight="1" x14ac:dyDescent="0.2">
      <c r="A219" s="19" t="s">
        <v>569</v>
      </c>
      <c r="B219" s="19"/>
      <c r="C219" s="19"/>
      <c r="D219" s="122"/>
      <c r="E219" s="122"/>
      <c r="F219" s="19"/>
      <c r="G219" s="122"/>
      <c r="H219" s="122"/>
      <c r="I219" s="19"/>
      <c r="J219" s="122"/>
      <c r="K219" s="122"/>
      <c r="L219" s="122"/>
      <c r="M219" s="122"/>
      <c r="N219" s="122"/>
      <c r="O219" s="19"/>
      <c r="P219" s="122"/>
      <c r="Q219" s="122"/>
      <c r="R219" s="122"/>
      <c r="S219" s="19"/>
      <c r="T219" s="122"/>
      <c r="U219" s="122"/>
    </row>
    <row r="220" spans="1:21" ht="12.75" x14ac:dyDescent="0.2">
      <c r="A220" s="122" t="s">
        <v>570</v>
      </c>
      <c r="B220" s="122">
        <v>9520</v>
      </c>
      <c r="C220" s="122"/>
      <c r="D220" s="122">
        <v>470.50825500476702</v>
      </c>
      <c r="E220" s="122">
        <v>8610.8738042553705</v>
      </c>
      <c r="F220" s="122"/>
      <c r="G220" s="122">
        <v>-112.421885964285</v>
      </c>
      <c r="H220" s="122">
        <v>551.47411026061502</v>
      </c>
      <c r="I220" s="122"/>
      <c r="J220" s="122">
        <v>11119</v>
      </c>
      <c r="K220" s="122">
        <v>105</v>
      </c>
      <c r="L220" s="122">
        <v>1028</v>
      </c>
      <c r="M220" s="122">
        <v>49824.583689504798</v>
      </c>
      <c r="N220" s="122">
        <v>93136.484269956694</v>
      </c>
      <c r="O220" s="122"/>
      <c r="P220" s="122">
        <v>74</v>
      </c>
      <c r="Q220" s="122">
        <v>8039.8143089790901</v>
      </c>
      <c r="R220" s="122">
        <v>165.92905916910999</v>
      </c>
      <c r="S220" s="122"/>
      <c r="T220" s="122">
        <v>827.66206774564398</v>
      </c>
      <c r="U220" s="122">
        <v>276.18795748502902</v>
      </c>
    </row>
    <row r="221" spans="1:21" ht="12.75" x14ac:dyDescent="0.2">
      <c r="A221" s="122" t="s">
        <v>571</v>
      </c>
      <c r="B221" s="122">
        <v>9085</v>
      </c>
      <c r="C221" s="122"/>
      <c r="D221" s="122">
        <v>501.85290464719998</v>
      </c>
      <c r="E221" s="122">
        <v>8462.5113186216004</v>
      </c>
      <c r="F221" s="122"/>
      <c r="G221" s="122">
        <v>-83.261783722677606</v>
      </c>
      <c r="H221" s="122">
        <v>203.83799781417801</v>
      </c>
      <c r="I221" s="122"/>
      <c r="J221" s="122">
        <v>9531</v>
      </c>
      <c r="K221" s="122">
        <v>96</v>
      </c>
      <c r="L221" s="122">
        <v>866</v>
      </c>
      <c r="M221" s="122">
        <v>49824.583689504798</v>
      </c>
      <c r="N221" s="122">
        <v>93136.484269956694</v>
      </c>
      <c r="O221" s="122"/>
      <c r="P221" s="122">
        <v>98</v>
      </c>
      <c r="Q221" s="122">
        <v>8039.8143089790901</v>
      </c>
      <c r="R221" s="122">
        <v>165.92905916910999</v>
      </c>
      <c r="S221" s="122"/>
      <c r="T221" s="122">
        <v>480.025955299207</v>
      </c>
      <c r="U221" s="122">
        <v>276.18795748502902</v>
      </c>
    </row>
    <row r="222" spans="1:21" ht="12.75" x14ac:dyDescent="0.2">
      <c r="A222" s="122" t="s">
        <v>572</v>
      </c>
      <c r="B222" s="122">
        <v>9886</v>
      </c>
      <c r="C222" s="122"/>
      <c r="D222" s="122">
        <v>572.584180826173</v>
      </c>
      <c r="E222" s="122">
        <v>9158.5729879565606</v>
      </c>
      <c r="F222" s="122"/>
      <c r="G222" s="122">
        <v>-53.586893833065602</v>
      </c>
      <c r="H222" s="122">
        <v>208.25785807125601</v>
      </c>
      <c r="I222" s="122"/>
      <c r="J222" s="122">
        <v>15315</v>
      </c>
      <c r="K222" s="122">
        <v>176</v>
      </c>
      <c r="L222" s="122">
        <v>1506</v>
      </c>
      <c r="M222" s="122">
        <v>49824.583689504798</v>
      </c>
      <c r="N222" s="122">
        <v>93136.484269956694</v>
      </c>
      <c r="O222" s="122"/>
      <c r="P222" s="122">
        <v>214</v>
      </c>
      <c r="Q222" s="122">
        <v>8039.8143089790901</v>
      </c>
      <c r="R222" s="122">
        <v>165.92905916910999</v>
      </c>
      <c r="S222" s="122"/>
      <c r="T222" s="122">
        <v>484.44581555628503</v>
      </c>
      <c r="U222" s="122">
        <v>276.18795748502902</v>
      </c>
    </row>
    <row r="223" spans="1:21" ht="12.75" x14ac:dyDescent="0.2">
      <c r="A223" s="122" t="s">
        <v>573</v>
      </c>
      <c r="B223" s="122">
        <v>8076</v>
      </c>
      <c r="C223" s="122"/>
      <c r="D223" s="122">
        <v>409.458083953543</v>
      </c>
      <c r="E223" s="122">
        <v>7546.5259745841504</v>
      </c>
      <c r="F223" s="122"/>
      <c r="G223" s="122">
        <v>-23.3544974614362</v>
      </c>
      <c r="H223" s="122">
        <v>143.42543403276699</v>
      </c>
      <c r="I223" s="122"/>
      <c r="J223" s="122">
        <v>6936</v>
      </c>
      <c r="K223" s="122">
        <v>57</v>
      </c>
      <c r="L223" s="122">
        <v>562</v>
      </c>
      <c r="M223" s="122">
        <v>49824.583689504798</v>
      </c>
      <c r="N223" s="122">
        <v>93136.484269956694</v>
      </c>
      <c r="O223" s="122"/>
      <c r="P223" s="122">
        <v>123</v>
      </c>
      <c r="Q223" s="122">
        <v>8039.8143089790901</v>
      </c>
      <c r="R223" s="122">
        <v>165.92905916910999</v>
      </c>
      <c r="S223" s="122"/>
      <c r="T223" s="122">
        <v>419.613391517796</v>
      </c>
      <c r="U223" s="122">
        <v>276.18795748502902</v>
      </c>
    </row>
    <row r="224" spans="1:21" ht="12.75" x14ac:dyDescent="0.2">
      <c r="A224" s="122" t="s">
        <v>574</v>
      </c>
      <c r="B224" s="122">
        <v>9398</v>
      </c>
      <c r="C224" s="122"/>
      <c r="D224" s="122">
        <v>527.19164215287606</v>
      </c>
      <c r="E224" s="122">
        <v>9014.9075910462507</v>
      </c>
      <c r="F224" s="122"/>
      <c r="G224" s="122">
        <v>-27.090181603390398</v>
      </c>
      <c r="H224" s="122">
        <v>-117.283781572178</v>
      </c>
      <c r="I224" s="122"/>
      <c r="J224" s="122">
        <v>30054</v>
      </c>
      <c r="K224" s="122">
        <v>318</v>
      </c>
      <c r="L224" s="122">
        <v>2909</v>
      </c>
      <c r="M224" s="122">
        <v>49824.583689504798</v>
      </c>
      <c r="N224" s="122">
        <v>93136.484269956694</v>
      </c>
      <c r="O224" s="122"/>
      <c r="P224" s="122">
        <v>519</v>
      </c>
      <c r="Q224" s="122">
        <v>8039.8143089790901</v>
      </c>
      <c r="R224" s="122">
        <v>165.92905916910999</v>
      </c>
      <c r="S224" s="122"/>
      <c r="T224" s="122">
        <v>158.904175912851</v>
      </c>
      <c r="U224" s="122">
        <v>276.18795748502902</v>
      </c>
    </row>
    <row r="225" spans="1:21" ht="12.75" x14ac:dyDescent="0.2">
      <c r="A225" s="122" t="s">
        <v>575</v>
      </c>
      <c r="B225" s="122">
        <v>11229</v>
      </c>
      <c r="C225" s="122"/>
      <c r="D225" s="122">
        <v>644.85567013443597</v>
      </c>
      <c r="E225" s="122">
        <v>10609.475796644299</v>
      </c>
      <c r="F225" s="122"/>
      <c r="G225" s="122">
        <v>-23.617918945460701</v>
      </c>
      <c r="H225" s="122">
        <v>-1.8032736025706999</v>
      </c>
      <c r="I225" s="122"/>
      <c r="J225" s="122">
        <v>21016</v>
      </c>
      <c r="K225" s="122">
        <v>272</v>
      </c>
      <c r="L225" s="122">
        <v>2394</v>
      </c>
      <c r="M225" s="122">
        <v>49824.583689504798</v>
      </c>
      <c r="N225" s="122">
        <v>93136.484269956694</v>
      </c>
      <c r="O225" s="122"/>
      <c r="P225" s="122">
        <v>372</v>
      </c>
      <c r="Q225" s="122">
        <v>8039.8143089790901</v>
      </c>
      <c r="R225" s="122">
        <v>165.92905916910999</v>
      </c>
      <c r="S225" s="122"/>
      <c r="T225" s="122">
        <v>274.38468388245798</v>
      </c>
      <c r="U225" s="122">
        <v>276.18795748502902</v>
      </c>
    </row>
    <row r="226" spans="1:21" ht="12.75" x14ac:dyDescent="0.2">
      <c r="A226" s="122" t="s">
        <v>576</v>
      </c>
      <c r="B226" s="122">
        <v>8416</v>
      </c>
      <c r="C226" s="122"/>
      <c r="D226" s="122">
        <v>457.429087544889</v>
      </c>
      <c r="E226" s="122">
        <v>7662.7121592160702</v>
      </c>
      <c r="F226" s="122"/>
      <c r="G226" s="122">
        <v>-49.533442407760603</v>
      </c>
      <c r="H226" s="122">
        <v>345.36302765150702</v>
      </c>
      <c r="I226" s="122"/>
      <c r="J226" s="122">
        <v>5664</v>
      </c>
      <c r="K226" s="122">
        <v>52</v>
      </c>
      <c r="L226" s="122">
        <v>466</v>
      </c>
      <c r="M226" s="122">
        <v>49824.583689504798</v>
      </c>
      <c r="N226" s="122">
        <v>93136.484269956694</v>
      </c>
      <c r="O226" s="122"/>
      <c r="P226" s="122">
        <v>82</v>
      </c>
      <c r="Q226" s="122">
        <v>8039.8143089790901</v>
      </c>
      <c r="R226" s="122">
        <v>165.92905916910999</v>
      </c>
      <c r="S226" s="122"/>
      <c r="T226" s="122">
        <v>621.55098513653604</v>
      </c>
      <c r="U226" s="122">
        <v>276.18795748502902</v>
      </c>
    </row>
    <row r="227" spans="1:21" ht="12.75" x14ac:dyDescent="0.2">
      <c r="A227" s="122" t="s">
        <v>577</v>
      </c>
      <c r="B227" s="122">
        <v>10555</v>
      </c>
      <c r="C227" s="122"/>
      <c r="D227" s="122">
        <v>791.72569491675404</v>
      </c>
      <c r="E227" s="122">
        <v>9537.54028786464</v>
      </c>
      <c r="F227" s="122"/>
      <c r="G227" s="122">
        <v>-138.63103421671599</v>
      </c>
      <c r="H227" s="122">
        <v>364.208645070074</v>
      </c>
      <c r="I227" s="122"/>
      <c r="J227" s="122">
        <v>7363</v>
      </c>
      <c r="K227" s="122">
        <v>117</v>
      </c>
      <c r="L227" s="122">
        <v>754</v>
      </c>
      <c r="M227" s="122">
        <v>49824.583689504798</v>
      </c>
      <c r="N227" s="122">
        <v>93136.484269956694</v>
      </c>
      <c r="O227" s="122"/>
      <c r="P227" s="122">
        <v>25</v>
      </c>
      <c r="Q227" s="122">
        <v>8039.8143089790901</v>
      </c>
      <c r="R227" s="122">
        <v>165.92905916910999</v>
      </c>
      <c r="S227" s="122"/>
      <c r="T227" s="122">
        <v>640.39660255510296</v>
      </c>
      <c r="U227" s="122">
        <v>276.18795748502902</v>
      </c>
    </row>
    <row r="228" spans="1:21" ht="12.75" x14ac:dyDescent="0.2">
      <c r="A228" s="122" t="s">
        <v>578</v>
      </c>
      <c r="B228" s="122">
        <v>9562</v>
      </c>
      <c r="C228" s="122"/>
      <c r="D228" s="122">
        <v>531.02826743724199</v>
      </c>
      <c r="E228" s="122">
        <v>8877.7653578049703</v>
      </c>
      <c r="F228" s="122"/>
      <c r="G228" s="122">
        <v>-19.775745631865298</v>
      </c>
      <c r="H228" s="122">
        <v>172.717856922891</v>
      </c>
      <c r="I228" s="122"/>
      <c r="J228" s="122">
        <v>23269</v>
      </c>
      <c r="K228" s="122">
        <v>248</v>
      </c>
      <c r="L228" s="122">
        <v>2218</v>
      </c>
      <c r="M228" s="122">
        <v>49824.583689504798</v>
      </c>
      <c r="N228" s="122">
        <v>93136.484269956694</v>
      </c>
      <c r="O228" s="122"/>
      <c r="P228" s="122">
        <v>423</v>
      </c>
      <c r="Q228" s="122">
        <v>8039.8143089790901</v>
      </c>
      <c r="R228" s="122">
        <v>165.92905916910999</v>
      </c>
      <c r="S228" s="122"/>
      <c r="T228" s="122">
        <v>448.90581440791999</v>
      </c>
      <c r="U228" s="122">
        <v>276.18795748502902</v>
      </c>
    </row>
    <row r="229" spans="1:21" ht="12.75" x14ac:dyDescent="0.2">
      <c r="A229" s="122" t="s">
        <v>579</v>
      </c>
      <c r="B229" s="122">
        <v>8335</v>
      </c>
      <c r="C229" s="122"/>
      <c r="D229" s="122">
        <v>365.08956092452098</v>
      </c>
      <c r="E229" s="122">
        <v>7734.5177248406899</v>
      </c>
      <c r="F229" s="122"/>
      <c r="G229" s="122">
        <v>-33.377673248632803</v>
      </c>
      <c r="H229" s="122">
        <v>268.85160730231001</v>
      </c>
      <c r="I229" s="122"/>
      <c r="J229" s="122">
        <v>4913</v>
      </c>
      <c r="K229" s="122">
        <v>36</v>
      </c>
      <c r="L229" s="122">
        <v>408</v>
      </c>
      <c r="M229" s="122">
        <v>49824.583689504798</v>
      </c>
      <c r="N229" s="122">
        <v>93136.484269956694</v>
      </c>
      <c r="O229" s="122"/>
      <c r="P229" s="122">
        <v>81</v>
      </c>
      <c r="Q229" s="122">
        <v>8039.8143089790901</v>
      </c>
      <c r="R229" s="122">
        <v>165.92905916910999</v>
      </c>
      <c r="S229" s="122"/>
      <c r="T229" s="122">
        <v>545.03956478733903</v>
      </c>
      <c r="U229" s="122">
        <v>276.18795748502902</v>
      </c>
    </row>
    <row r="230" spans="1:21" ht="12.75" x14ac:dyDescent="0.2">
      <c r="A230" s="122" t="s">
        <v>580</v>
      </c>
      <c r="B230" s="122">
        <v>9746</v>
      </c>
      <c r="C230" s="122"/>
      <c r="D230" s="122">
        <v>514.99521394677504</v>
      </c>
      <c r="E230" s="122">
        <v>9014.9495014003696</v>
      </c>
      <c r="F230" s="122"/>
      <c r="G230" s="122">
        <v>-46.325948312968599</v>
      </c>
      <c r="H230" s="122">
        <v>262.35424497073802</v>
      </c>
      <c r="I230" s="122"/>
      <c r="J230" s="122">
        <v>10352</v>
      </c>
      <c r="K230" s="122">
        <v>107</v>
      </c>
      <c r="L230" s="122">
        <v>1002</v>
      </c>
      <c r="M230" s="122">
        <v>49824.583689504798</v>
      </c>
      <c r="N230" s="122">
        <v>93136.484269956694</v>
      </c>
      <c r="O230" s="122"/>
      <c r="P230" s="122">
        <v>154</v>
      </c>
      <c r="Q230" s="122">
        <v>8039.8143089790901</v>
      </c>
      <c r="R230" s="122">
        <v>165.92905916910999</v>
      </c>
      <c r="S230" s="122"/>
      <c r="T230" s="122">
        <v>538.54220245576698</v>
      </c>
      <c r="U230" s="122">
        <v>276.18795748502902</v>
      </c>
    </row>
    <row r="231" spans="1:21" ht="12.75" x14ac:dyDescent="0.2">
      <c r="A231" s="122" t="s">
        <v>569</v>
      </c>
      <c r="B231" s="122">
        <v>9729</v>
      </c>
      <c r="C231" s="122"/>
      <c r="D231" s="122">
        <v>636.17893182198804</v>
      </c>
      <c r="E231" s="122">
        <v>9142.0272566935691</v>
      </c>
      <c r="F231" s="122"/>
      <c r="G231" s="122">
        <v>56.1808314293948</v>
      </c>
      <c r="H231" s="122">
        <v>-105.60139419681801</v>
      </c>
      <c r="I231" s="122"/>
      <c r="J231" s="122">
        <v>142618</v>
      </c>
      <c r="K231" s="122">
        <v>1821</v>
      </c>
      <c r="L231" s="122">
        <v>13999</v>
      </c>
      <c r="M231" s="122">
        <v>49824.583689504798</v>
      </c>
      <c r="N231" s="122">
        <v>93136.484269956694</v>
      </c>
      <c r="O231" s="122"/>
      <c r="P231" s="122">
        <v>3940</v>
      </c>
      <c r="Q231" s="122">
        <v>8039.8143089790901</v>
      </c>
      <c r="R231" s="122">
        <v>165.92905916910999</v>
      </c>
      <c r="S231" s="122"/>
      <c r="T231" s="122">
        <v>170.58656328821101</v>
      </c>
      <c r="U231" s="122">
        <v>276.18795748502902</v>
      </c>
    </row>
    <row r="232" spans="1:21" ht="14.25" customHeight="1" x14ac:dyDescent="0.2">
      <c r="A232" s="19" t="s">
        <v>581</v>
      </c>
      <c r="B232" s="19"/>
      <c r="C232" s="19"/>
      <c r="D232" s="122"/>
      <c r="E232" s="122"/>
      <c r="F232" s="19"/>
      <c r="G232" s="122"/>
      <c r="H232" s="122"/>
      <c r="I232" s="19"/>
      <c r="J232" s="122"/>
      <c r="K232" s="122"/>
      <c r="L232" s="122"/>
      <c r="M232" s="122"/>
      <c r="N232" s="122"/>
      <c r="O232" s="19"/>
      <c r="P232" s="122"/>
      <c r="Q232" s="122"/>
      <c r="R232" s="122"/>
      <c r="S232" s="19"/>
      <c r="T232" s="122"/>
      <c r="U232" s="122"/>
    </row>
    <row r="233" spans="1:21" ht="12.75" x14ac:dyDescent="0.2">
      <c r="A233" s="122" t="s">
        <v>582</v>
      </c>
      <c r="B233" s="122">
        <v>9301</v>
      </c>
      <c r="C233" s="122"/>
      <c r="D233" s="122">
        <v>508.07843392569703</v>
      </c>
      <c r="E233" s="122">
        <v>8800.5129293305108</v>
      </c>
      <c r="F233" s="122"/>
      <c r="G233" s="122">
        <v>-49.734838725351302</v>
      </c>
      <c r="H233" s="122">
        <v>42.574258723060296</v>
      </c>
      <c r="I233" s="122"/>
      <c r="J233" s="122">
        <v>13631</v>
      </c>
      <c r="K233" s="122">
        <v>139</v>
      </c>
      <c r="L233" s="122">
        <v>1288</v>
      </c>
      <c r="M233" s="122">
        <v>49824.583689504798</v>
      </c>
      <c r="N233" s="122">
        <v>93136.484269956694</v>
      </c>
      <c r="O233" s="122"/>
      <c r="P233" s="122">
        <v>197</v>
      </c>
      <c r="Q233" s="122">
        <v>8039.8143089790901</v>
      </c>
      <c r="R233" s="122">
        <v>165.92905916910999</v>
      </c>
      <c r="S233" s="122"/>
      <c r="T233" s="122">
        <v>318.762216208089</v>
      </c>
      <c r="U233" s="122">
        <v>276.18795748502902</v>
      </c>
    </row>
    <row r="234" spans="1:21" ht="12.75" x14ac:dyDescent="0.2">
      <c r="A234" s="122" t="s">
        <v>583</v>
      </c>
      <c r="B234" s="122">
        <v>9784</v>
      </c>
      <c r="C234" s="122"/>
      <c r="D234" s="122">
        <v>588.04617923347598</v>
      </c>
      <c r="E234" s="122">
        <v>9198.0522423006005</v>
      </c>
      <c r="F234" s="122"/>
      <c r="G234" s="122">
        <v>80.168965060661506</v>
      </c>
      <c r="H234" s="122">
        <v>-82.303232201331696</v>
      </c>
      <c r="I234" s="122"/>
      <c r="J234" s="122">
        <v>13133</v>
      </c>
      <c r="K234" s="122">
        <v>155</v>
      </c>
      <c r="L234" s="122">
        <v>1297</v>
      </c>
      <c r="M234" s="122">
        <v>49824.583689504798</v>
      </c>
      <c r="N234" s="122">
        <v>93136.484269956694</v>
      </c>
      <c r="O234" s="122"/>
      <c r="P234" s="122">
        <v>402</v>
      </c>
      <c r="Q234" s="122">
        <v>8039.8143089790901</v>
      </c>
      <c r="R234" s="122">
        <v>165.92905916910999</v>
      </c>
      <c r="S234" s="122"/>
      <c r="T234" s="122">
        <v>193.88472528369701</v>
      </c>
      <c r="U234" s="122">
        <v>276.18795748502902</v>
      </c>
    </row>
    <row r="235" spans="1:21" ht="12.75" x14ac:dyDescent="0.2">
      <c r="A235" s="122" t="s">
        <v>584</v>
      </c>
      <c r="B235" s="122">
        <v>9302</v>
      </c>
      <c r="C235" s="122"/>
      <c r="D235" s="122">
        <v>581.43589583802702</v>
      </c>
      <c r="E235" s="122">
        <v>8838.2916593700902</v>
      </c>
      <c r="F235" s="122"/>
      <c r="G235" s="122">
        <v>-9.7310766338023598</v>
      </c>
      <c r="H235" s="122">
        <v>-108.287845103195</v>
      </c>
      <c r="I235" s="122"/>
      <c r="J235" s="122">
        <v>15596</v>
      </c>
      <c r="K235" s="122">
        <v>182</v>
      </c>
      <c r="L235" s="122">
        <v>1480</v>
      </c>
      <c r="M235" s="122">
        <v>49824.583689504798</v>
      </c>
      <c r="N235" s="122">
        <v>93136.484269956694</v>
      </c>
      <c r="O235" s="122"/>
      <c r="P235" s="122">
        <v>303</v>
      </c>
      <c r="Q235" s="122">
        <v>8039.8143089790901</v>
      </c>
      <c r="R235" s="122">
        <v>165.92905916910999</v>
      </c>
      <c r="S235" s="122"/>
      <c r="T235" s="122">
        <v>167.90011238183399</v>
      </c>
      <c r="U235" s="122">
        <v>276.18795748502902</v>
      </c>
    </row>
    <row r="236" spans="1:21" ht="12.75" x14ac:dyDescent="0.2">
      <c r="A236" s="122" t="s">
        <v>585</v>
      </c>
      <c r="B236" s="122">
        <v>10195</v>
      </c>
      <c r="C236" s="122"/>
      <c r="D236" s="122">
        <v>536.26653142652401</v>
      </c>
      <c r="E236" s="122">
        <v>9697.7280150481001</v>
      </c>
      <c r="F236" s="122"/>
      <c r="G236" s="122">
        <v>-54.116428194071602</v>
      </c>
      <c r="H236" s="122">
        <v>15.195852273473299</v>
      </c>
      <c r="I236" s="122"/>
      <c r="J236" s="122">
        <v>8269</v>
      </c>
      <c r="K236" s="122">
        <v>89</v>
      </c>
      <c r="L236" s="122">
        <v>861</v>
      </c>
      <c r="M236" s="122">
        <v>49824.583689504798</v>
      </c>
      <c r="N236" s="122">
        <v>93136.484269956694</v>
      </c>
      <c r="O236" s="122"/>
      <c r="P236" s="122">
        <v>115</v>
      </c>
      <c r="Q236" s="122">
        <v>8039.8143089790901</v>
      </c>
      <c r="R236" s="122">
        <v>165.92905916910999</v>
      </c>
      <c r="S236" s="122"/>
      <c r="T236" s="122">
        <v>291.38380975850203</v>
      </c>
      <c r="U236" s="122">
        <v>276.18795748502902</v>
      </c>
    </row>
    <row r="237" spans="1:21" ht="12.75" x14ac:dyDescent="0.2">
      <c r="A237" s="122" t="s">
        <v>586</v>
      </c>
      <c r="B237" s="122">
        <v>9773</v>
      </c>
      <c r="C237" s="122"/>
      <c r="D237" s="122">
        <v>590.99935728802598</v>
      </c>
      <c r="E237" s="122">
        <v>9157.2954072171306</v>
      </c>
      <c r="F237" s="122"/>
      <c r="G237" s="122">
        <v>33.672257612763303</v>
      </c>
      <c r="H237" s="122">
        <v>-8.9059516090676993</v>
      </c>
      <c r="I237" s="122"/>
      <c r="J237" s="122">
        <v>25376</v>
      </c>
      <c r="K237" s="122">
        <v>301</v>
      </c>
      <c r="L237" s="122">
        <v>2495</v>
      </c>
      <c r="M237" s="122">
        <v>49824.583689504798</v>
      </c>
      <c r="N237" s="122">
        <v>93136.484269956694</v>
      </c>
      <c r="O237" s="122"/>
      <c r="P237" s="122">
        <v>630</v>
      </c>
      <c r="Q237" s="122">
        <v>8039.8143089790901</v>
      </c>
      <c r="R237" s="122">
        <v>165.92905916910999</v>
      </c>
      <c r="S237" s="122"/>
      <c r="T237" s="122">
        <v>267.28200587596098</v>
      </c>
      <c r="U237" s="122">
        <v>276.18795748502902</v>
      </c>
    </row>
    <row r="238" spans="1:21" ht="12.75" x14ac:dyDescent="0.2">
      <c r="A238" s="122" t="s">
        <v>587</v>
      </c>
      <c r="B238" s="122">
        <v>8419</v>
      </c>
      <c r="C238" s="122"/>
      <c r="D238" s="122">
        <v>444.31784720488599</v>
      </c>
      <c r="E238" s="122">
        <v>8061.2973795468697</v>
      </c>
      <c r="F238" s="122"/>
      <c r="G238" s="122">
        <v>-77.363173268484005</v>
      </c>
      <c r="H238" s="122">
        <v>-9.5144845356396708</v>
      </c>
      <c r="I238" s="122"/>
      <c r="J238" s="122">
        <v>5719</v>
      </c>
      <c r="K238" s="122">
        <v>51</v>
      </c>
      <c r="L238" s="122">
        <v>495</v>
      </c>
      <c r="M238" s="122">
        <v>49824.583689504798</v>
      </c>
      <c r="N238" s="122">
        <v>93136.484269956694</v>
      </c>
      <c r="O238" s="122"/>
      <c r="P238" s="122">
        <v>63</v>
      </c>
      <c r="Q238" s="122">
        <v>8039.8143089790901</v>
      </c>
      <c r="R238" s="122">
        <v>165.92905916910999</v>
      </c>
      <c r="S238" s="122"/>
      <c r="T238" s="122">
        <v>266.67347294938901</v>
      </c>
      <c r="U238" s="122">
        <v>276.18795748502902</v>
      </c>
    </row>
    <row r="239" spans="1:21" ht="12.75" x14ac:dyDescent="0.2">
      <c r="A239" s="122" t="s">
        <v>588</v>
      </c>
      <c r="B239" s="122">
        <v>9481</v>
      </c>
      <c r="C239" s="122"/>
      <c r="D239" s="122">
        <v>522.67522228442897</v>
      </c>
      <c r="E239" s="122">
        <v>8670.0827546171695</v>
      </c>
      <c r="F239" s="122"/>
      <c r="G239" s="122">
        <v>-43.085830274789103</v>
      </c>
      <c r="H239" s="122">
        <v>331.53184343594398</v>
      </c>
      <c r="I239" s="122"/>
      <c r="J239" s="122">
        <v>21925</v>
      </c>
      <c r="K239" s="122">
        <v>230</v>
      </c>
      <c r="L239" s="122">
        <v>2041</v>
      </c>
      <c r="M239" s="122">
        <v>49824.583689504798</v>
      </c>
      <c r="N239" s="122">
        <v>93136.484269956694</v>
      </c>
      <c r="O239" s="122"/>
      <c r="P239" s="122">
        <v>335</v>
      </c>
      <c r="Q239" s="122">
        <v>8039.8143089790901</v>
      </c>
      <c r="R239" s="122">
        <v>165.92905916910999</v>
      </c>
      <c r="S239" s="122"/>
      <c r="T239" s="122">
        <v>607.71980092097294</v>
      </c>
      <c r="U239" s="122">
        <v>276.18795748502902</v>
      </c>
    </row>
    <row r="240" spans="1:21" ht="12.75" x14ac:dyDescent="0.2">
      <c r="A240" s="122" t="s">
        <v>589</v>
      </c>
      <c r="B240" s="122">
        <v>9120</v>
      </c>
      <c r="C240" s="122"/>
      <c r="D240" s="122">
        <v>427.0036491207</v>
      </c>
      <c r="E240" s="122">
        <v>8233.9877839023502</v>
      </c>
      <c r="F240" s="122"/>
      <c r="G240" s="122">
        <v>-33.5640513758146</v>
      </c>
      <c r="H240" s="122">
        <v>492.26748372364199</v>
      </c>
      <c r="I240" s="122"/>
      <c r="J240" s="122">
        <v>4434</v>
      </c>
      <c r="K240" s="122">
        <v>38</v>
      </c>
      <c r="L240" s="122">
        <v>392</v>
      </c>
      <c r="M240" s="122">
        <v>49824.583689504798</v>
      </c>
      <c r="N240" s="122">
        <v>93136.484269956694</v>
      </c>
      <c r="O240" s="122"/>
      <c r="P240" s="122">
        <v>73</v>
      </c>
      <c r="Q240" s="122">
        <v>8039.8143089790901</v>
      </c>
      <c r="R240" s="122">
        <v>165.92905916910999</v>
      </c>
      <c r="S240" s="122"/>
      <c r="T240" s="122">
        <v>768.455441208671</v>
      </c>
      <c r="U240" s="122">
        <v>276.18795748502902</v>
      </c>
    </row>
    <row r="241" spans="1:21" ht="12.75" x14ac:dyDescent="0.2">
      <c r="A241" s="122" t="s">
        <v>590</v>
      </c>
      <c r="B241" s="122">
        <v>9936</v>
      </c>
      <c r="C241" s="122"/>
      <c r="D241" s="122">
        <v>537.53079802147795</v>
      </c>
      <c r="E241" s="122">
        <v>9306.1359055784505</v>
      </c>
      <c r="F241" s="122"/>
      <c r="G241" s="122">
        <v>-54.872942983373797</v>
      </c>
      <c r="H241" s="122">
        <v>147.63408660314701</v>
      </c>
      <c r="I241" s="122"/>
      <c r="J241" s="122">
        <v>9918</v>
      </c>
      <c r="K241" s="122">
        <v>107</v>
      </c>
      <c r="L241" s="122">
        <v>991</v>
      </c>
      <c r="M241" s="122">
        <v>49824.583689504798</v>
      </c>
      <c r="N241" s="122">
        <v>93136.484269956694</v>
      </c>
      <c r="O241" s="122"/>
      <c r="P241" s="122">
        <v>137</v>
      </c>
      <c r="Q241" s="122">
        <v>8039.8143089790901</v>
      </c>
      <c r="R241" s="122">
        <v>165.92905916910999</v>
      </c>
      <c r="S241" s="122"/>
      <c r="T241" s="122">
        <v>423.82204408817603</v>
      </c>
      <c r="U241" s="122">
        <v>276.18795748502902</v>
      </c>
    </row>
    <row r="242" spans="1:21" ht="12.75" x14ac:dyDescent="0.2">
      <c r="A242" s="122" t="s">
        <v>591</v>
      </c>
      <c r="B242" s="122">
        <v>9769</v>
      </c>
      <c r="C242" s="122"/>
      <c r="D242" s="122">
        <v>563.07583688296495</v>
      </c>
      <c r="E242" s="122">
        <v>9285.6495395726506</v>
      </c>
      <c r="F242" s="122"/>
      <c r="G242" s="122">
        <v>38.672135859048801</v>
      </c>
      <c r="H242" s="122">
        <v>-117.953354436536</v>
      </c>
      <c r="I242" s="122"/>
      <c r="J242" s="122">
        <v>143702</v>
      </c>
      <c r="K242" s="122">
        <v>1624</v>
      </c>
      <c r="L242" s="122">
        <v>14327</v>
      </c>
      <c r="M242" s="122">
        <v>49824.583689504798</v>
      </c>
      <c r="N242" s="122">
        <v>93136.484269956694</v>
      </c>
      <c r="O242" s="122"/>
      <c r="P242" s="122">
        <v>3657</v>
      </c>
      <c r="Q242" s="122">
        <v>8039.8143089790901</v>
      </c>
      <c r="R242" s="122">
        <v>165.92905916910999</v>
      </c>
      <c r="S242" s="122"/>
      <c r="T242" s="122">
        <v>158.234603048493</v>
      </c>
      <c r="U242" s="122">
        <v>276.18795748502902</v>
      </c>
    </row>
    <row r="243" spans="1:21" ht="14.25" customHeight="1" x14ac:dyDescent="0.2">
      <c r="A243" s="19" t="s">
        <v>592</v>
      </c>
      <c r="B243" s="19"/>
      <c r="C243" s="19"/>
      <c r="D243" s="122"/>
      <c r="E243" s="122"/>
      <c r="F243" s="19"/>
      <c r="G243" s="122"/>
      <c r="H243" s="122"/>
      <c r="I243" s="19"/>
      <c r="J243" s="122"/>
      <c r="K243" s="122"/>
      <c r="L243" s="122"/>
      <c r="M243" s="122"/>
      <c r="N243" s="122"/>
      <c r="O243" s="19"/>
      <c r="P243" s="122"/>
      <c r="Q243" s="122"/>
      <c r="R243" s="122"/>
      <c r="S243" s="19"/>
      <c r="T243" s="122"/>
      <c r="U243" s="122"/>
    </row>
    <row r="244" spans="1:21" ht="12.75" x14ac:dyDescent="0.2">
      <c r="A244" s="122" t="s">
        <v>593</v>
      </c>
      <c r="B244" s="122">
        <v>8792</v>
      </c>
      <c r="C244" s="122"/>
      <c r="D244" s="122">
        <v>484.17314092970798</v>
      </c>
      <c r="E244" s="122">
        <v>8272.40773917152</v>
      </c>
      <c r="F244" s="122"/>
      <c r="G244" s="122">
        <v>-35.595133626219898</v>
      </c>
      <c r="H244" s="122">
        <v>71.480455344674297</v>
      </c>
      <c r="I244" s="122"/>
      <c r="J244" s="122">
        <v>22022</v>
      </c>
      <c r="K244" s="122">
        <v>214</v>
      </c>
      <c r="L244" s="122">
        <v>1956</v>
      </c>
      <c r="M244" s="122">
        <v>49824.583689504798</v>
      </c>
      <c r="N244" s="122">
        <v>93136.484269956694</v>
      </c>
      <c r="O244" s="122"/>
      <c r="P244" s="122">
        <v>357</v>
      </c>
      <c r="Q244" s="122">
        <v>8039.8143089790901</v>
      </c>
      <c r="R244" s="122">
        <v>165.92905916910999</v>
      </c>
      <c r="S244" s="122"/>
      <c r="T244" s="122">
        <v>347.66841282970302</v>
      </c>
      <c r="U244" s="122">
        <v>276.18795748502902</v>
      </c>
    </row>
    <row r="245" spans="1:21" ht="12.75" x14ac:dyDescent="0.2">
      <c r="A245" s="122" t="s">
        <v>594</v>
      </c>
      <c r="B245" s="122">
        <v>10312</v>
      </c>
      <c r="C245" s="122"/>
      <c r="D245" s="122">
        <v>633.67556895850498</v>
      </c>
      <c r="E245" s="122">
        <v>9742.4637494256203</v>
      </c>
      <c r="F245" s="122"/>
      <c r="G245" s="122">
        <v>66.633448792485297</v>
      </c>
      <c r="H245" s="122">
        <v>-130.43971895254199</v>
      </c>
      <c r="I245" s="122"/>
      <c r="J245" s="122">
        <v>50715</v>
      </c>
      <c r="K245" s="122">
        <v>645</v>
      </c>
      <c r="L245" s="122">
        <v>5305</v>
      </c>
      <c r="M245" s="122">
        <v>49824.583689504798</v>
      </c>
      <c r="N245" s="122">
        <v>93136.484269956694</v>
      </c>
      <c r="O245" s="122"/>
      <c r="P245" s="122">
        <v>1467</v>
      </c>
      <c r="Q245" s="122">
        <v>8039.8143089790901</v>
      </c>
      <c r="R245" s="122">
        <v>165.92905916910999</v>
      </c>
      <c r="S245" s="122"/>
      <c r="T245" s="122">
        <v>145.74823853248699</v>
      </c>
      <c r="U245" s="122">
        <v>276.18795748502902</v>
      </c>
    </row>
    <row r="246" spans="1:21" ht="12.75" x14ac:dyDescent="0.2">
      <c r="A246" s="122" t="s">
        <v>595</v>
      </c>
      <c r="B246" s="122">
        <v>9754</v>
      </c>
      <c r="C246" s="122"/>
      <c r="D246" s="122">
        <v>584.10076843538604</v>
      </c>
      <c r="E246" s="122">
        <v>9255.3726459212394</v>
      </c>
      <c r="F246" s="122"/>
      <c r="G246" s="122">
        <v>-71.394544041385899</v>
      </c>
      <c r="H246" s="122">
        <v>-14.5312815399807</v>
      </c>
      <c r="I246" s="122"/>
      <c r="J246" s="122">
        <v>56896</v>
      </c>
      <c r="K246" s="122">
        <v>667</v>
      </c>
      <c r="L246" s="122">
        <v>5654</v>
      </c>
      <c r="M246" s="122">
        <v>49824.583689504798</v>
      </c>
      <c r="N246" s="122">
        <v>93136.484269956694</v>
      </c>
      <c r="O246" s="122"/>
      <c r="P246" s="122">
        <v>669</v>
      </c>
      <c r="Q246" s="122">
        <v>8039.8143089790901</v>
      </c>
      <c r="R246" s="122">
        <v>165.92905916910999</v>
      </c>
      <c r="S246" s="122"/>
      <c r="T246" s="122">
        <v>261.65667594504799</v>
      </c>
      <c r="U246" s="122">
        <v>276.18795748502902</v>
      </c>
    </row>
    <row r="247" spans="1:21" ht="12.75" x14ac:dyDescent="0.2">
      <c r="A247" s="122" t="s">
        <v>596</v>
      </c>
      <c r="B247" s="122">
        <v>10821</v>
      </c>
      <c r="C247" s="122"/>
      <c r="D247" s="122">
        <v>695.87407387576502</v>
      </c>
      <c r="E247" s="122">
        <v>9858.1214894676796</v>
      </c>
      <c r="F247" s="122"/>
      <c r="G247" s="122">
        <v>-100.160426553759</v>
      </c>
      <c r="H247" s="122">
        <v>366.994447440003</v>
      </c>
      <c r="I247" s="122"/>
      <c r="J247" s="122">
        <v>10024</v>
      </c>
      <c r="K247" s="122">
        <v>140</v>
      </c>
      <c r="L247" s="122">
        <v>1061</v>
      </c>
      <c r="M247" s="122">
        <v>49824.583689504798</v>
      </c>
      <c r="N247" s="122">
        <v>93136.484269956694</v>
      </c>
      <c r="O247" s="122"/>
      <c r="P247" s="122">
        <v>82</v>
      </c>
      <c r="Q247" s="122">
        <v>8039.8143089790901</v>
      </c>
      <c r="R247" s="122">
        <v>165.92905916910999</v>
      </c>
      <c r="S247" s="122"/>
      <c r="T247" s="122">
        <v>643.18240492503196</v>
      </c>
      <c r="U247" s="122">
        <v>276.18795748502902</v>
      </c>
    </row>
    <row r="248" spans="1:21" ht="12.75" x14ac:dyDescent="0.2">
      <c r="A248" s="122" t="s">
        <v>597</v>
      </c>
      <c r="B248" s="122">
        <v>9286</v>
      </c>
      <c r="C248" s="122"/>
      <c r="D248" s="122">
        <v>541.67926583220299</v>
      </c>
      <c r="E248" s="122">
        <v>8631.4090162014909</v>
      </c>
      <c r="F248" s="122"/>
      <c r="G248" s="122">
        <v>-69.994914282386105</v>
      </c>
      <c r="H248" s="122">
        <v>183.283908260282</v>
      </c>
      <c r="I248" s="122"/>
      <c r="J248" s="122">
        <v>15085</v>
      </c>
      <c r="K248" s="122">
        <v>164</v>
      </c>
      <c r="L248" s="122">
        <v>1398</v>
      </c>
      <c r="M248" s="122">
        <v>49824.583689504798</v>
      </c>
      <c r="N248" s="122">
        <v>93136.484269956694</v>
      </c>
      <c r="O248" s="122"/>
      <c r="P248" s="122">
        <v>180</v>
      </c>
      <c r="Q248" s="122">
        <v>8039.8143089790901</v>
      </c>
      <c r="R248" s="122">
        <v>165.92905916910999</v>
      </c>
      <c r="S248" s="122"/>
      <c r="T248" s="122">
        <v>459.47186574531099</v>
      </c>
      <c r="U248" s="122">
        <v>276.18795748502902</v>
      </c>
    </row>
    <row r="249" spans="1:21" ht="12.75" x14ac:dyDescent="0.2">
      <c r="A249" s="122" t="s">
        <v>598</v>
      </c>
      <c r="B249" s="122">
        <v>9157</v>
      </c>
      <c r="C249" s="122"/>
      <c r="D249" s="122">
        <v>506.34739521854499</v>
      </c>
      <c r="E249" s="122">
        <v>8646.8175797442109</v>
      </c>
      <c r="F249" s="122"/>
      <c r="G249" s="122">
        <v>-116.905801187531</v>
      </c>
      <c r="H249" s="122">
        <v>120.692719506411</v>
      </c>
      <c r="I249" s="122"/>
      <c r="J249" s="122">
        <v>15252</v>
      </c>
      <c r="K249" s="122">
        <v>155</v>
      </c>
      <c r="L249" s="122">
        <v>1416</v>
      </c>
      <c r="M249" s="122">
        <v>49824.583689504798</v>
      </c>
      <c r="N249" s="122">
        <v>93136.484269956694</v>
      </c>
      <c r="O249" s="122"/>
      <c r="P249" s="122">
        <v>93</v>
      </c>
      <c r="Q249" s="122">
        <v>8039.8143089790901</v>
      </c>
      <c r="R249" s="122">
        <v>165.92905916910999</v>
      </c>
      <c r="S249" s="122"/>
      <c r="T249" s="122">
        <v>396.88067699144</v>
      </c>
      <c r="U249" s="122">
        <v>276.18795748502902</v>
      </c>
    </row>
    <row r="250" spans="1:21" ht="12.75" x14ac:dyDescent="0.2">
      <c r="A250" s="122" t="s">
        <v>599</v>
      </c>
      <c r="B250" s="122">
        <v>9081</v>
      </c>
      <c r="C250" s="122"/>
      <c r="D250" s="122">
        <v>478.53038503174002</v>
      </c>
      <c r="E250" s="122">
        <v>8479.9641843948302</v>
      </c>
      <c r="F250" s="122"/>
      <c r="G250" s="122">
        <v>-27.865401999934299</v>
      </c>
      <c r="H250" s="122">
        <v>150.79340703738799</v>
      </c>
      <c r="I250" s="122"/>
      <c r="J250" s="122">
        <v>26030</v>
      </c>
      <c r="K250" s="122">
        <v>250</v>
      </c>
      <c r="L250" s="122">
        <v>2370</v>
      </c>
      <c r="M250" s="122">
        <v>49824.583689504798</v>
      </c>
      <c r="N250" s="122">
        <v>93136.484269956694</v>
      </c>
      <c r="O250" s="122"/>
      <c r="P250" s="122">
        <v>447</v>
      </c>
      <c r="Q250" s="122">
        <v>8039.8143089790901</v>
      </c>
      <c r="R250" s="122">
        <v>165.92905916910999</v>
      </c>
      <c r="S250" s="122"/>
      <c r="T250" s="122">
        <v>426.98136452241698</v>
      </c>
      <c r="U250" s="122">
        <v>276.18795748502902</v>
      </c>
    </row>
    <row r="251" spans="1:21" ht="12.75" x14ac:dyDescent="0.2">
      <c r="A251" s="122" t="s">
        <v>600</v>
      </c>
      <c r="B251" s="122">
        <v>9645</v>
      </c>
      <c r="C251" s="122"/>
      <c r="D251" s="122">
        <v>499.79520202131403</v>
      </c>
      <c r="E251" s="122">
        <v>8483.0903518026498</v>
      </c>
      <c r="F251" s="122"/>
      <c r="G251" s="122">
        <v>-82.054980712512403</v>
      </c>
      <c r="H251" s="122">
        <v>744.460101700211</v>
      </c>
      <c r="I251" s="122"/>
      <c r="J251" s="122">
        <v>9969</v>
      </c>
      <c r="K251" s="122">
        <v>100</v>
      </c>
      <c r="L251" s="122">
        <v>908</v>
      </c>
      <c r="M251" s="122">
        <v>49824.583689504798</v>
      </c>
      <c r="N251" s="122">
        <v>93136.484269956694</v>
      </c>
      <c r="O251" s="122"/>
      <c r="P251" s="122">
        <v>104</v>
      </c>
      <c r="Q251" s="122">
        <v>8039.8143089790901</v>
      </c>
      <c r="R251" s="122">
        <v>165.92905916910999</v>
      </c>
      <c r="S251" s="122"/>
      <c r="T251" s="122">
        <v>1020.64805918524</v>
      </c>
      <c r="U251" s="122">
        <v>276.18795748502902</v>
      </c>
    </row>
    <row r="252" spans="1:21" ht="12.75" x14ac:dyDescent="0.2">
      <c r="A252" s="122" t="s">
        <v>601</v>
      </c>
      <c r="B252" s="122">
        <v>9206</v>
      </c>
      <c r="C252" s="122"/>
      <c r="D252" s="122">
        <v>537.94412061046899</v>
      </c>
      <c r="E252" s="122">
        <v>8631.1627430020799</v>
      </c>
      <c r="F252" s="122"/>
      <c r="G252" s="122">
        <v>-110.87284801595</v>
      </c>
      <c r="H252" s="122">
        <v>147.997885858563</v>
      </c>
      <c r="I252" s="122"/>
      <c r="J252" s="122">
        <v>20006</v>
      </c>
      <c r="K252" s="122">
        <v>216</v>
      </c>
      <c r="L252" s="122">
        <v>1854</v>
      </c>
      <c r="M252" s="122">
        <v>49824.583689504798</v>
      </c>
      <c r="N252" s="122">
        <v>93136.484269956694</v>
      </c>
      <c r="O252" s="122"/>
      <c r="P252" s="122">
        <v>137</v>
      </c>
      <c r="Q252" s="122">
        <v>8039.8143089790901</v>
      </c>
      <c r="R252" s="122">
        <v>165.92905916910999</v>
      </c>
      <c r="S252" s="122"/>
      <c r="T252" s="122">
        <v>424.18584334359201</v>
      </c>
      <c r="U252" s="122">
        <v>276.18795748502902</v>
      </c>
    </row>
    <row r="253" spans="1:21" ht="12.75" x14ac:dyDescent="0.2">
      <c r="A253" s="122" t="s">
        <v>602</v>
      </c>
      <c r="B253" s="122">
        <v>9305</v>
      </c>
      <c r="C253" s="122"/>
      <c r="D253" s="122">
        <v>424.22575660470898</v>
      </c>
      <c r="E253" s="122">
        <v>8818.7070396538493</v>
      </c>
      <c r="F253" s="122"/>
      <c r="G253" s="122">
        <v>-56.166473917340703</v>
      </c>
      <c r="H253" s="122">
        <v>118.562547274129</v>
      </c>
      <c r="I253" s="122"/>
      <c r="J253" s="122">
        <v>6812</v>
      </c>
      <c r="K253" s="122">
        <v>58</v>
      </c>
      <c r="L253" s="122">
        <v>645</v>
      </c>
      <c r="M253" s="122">
        <v>49824.583689504798</v>
      </c>
      <c r="N253" s="122">
        <v>93136.484269956694</v>
      </c>
      <c r="O253" s="122"/>
      <c r="P253" s="122">
        <v>93</v>
      </c>
      <c r="Q253" s="122">
        <v>8039.8143089790901</v>
      </c>
      <c r="R253" s="122">
        <v>165.92905916910999</v>
      </c>
      <c r="S253" s="122"/>
      <c r="T253" s="122">
        <v>394.75050475915799</v>
      </c>
      <c r="U253" s="122">
        <v>276.18795748502902</v>
      </c>
    </row>
    <row r="254" spans="1:21" ht="12.75" x14ac:dyDescent="0.2">
      <c r="A254" s="122" t="s">
        <v>603</v>
      </c>
      <c r="B254" s="122">
        <v>8853</v>
      </c>
      <c r="C254" s="122"/>
      <c r="D254" s="122">
        <v>477.47786751200198</v>
      </c>
      <c r="E254" s="122">
        <v>8015.5608438509398</v>
      </c>
      <c r="F254" s="122"/>
      <c r="G254" s="122">
        <v>-125.53550011767101</v>
      </c>
      <c r="H254" s="122">
        <v>485.411005189788</v>
      </c>
      <c r="I254" s="122"/>
      <c r="J254" s="122">
        <v>10748</v>
      </c>
      <c r="K254" s="122">
        <v>103</v>
      </c>
      <c r="L254" s="122">
        <v>925</v>
      </c>
      <c r="M254" s="122">
        <v>49824.583689504798</v>
      </c>
      <c r="N254" s="122">
        <v>93136.484269956694</v>
      </c>
      <c r="O254" s="122"/>
      <c r="P254" s="122">
        <v>54</v>
      </c>
      <c r="Q254" s="122">
        <v>8039.8143089790901</v>
      </c>
      <c r="R254" s="122">
        <v>165.92905916910999</v>
      </c>
      <c r="S254" s="122"/>
      <c r="T254" s="122">
        <v>761.59896267481702</v>
      </c>
      <c r="U254" s="122">
        <v>276.18795748502902</v>
      </c>
    </row>
    <row r="255" spans="1:21" ht="12.75" x14ac:dyDescent="0.2">
      <c r="A255" s="122" t="s">
        <v>604</v>
      </c>
      <c r="B255" s="122">
        <v>9053</v>
      </c>
      <c r="C255" s="122"/>
      <c r="D255" s="122">
        <v>581.410844024281</v>
      </c>
      <c r="E255" s="122">
        <v>8268.5583029059799</v>
      </c>
      <c r="F255" s="122"/>
      <c r="G255" s="122">
        <v>-88.6231523520038</v>
      </c>
      <c r="H255" s="122">
        <v>291.79131375497798</v>
      </c>
      <c r="I255" s="122"/>
      <c r="J255" s="122">
        <v>10712</v>
      </c>
      <c r="K255" s="122">
        <v>125</v>
      </c>
      <c r="L255" s="122">
        <v>951</v>
      </c>
      <c r="M255" s="122">
        <v>49824.583689504798</v>
      </c>
      <c r="N255" s="122">
        <v>93136.484269956694</v>
      </c>
      <c r="O255" s="122"/>
      <c r="P255" s="122">
        <v>103</v>
      </c>
      <c r="Q255" s="122">
        <v>8039.8143089790901</v>
      </c>
      <c r="R255" s="122">
        <v>165.92905916910999</v>
      </c>
      <c r="S255" s="122"/>
      <c r="T255" s="122">
        <v>567.97927124000705</v>
      </c>
      <c r="U255" s="122">
        <v>276.18795748502902</v>
      </c>
    </row>
    <row r="256" spans="1:21" ht="12.75" x14ac:dyDescent="0.2">
      <c r="A256" s="122" t="s">
        <v>605</v>
      </c>
      <c r="B256" s="122">
        <v>9840</v>
      </c>
      <c r="C256" s="122"/>
      <c r="D256" s="122">
        <v>636.19484960877901</v>
      </c>
      <c r="E256" s="122">
        <v>8923.51213426096</v>
      </c>
      <c r="F256" s="122"/>
      <c r="G256" s="122">
        <v>-105.368267938513</v>
      </c>
      <c r="H256" s="122">
        <v>385.37185902873199</v>
      </c>
      <c r="I256" s="122"/>
      <c r="J256" s="122">
        <v>10886</v>
      </c>
      <c r="K256" s="122">
        <v>139</v>
      </c>
      <c r="L256" s="122">
        <v>1043</v>
      </c>
      <c r="M256" s="122">
        <v>49824.583689504798</v>
      </c>
      <c r="N256" s="122">
        <v>93136.484269956694</v>
      </c>
      <c r="O256" s="122"/>
      <c r="P256" s="122">
        <v>82</v>
      </c>
      <c r="Q256" s="122">
        <v>8039.8143089790901</v>
      </c>
      <c r="R256" s="122">
        <v>165.92905916910999</v>
      </c>
      <c r="S256" s="122"/>
      <c r="T256" s="122">
        <v>661.55981651376101</v>
      </c>
      <c r="U256" s="122">
        <v>276.18795748502902</v>
      </c>
    </row>
    <row r="257" spans="1:21" ht="12.75" x14ac:dyDescent="0.2">
      <c r="A257" s="122" t="s">
        <v>606</v>
      </c>
      <c r="B257" s="122">
        <v>9662</v>
      </c>
      <c r="C257" s="122"/>
      <c r="D257" s="122">
        <v>535.90827989906597</v>
      </c>
      <c r="E257" s="122">
        <v>8751.5459524653106</v>
      </c>
      <c r="F257" s="122"/>
      <c r="G257" s="122">
        <v>-115.48504946234</v>
      </c>
      <c r="H257" s="122">
        <v>489.98423565051502</v>
      </c>
      <c r="I257" s="122"/>
      <c r="J257" s="122">
        <v>6694</v>
      </c>
      <c r="K257" s="122">
        <v>72</v>
      </c>
      <c r="L257" s="122">
        <v>629</v>
      </c>
      <c r="M257" s="122">
        <v>49824.583689504798</v>
      </c>
      <c r="N257" s="122">
        <v>93136.484269956694</v>
      </c>
      <c r="O257" s="122"/>
      <c r="P257" s="122">
        <v>42</v>
      </c>
      <c r="Q257" s="122">
        <v>8039.8143089790901</v>
      </c>
      <c r="R257" s="122">
        <v>165.92905916910999</v>
      </c>
      <c r="S257" s="122"/>
      <c r="T257" s="122">
        <v>766.17219313554403</v>
      </c>
      <c r="U257" s="122">
        <v>276.18795748502902</v>
      </c>
    </row>
    <row r="258" spans="1:21" ht="12.75" x14ac:dyDescent="0.2">
      <c r="A258" s="122" t="s">
        <v>607</v>
      </c>
      <c r="B258" s="122">
        <v>10368</v>
      </c>
      <c r="C258" s="122"/>
      <c r="D258" s="122">
        <v>508.70249938235202</v>
      </c>
      <c r="E258" s="122">
        <v>9086.4862702396804</v>
      </c>
      <c r="F258" s="122"/>
      <c r="G258" s="122">
        <v>-128.30655885766501</v>
      </c>
      <c r="H258" s="122">
        <v>901.27787676305104</v>
      </c>
      <c r="I258" s="122"/>
      <c r="J258" s="122">
        <v>7052</v>
      </c>
      <c r="K258" s="122">
        <v>72</v>
      </c>
      <c r="L258" s="122">
        <v>688</v>
      </c>
      <c r="M258" s="122">
        <v>49824.583689504798</v>
      </c>
      <c r="N258" s="122">
        <v>93136.484269956694</v>
      </c>
      <c r="O258" s="122"/>
      <c r="P258" s="122">
        <v>33</v>
      </c>
      <c r="Q258" s="122">
        <v>8039.8143089790901</v>
      </c>
      <c r="R258" s="122">
        <v>165.92905916910999</v>
      </c>
      <c r="S258" s="122"/>
      <c r="T258" s="122">
        <v>1177.46583424808</v>
      </c>
      <c r="U258" s="122">
        <v>276.18795748502902</v>
      </c>
    </row>
    <row r="259" spans="1:21" ht="14.25" customHeight="1" x14ac:dyDescent="0.2">
      <c r="A259" s="19" t="s">
        <v>608</v>
      </c>
      <c r="B259" s="19"/>
      <c r="C259" s="19"/>
      <c r="D259" s="122"/>
      <c r="E259" s="122"/>
      <c r="F259" s="19"/>
      <c r="G259" s="122"/>
      <c r="H259" s="122"/>
      <c r="I259" s="19"/>
      <c r="J259" s="122"/>
      <c r="K259" s="122"/>
      <c r="L259" s="122"/>
      <c r="M259" s="122"/>
      <c r="N259" s="122"/>
      <c r="O259" s="19"/>
      <c r="P259" s="122"/>
      <c r="Q259" s="122"/>
      <c r="R259" s="122"/>
      <c r="S259" s="19"/>
      <c r="T259" s="122"/>
      <c r="U259" s="122"/>
    </row>
    <row r="260" spans="1:21" ht="12.75" x14ac:dyDescent="0.2">
      <c r="A260" s="122" t="s">
        <v>609</v>
      </c>
      <c r="B260" s="122">
        <v>9237</v>
      </c>
      <c r="C260" s="122"/>
      <c r="D260" s="122">
        <v>479.48186167819301</v>
      </c>
      <c r="E260" s="122">
        <v>8708.8293997974197</v>
      </c>
      <c r="F260" s="122"/>
      <c r="G260" s="122">
        <v>-57.488735838180801</v>
      </c>
      <c r="H260" s="122">
        <v>105.798785590425</v>
      </c>
      <c r="I260" s="122"/>
      <c r="J260" s="122">
        <v>26394</v>
      </c>
      <c r="K260" s="122">
        <v>254</v>
      </c>
      <c r="L260" s="122">
        <v>2468</v>
      </c>
      <c r="M260" s="122">
        <v>49824.583689504798</v>
      </c>
      <c r="N260" s="122">
        <v>93136.484269956694</v>
      </c>
      <c r="O260" s="122"/>
      <c r="P260" s="122">
        <v>356</v>
      </c>
      <c r="Q260" s="122">
        <v>8039.8143089790901</v>
      </c>
      <c r="R260" s="122">
        <v>165.92905916910999</v>
      </c>
      <c r="S260" s="122"/>
      <c r="T260" s="122">
        <v>381.986743075454</v>
      </c>
      <c r="U260" s="122">
        <v>276.18795748502902</v>
      </c>
    </row>
    <row r="261" spans="1:21" ht="12.75" x14ac:dyDescent="0.2">
      <c r="A261" s="122" t="s">
        <v>610</v>
      </c>
      <c r="B261" s="122">
        <v>9552</v>
      </c>
      <c r="C261" s="122"/>
      <c r="D261" s="122">
        <v>560.00330549975399</v>
      </c>
      <c r="E261" s="122">
        <v>9121.9074296174804</v>
      </c>
      <c r="F261" s="122"/>
      <c r="G261" s="122">
        <v>-3.5201324889583199</v>
      </c>
      <c r="H261" s="122">
        <v>-126.833349209635</v>
      </c>
      <c r="I261" s="122"/>
      <c r="J261" s="122">
        <v>98314</v>
      </c>
      <c r="K261" s="122">
        <v>1105</v>
      </c>
      <c r="L261" s="122">
        <v>9629</v>
      </c>
      <c r="M261" s="122">
        <v>49824.583689504798</v>
      </c>
      <c r="N261" s="122">
        <v>93136.484269956694</v>
      </c>
      <c r="O261" s="122"/>
      <c r="P261" s="122">
        <v>1986</v>
      </c>
      <c r="Q261" s="122">
        <v>8039.8143089790901</v>
      </c>
      <c r="R261" s="122">
        <v>165.92905916910999</v>
      </c>
      <c r="S261" s="122"/>
      <c r="T261" s="122">
        <v>149.35460827539401</v>
      </c>
      <c r="U261" s="122">
        <v>276.18795748502902</v>
      </c>
    </row>
    <row r="262" spans="1:21" ht="12.75" x14ac:dyDescent="0.2">
      <c r="A262" s="122" t="s">
        <v>611</v>
      </c>
      <c r="B262" s="122">
        <v>8818</v>
      </c>
      <c r="C262" s="122"/>
      <c r="D262" s="122">
        <v>491.32502206806799</v>
      </c>
      <c r="E262" s="122">
        <v>8285.6017710204305</v>
      </c>
      <c r="F262" s="122"/>
      <c r="G262" s="122">
        <v>-61.073035417182901</v>
      </c>
      <c r="H262" s="122">
        <v>101.736381621625</v>
      </c>
      <c r="I262" s="122"/>
      <c r="J262" s="122">
        <v>9431</v>
      </c>
      <c r="K262" s="122">
        <v>93</v>
      </c>
      <c r="L262" s="122">
        <v>839</v>
      </c>
      <c r="M262" s="122">
        <v>49824.583689504798</v>
      </c>
      <c r="N262" s="122">
        <v>93136.484269956694</v>
      </c>
      <c r="O262" s="122"/>
      <c r="P262" s="122">
        <v>123</v>
      </c>
      <c r="Q262" s="122">
        <v>8039.8143089790901</v>
      </c>
      <c r="R262" s="122">
        <v>165.92905916910999</v>
      </c>
      <c r="S262" s="122"/>
      <c r="T262" s="122">
        <v>377.92433910665397</v>
      </c>
      <c r="U262" s="122">
        <v>276.18795748502902</v>
      </c>
    </row>
    <row r="263" spans="1:21" ht="12.75" x14ac:dyDescent="0.2">
      <c r="A263" s="122" t="s">
        <v>612</v>
      </c>
      <c r="B263" s="122">
        <v>9887</v>
      </c>
      <c r="C263" s="122"/>
      <c r="D263" s="122">
        <v>523.56024459776495</v>
      </c>
      <c r="E263" s="122">
        <v>9257.1470390732593</v>
      </c>
      <c r="F263" s="122"/>
      <c r="G263" s="122">
        <v>-71.865583340950707</v>
      </c>
      <c r="H263" s="122">
        <v>177.79765910203099</v>
      </c>
      <c r="I263" s="122"/>
      <c r="J263" s="122">
        <v>36924</v>
      </c>
      <c r="K263" s="122">
        <v>388</v>
      </c>
      <c r="L263" s="122">
        <v>3670</v>
      </c>
      <c r="M263" s="122">
        <v>49824.583689504798</v>
      </c>
      <c r="N263" s="122">
        <v>93136.484269956694</v>
      </c>
      <c r="O263" s="122"/>
      <c r="P263" s="122">
        <v>432</v>
      </c>
      <c r="Q263" s="122">
        <v>8039.8143089790901</v>
      </c>
      <c r="R263" s="122">
        <v>165.92905916910999</v>
      </c>
      <c r="S263" s="122"/>
      <c r="T263" s="122">
        <v>453.98561658706001</v>
      </c>
      <c r="U263" s="122">
        <v>276.18795748502902</v>
      </c>
    </row>
    <row r="264" spans="1:21" ht="12.75" x14ac:dyDescent="0.2">
      <c r="A264" s="122" t="s">
        <v>613</v>
      </c>
      <c r="B264" s="122">
        <v>10141</v>
      </c>
      <c r="C264" s="122"/>
      <c r="D264" s="122">
        <v>449.62814981821299</v>
      </c>
      <c r="E264" s="122">
        <v>9225.6678967074095</v>
      </c>
      <c r="F264" s="122"/>
      <c r="G264" s="122">
        <v>-65.797327841912903</v>
      </c>
      <c r="H264" s="122">
        <v>531.80627640918897</v>
      </c>
      <c r="I264" s="122"/>
      <c r="J264" s="122">
        <v>18949</v>
      </c>
      <c r="K264" s="122">
        <v>171</v>
      </c>
      <c r="L264" s="122">
        <v>1877</v>
      </c>
      <c r="M264" s="122">
        <v>49824.583689504798</v>
      </c>
      <c r="N264" s="122">
        <v>93136.484269956694</v>
      </c>
      <c r="O264" s="122"/>
      <c r="P264" s="122">
        <v>236</v>
      </c>
      <c r="Q264" s="122">
        <v>8039.8143089790901</v>
      </c>
      <c r="R264" s="122">
        <v>165.92905916910999</v>
      </c>
      <c r="S264" s="122"/>
      <c r="T264" s="122">
        <v>807.99423389421804</v>
      </c>
      <c r="U264" s="122">
        <v>276.18795748502902</v>
      </c>
    </row>
    <row r="265" spans="1:21" ht="12.75" x14ac:dyDescent="0.2">
      <c r="A265" s="122" t="s">
        <v>614</v>
      </c>
      <c r="B265" s="122">
        <v>10118</v>
      </c>
      <c r="C265" s="122"/>
      <c r="D265" s="122">
        <v>519.60747764257599</v>
      </c>
      <c r="E265" s="122">
        <v>8594.4970210135907</v>
      </c>
      <c r="F265" s="122"/>
      <c r="G265" s="122">
        <v>-70.227066446616206</v>
      </c>
      <c r="H265" s="122">
        <v>1074.3648105017</v>
      </c>
      <c r="I265" s="122"/>
      <c r="J265" s="122">
        <v>9493</v>
      </c>
      <c r="K265" s="122">
        <v>99</v>
      </c>
      <c r="L265" s="122">
        <v>876</v>
      </c>
      <c r="M265" s="122">
        <v>49824.583689504798</v>
      </c>
      <c r="N265" s="122">
        <v>93136.484269956694</v>
      </c>
      <c r="O265" s="122"/>
      <c r="P265" s="122">
        <v>113</v>
      </c>
      <c r="Q265" s="122">
        <v>8039.8143089790901</v>
      </c>
      <c r="R265" s="122">
        <v>165.92905916910999</v>
      </c>
      <c r="S265" s="122"/>
      <c r="T265" s="122">
        <v>1350.55276798673</v>
      </c>
      <c r="U265" s="122">
        <v>276.18795748502902</v>
      </c>
    </row>
    <row r="266" spans="1:21" ht="12.75" x14ac:dyDescent="0.2">
      <c r="A266" s="122" t="s">
        <v>615</v>
      </c>
      <c r="B266" s="122">
        <v>8473</v>
      </c>
      <c r="C266" s="122"/>
      <c r="D266" s="122">
        <v>561.76894012451203</v>
      </c>
      <c r="E266" s="122">
        <v>7657.7092010337301</v>
      </c>
      <c r="F266" s="122"/>
      <c r="G266" s="122">
        <v>-79.464447346611905</v>
      </c>
      <c r="H266" s="122">
        <v>332.86102278912699</v>
      </c>
      <c r="I266" s="122"/>
      <c r="J266" s="122">
        <v>5765</v>
      </c>
      <c r="K266" s="122">
        <v>65</v>
      </c>
      <c r="L266" s="122">
        <v>474</v>
      </c>
      <c r="M266" s="122">
        <v>49824.583689504798</v>
      </c>
      <c r="N266" s="122">
        <v>93136.484269956694</v>
      </c>
      <c r="O266" s="122"/>
      <c r="P266" s="122">
        <v>62</v>
      </c>
      <c r="Q266" s="122">
        <v>8039.8143089790901</v>
      </c>
      <c r="R266" s="122">
        <v>165.92905916910999</v>
      </c>
      <c r="S266" s="122"/>
      <c r="T266" s="122">
        <v>609.04898027415595</v>
      </c>
      <c r="U266" s="122">
        <v>276.18795748502902</v>
      </c>
    </row>
    <row r="267" spans="1:21" ht="12.75" x14ac:dyDescent="0.2">
      <c r="A267" s="122" t="s">
        <v>616</v>
      </c>
      <c r="B267" s="122">
        <v>9041</v>
      </c>
      <c r="C267" s="122"/>
      <c r="D267" s="122">
        <v>509.92619766200698</v>
      </c>
      <c r="E267" s="122">
        <v>8432.1432137338306</v>
      </c>
      <c r="F267" s="122"/>
      <c r="G267" s="122">
        <v>-81.5363267445573</v>
      </c>
      <c r="H267" s="122">
        <v>179.97908501280301</v>
      </c>
      <c r="I267" s="122"/>
      <c r="J267" s="122">
        <v>11432</v>
      </c>
      <c r="K267" s="122">
        <v>117</v>
      </c>
      <c r="L267" s="122">
        <v>1035</v>
      </c>
      <c r="M267" s="122">
        <v>49824.583689504798</v>
      </c>
      <c r="N267" s="122">
        <v>93136.484269956694</v>
      </c>
      <c r="O267" s="122"/>
      <c r="P267" s="122">
        <v>120</v>
      </c>
      <c r="Q267" s="122">
        <v>8039.8143089790901</v>
      </c>
      <c r="R267" s="122">
        <v>165.92905916910999</v>
      </c>
      <c r="S267" s="122"/>
      <c r="T267" s="122">
        <v>456.16704249783203</v>
      </c>
      <c r="U267" s="122">
        <v>276.18795748502902</v>
      </c>
    </row>
    <row r="268" spans="1:21" ht="12.75" x14ac:dyDescent="0.2">
      <c r="A268" s="122" t="s">
        <v>617</v>
      </c>
      <c r="B268" s="122">
        <v>9738</v>
      </c>
      <c r="C268" s="122"/>
      <c r="D268" s="122">
        <v>504.396044539961</v>
      </c>
      <c r="E268" s="122">
        <v>9204.5916180416007</v>
      </c>
      <c r="F268" s="122"/>
      <c r="G268" s="122">
        <v>-1.8729006162106401</v>
      </c>
      <c r="H268" s="122">
        <v>30.564706260982302</v>
      </c>
      <c r="I268" s="122"/>
      <c r="J268" s="122">
        <v>37833</v>
      </c>
      <c r="K268" s="122">
        <v>383</v>
      </c>
      <c r="L268" s="122">
        <v>3739</v>
      </c>
      <c r="M268" s="122">
        <v>49824.583689504798</v>
      </c>
      <c r="N268" s="122">
        <v>93136.484269956694</v>
      </c>
      <c r="O268" s="122"/>
      <c r="P268" s="122">
        <v>772</v>
      </c>
      <c r="Q268" s="122">
        <v>8039.8143089790901</v>
      </c>
      <c r="R268" s="122">
        <v>165.92905916910999</v>
      </c>
      <c r="S268" s="122"/>
      <c r="T268" s="122">
        <v>306.75266374601102</v>
      </c>
      <c r="U268" s="122">
        <v>276.18795748502902</v>
      </c>
    </row>
    <row r="269" spans="1:21" ht="12.75" x14ac:dyDescent="0.2">
      <c r="A269" s="122" t="s">
        <v>618</v>
      </c>
      <c r="B269" s="122">
        <v>8704</v>
      </c>
      <c r="C269" s="122"/>
      <c r="D269" s="122">
        <v>499.10704120143498</v>
      </c>
      <c r="E269" s="122">
        <v>8122.3678142404096</v>
      </c>
      <c r="F269" s="122"/>
      <c r="G269" s="122">
        <v>-47.4921340486218</v>
      </c>
      <c r="H269" s="122">
        <v>130.50873105101701</v>
      </c>
      <c r="I269" s="122"/>
      <c r="J269" s="122">
        <v>25456</v>
      </c>
      <c r="K269" s="122">
        <v>255</v>
      </c>
      <c r="L269" s="122">
        <v>2220</v>
      </c>
      <c r="M269" s="122">
        <v>49824.583689504798</v>
      </c>
      <c r="N269" s="122">
        <v>93136.484269956694</v>
      </c>
      <c r="O269" s="122"/>
      <c r="P269" s="122">
        <v>375</v>
      </c>
      <c r="Q269" s="122">
        <v>8039.8143089790901</v>
      </c>
      <c r="R269" s="122">
        <v>165.92905916910999</v>
      </c>
      <c r="S269" s="122"/>
      <c r="T269" s="122">
        <v>406.696688536046</v>
      </c>
      <c r="U269" s="122">
        <v>276.18795748502902</v>
      </c>
    </row>
    <row r="270" spans="1:21" ht="14.25" customHeight="1" x14ac:dyDescent="0.2">
      <c r="A270" s="19" t="s">
        <v>619</v>
      </c>
      <c r="B270" s="19"/>
      <c r="C270" s="19"/>
      <c r="D270" s="122"/>
      <c r="E270" s="122"/>
      <c r="F270" s="19"/>
      <c r="G270" s="122"/>
      <c r="H270" s="122"/>
      <c r="I270" s="19"/>
      <c r="J270" s="122"/>
      <c r="K270" s="122"/>
      <c r="L270" s="122"/>
      <c r="M270" s="122"/>
      <c r="N270" s="122"/>
      <c r="O270" s="19"/>
      <c r="P270" s="122"/>
      <c r="Q270" s="122"/>
      <c r="R270" s="122"/>
      <c r="S270" s="19"/>
      <c r="T270" s="122"/>
      <c r="U270" s="122"/>
    </row>
    <row r="271" spans="1:21" ht="12.75" x14ac:dyDescent="0.2">
      <c r="A271" s="122" t="s">
        <v>620</v>
      </c>
      <c r="B271" s="122">
        <v>9448</v>
      </c>
      <c r="C271" s="122"/>
      <c r="D271" s="122">
        <v>529.34217371600801</v>
      </c>
      <c r="E271" s="122">
        <v>8943.0589016233898</v>
      </c>
      <c r="F271" s="122"/>
      <c r="G271" s="122">
        <v>-47.710824126961803</v>
      </c>
      <c r="H271" s="122">
        <v>23.143390032701301</v>
      </c>
      <c r="I271" s="122"/>
      <c r="J271" s="122">
        <v>24755</v>
      </c>
      <c r="K271" s="122">
        <v>263</v>
      </c>
      <c r="L271" s="122">
        <v>2377</v>
      </c>
      <c r="M271" s="122">
        <v>49824.583689504798</v>
      </c>
      <c r="N271" s="122">
        <v>93136.484269956694</v>
      </c>
      <c r="O271" s="122"/>
      <c r="P271" s="122">
        <v>364</v>
      </c>
      <c r="Q271" s="122">
        <v>8039.8143089790901</v>
      </c>
      <c r="R271" s="122">
        <v>165.92905916910999</v>
      </c>
      <c r="S271" s="122"/>
      <c r="T271" s="122">
        <v>299.33134751773002</v>
      </c>
      <c r="U271" s="122">
        <v>276.18795748502902</v>
      </c>
    </row>
    <row r="272" spans="1:21" ht="12.75" x14ac:dyDescent="0.2">
      <c r="A272" s="122" t="s">
        <v>621</v>
      </c>
      <c r="B272" s="122">
        <v>8939</v>
      </c>
      <c r="C272" s="122"/>
      <c r="D272" s="122">
        <v>432.43468349990599</v>
      </c>
      <c r="E272" s="122">
        <v>8174.3873907670104</v>
      </c>
      <c r="F272" s="122"/>
      <c r="G272" s="122">
        <v>-87.428024419111097</v>
      </c>
      <c r="H272" s="122">
        <v>419.43471348405598</v>
      </c>
      <c r="I272" s="122"/>
      <c r="J272" s="122">
        <v>18435</v>
      </c>
      <c r="K272" s="122">
        <v>160</v>
      </c>
      <c r="L272" s="122">
        <v>1618</v>
      </c>
      <c r="M272" s="122">
        <v>49824.583689504798</v>
      </c>
      <c r="N272" s="122">
        <v>93136.484269956694</v>
      </c>
      <c r="O272" s="122"/>
      <c r="P272" s="122">
        <v>180</v>
      </c>
      <c r="Q272" s="122">
        <v>8039.8143089790901</v>
      </c>
      <c r="R272" s="122">
        <v>165.92905916910999</v>
      </c>
      <c r="S272" s="122"/>
      <c r="T272" s="122">
        <v>695.62267096908499</v>
      </c>
      <c r="U272" s="122">
        <v>276.18795748502902</v>
      </c>
    </row>
    <row r="273" spans="1:21" ht="12.75" x14ac:dyDescent="0.2">
      <c r="A273" s="122" t="s">
        <v>622</v>
      </c>
      <c r="B273" s="122">
        <v>9389</v>
      </c>
      <c r="C273" s="122"/>
      <c r="D273" s="122">
        <v>536.64220903441196</v>
      </c>
      <c r="E273" s="122">
        <v>8368.9084014822492</v>
      </c>
      <c r="F273" s="122"/>
      <c r="G273" s="122">
        <v>-63.073425058485903</v>
      </c>
      <c r="H273" s="122">
        <v>546.8339581788</v>
      </c>
      <c r="I273" s="122"/>
      <c r="J273" s="122">
        <v>19776</v>
      </c>
      <c r="K273" s="122">
        <v>213</v>
      </c>
      <c r="L273" s="122">
        <v>1777</v>
      </c>
      <c r="M273" s="122">
        <v>49824.583689504798</v>
      </c>
      <c r="N273" s="122">
        <v>93136.484269956694</v>
      </c>
      <c r="O273" s="122"/>
      <c r="P273" s="122">
        <v>253</v>
      </c>
      <c r="Q273" s="122">
        <v>8039.8143089790901</v>
      </c>
      <c r="R273" s="122">
        <v>165.92905916910999</v>
      </c>
      <c r="S273" s="122"/>
      <c r="T273" s="122">
        <v>823.02191566382896</v>
      </c>
      <c r="U273" s="122">
        <v>276.18795748502902</v>
      </c>
    </row>
    <row r="274" spans="1:21" ht="12.75" x14ac:dyDescent="0.2">
      <c r="A274" s="122" t="s">
        <v>623</v>
      </c>
      <c r="B274" s="122">
        <v>9928</v>
      </c>
      <c r="C274" s="122"/>
      <c r="D274" s="122">
        <v>591.21200519199101</v>
      </c>
      <c r="E274" s="122">
        <v>9359.7679131348104</v>
      </c>
      <c r="F274" s="122"/>
      <c r="G274" s="122">
        <v>-70.034090988906101</v>
      </c>
      <c r="H274" s="122">
        <v>47.188153387654303</v>
      </c>
      <c r="I274" s="122"/>
      <c r="J274" s="122">
        <v>97338</v>
      </c>
      <c r="K274" s="122">
        <v>1155</v>
      </c>
      <c r="L274" s="122">
        <v>9782</v>
      </c>
      <c r="M274" s="122">
        <v>49824.583689504798</v>
      </c>
      <c r="N274" s="122">
        <v>93136.484269956694</v>
      </c>
      <c r="O274" s="122"/>
      <c r="P274" s="122">
        <v>1161</v>
      </c>
      <c r="Q274" s="122">
        <v>8039.8143089790901</v>
      </c>
      <c r="R274" s="122">
        <v>165.92905916910999</v>
      </c>
      <c r="S274" s="122"/>
      <c r="T274" s="122">
        <v>323.376110872683</v>
      </c>
      <c r="U274" s="122">
        <v>276.18795748502902</v>
      </c>
    </row>
    <row r="275" spans="1:21" ht="12.75" x14ac:dyDescent="0.2">
      <c r="A275" s="122" t="s">
        <v>624</v>
      </c>
      <c r="B275" s="122">
        <v>10784</v>
      </c>
      <c r="C275" s="122"/>
      <c r="D275" s="122">
        <v>597.065746293095</v>
      </c>
      <c r="E275" s="122">
        <v>10137.796512491301</v>
      </c>
      <c r="F275" s="122"/>
      <c r="G275" s="122">
        <v>-63.340582549682303</v>
      </c>
      <c r="H275" s="122">
        <v>112.64384901703799</v>
      </c>
      <c r="I275" s="122"/>
      <c r="J275" s="122">
        <v>18025</v>
      </c>
      <c r="K275" s="122">
        <v>216</v>
      </c>
      <c r="L275" s="122">
        <v>1962</v>
      </c>
      <c r="M275" s="122">
        <v>49824.583689504798</v>
      </c>
      <c r="N275" s="122">
        <v>93136.484269956694</v>
      </c>
      <c r="O275" s="122"/>
      <c r="P275" s="122">
        <v>230</v>
      </c>
      <c r="Q275" s="122">
        <v>8039.8143089790901</v>
      </c>
      <c r="R275" s="122">
        <v>165.92905916910999</v>
      </c>
      <c r="S275" s="122"/>
      <c r="T275" s="122">
        <v>388.83180650206702</v>
      </c>
      <c r="U275" s="122">
        <v>276.18795748502902</v>
      </c>
    </row>
    <row r="276" spans="1:21" ht="12.75" x14ac:dyDescent="0.2">
      <c r="A276" s="122" t="s">
        <v>625</v>
      </c>
      <c r="B276" s="122">
        <v>9667</v>
      </c>
      <c r="C276" s="122"/>
      <c r="D276" s="122">
        <v>373.00141732969701</v>
      </c>
      <c r="E276" s="122">
        <v>8651.7548125086305</v>
      </c>
      <c r="F276" s="122"/>
      <c r="G276" s="122">
        <v>-99.806588049290795</v>
      </c>
      <c r="H276" s="122">
        <v>742.43009533326097</v>
      </c>
      <c r="I276" s="122"/>
      <c r="J276" s="122">
        <v>9484</v>
      </c>
      <c r="K276" s="122">
        <v>71</v>
      </c>
      <c r="L276" s="122">
        <v>881</v>
      </c>
      <c r="M276" s="122">
        <v>49824.583689504798</v>
      </c>
      <c r="N276" s="122">
        <v>93136.484269956694</v>
      </c>
      <c r="O276" s="122"/>
      <c r="P276" s="122">
        <v>78</v>
      </c>
      <c r="Q276" s="122">
        <v>8039.8143089790901</v>
      </c>
      <c r="R276" s="122">
        <v>165.92905916910999</v>
      </c>
      <c r="S276" s="122"/>
      <c r="T276" s="122">
        <v>1018.61805281829</v>
      </c>
      <c r="U276" s="122">
        <v>276.18795748502902</v>
      </c>
    </row>
    <row r="277" spans="1:21" ht="12.75" x14ac:dyDescent="0.2">
      <c r="A277" s="122" t="s">
        <v>626</v>
      </c>
      <c r="B277" s="122">
        <v>9747</v>
      </c>
      <c r="C277" s="122"/>
      <c r="D277" s="122">
        <v>587.09462753163302</v>
      </c>
      <c r="E277" s="122">
        <v>8970.0845786352293</v>
      </c>
      <c r="F277" s="122"/>
      <c r="G277" s="122">
        <v>-100.298515921399</v>
      </c>
      <c r="H277" s="122">
        <v>290.01453489633798</v>
      </c>
      <c r="I277" s="122"/>
      <c r="J277" s="122">
        <v>55248</v>
      </c>
      <c r="K277" s="122">
        <v>651</v>
      </c>
      <c r="L277" s="122">
        <v>5321</v>
      </c>
      <c r="M277" s="122">
        <v>49824.583689504798</v>
      </c>
      <c r="N277" s="122">
        <v>93136.484269956694</v>
      </c>
      <c r="O277" s="122"/>
      <c r="P277" s="122">
        <v>451</v>
      </c>
      <c r="Q277" s="122">
        <v>8039.8143089790901</v>
      </c>
      <c r="R277" s="122">
        <v>165.92905916910999</v>
      </c>
      <c r="S277" s="122"/>
      <c r="T277" s="122">
        <v>566.20249238136705</v>
      </c>
      <c r="U277" s="122">
        <v>276.18795748502902</v>
      </c>
    </row>
    <row r="278" spans="1:21" ht="14.25" customHeight="1" x14ac:dyDescent="0.2">
      <c r="A278" s="19" t="s">
        <v>627</v>
      </c>
      <c r="B278" s="19"/>
      <c r="C278" s="19"/>
      <c r="D278" s="122"/>
      <c r="E278" s="122"/>
      <c r="F278" s="19"/>
      <c r="G278" s="122"/>
      <c r="H278" s="122"/>
      <c r="I278" s="19"/>
      <c r="J278" s="122"/>
      <c r="K278" s="122"/>
      <c r="L278" s="122"/>
      <c r="M278" s="122"/>
      <c r="N278" s="122"/>
      <c r="O278" s="19"/>
      <c r="P278" s="122"/>
      <c r="Q278" s="122"/>
      <c r="R278" s="122"/>
      <c r="S278" s="19"/>
      <c r="T278" s="122"/>
      <c r="U278" s="122"/>
    </row>
    <row r="279" spans="1:21" ht="12.75" x14ac:dyDescent="0.2">
      <c r="A279" s="122" t="s">
        <v>628</v>
      </c>
      <c r="B279" s="122">
        <v>11024</v>
      </c>
      <c r="C279" s="122"/>
      <c r="D279" s="122">
        <v>458.27054475984301</v>
      </c>
      <c r="E279" s="122">
        <v>9093.5579660775602</v>
      </c>
      <c r="F279" s="122"/>
      <c r="G279" s="122">
        <v>-76.054242357259795</v>
      </c>
      <c r="H279" s="122">
        <v>1548.10061509453</v>
      </c>
      <c r="I279" s="122"/>
      <c r="J279" s="122">
        <v>7067</v>
      </c>
      <c r="K279" s="122">
        <v>65</v>
      </c>
      <c r="L279" s="122">
        <v>690</v>
      </c>
      <c r="M279" s="122">
        <v>49824.583689504798</v>
      </c>
      <c r="N279" s="122">
        <v>93136.484269956694</v>
      </c>
      <c r="O279" s="122"/>
      <c r="P279" s="122">
        <v>79</v>
      </c>
      <c r="Q279" s="122">
        <v>8039.8143089790901</v>
      </c>
      <c r="R279" s="122">
        <v>165.92905916910999</v>
      </c>
      <c r="S279" s="122"/>
      <c r="T279" s="122">
        <v>1824.28857257956</v>
      </c>
      <c r="U279" s="122">
        <v>276.18795748502902</v>
      </c>
    </row>
    <row r="280" spans="1:21" ht="12.75" x14ac:dyDescent="0.2">
      <c r="A280" s="122" t="s">
        <v>629</v>
      </c>
      <c r="B280" s="122">
        <v>11069</v>
      </c>
      <c r="C280" s="122"/>
      <c r="D280" s="122">
        <v>424.00620500120101</v>
      </c>
      <c r="E280" s="122">
        <v>8862.5928865887909</v>
      </c>
      <c r="F280" s="122"/>
      <c r="G280" s="122">
        <v>-61.435108688800398</v>
      </c>
      <c r="H280" s="122">
        <v>1843.8840017283701</v>
      </c>
      <c r="I280" s="122"/>
      <c r="J280" s="122">
        <v>6463</v>
      </c>
      <c r="K280" s="122">
        <v>55</v>
      </c>
      <c r="L280" s="122">
        <v>615</v>
      </c>
      <c r="M280" s="122">
        <v>49824.583689504798</v>
      </c>
      <c r="N280" s="122">
        <v>93136.484269956694</v>
      </c>
      <c r="O280" s="122"/>
      <c r="P280" s="122">
        <v>84</v>
      </c>
      <c r="Q280" s="122">
        <v>8039.8143089790901</v>
      </c>
      <c r="R280" s="122">
        <v>165.92905916910999</v>
      </c>
      <c r="S280" s="122"/>
      <c r="T280" s="122">
        <v>2120.0719592134001</v>
      </c>
      <c r="U280" s="122">
        <v>276.18795748502902</v>
      </c>
    </row>
    <row r="281" spans="1:21" ht="12.75" x14ac:dyDescent="0.2">
      <c r="A281" s="122" t="s">
        <v>630</v>
      </c>
      <c r="B281" s="122">
        <v>9379</v>
      </c>
      <c r="C281" s="122"/>
      <c r="D281" s="122">
        <v>399.61031519360301</v>
      </c>
      <c r="E281" s="122">
        <v>7825.14084388623</v>
      </c>
      <c r="F281" s="122"/>
      <c r="G281" s="122">
        <v>-92.796945443068196</v>
      </c>
      <c r="H281" s="122">
        <v>1246.90339820699</v>
      </c>
      <c r="I281" s="122"/>
      <c r="J281" s="122">
        <v>10224</v>
      </c>
      <c r="K281" s="122">
        <v>82</v>
      </c>
      <c r="L281" s="122">
        <v>859</v>
      </c>
      <c r="M281" s="122">
        <v>49824.583689504798</v>
      </c>
      <c r="N281" s="122">
        <v>93136.484269956694</v>
      </c>
      <c r="O281" s="122"/>
      <c r="P281" s="122">
        <v>93</v>
      </c>
      <c r="Q281" s="122">
        <v>8039.8143089790901</v>
      </c>
      <c r="R281" s="122">
        <v>165.92905916910999</v>
      </c>
      <c r="S281" s="122"/>
      <c r="T281" s="122">
        <v>1523.09135569202</v>
      </c>
      <c r="U281" s="122">
        <v>276.18795748502902</v>
      </c>
    </row>
    <row r="282" spans="1:21" ht="12.75" x14ac:dyDescent="0.2">
      <c r="A282" s="122" t="s">
        <v>631</v>
      </c>
      <c r="B282" s="122">
        <v>12870</v>
      </c>
      <c r="C282" s="122"/>
      <c r="D282" s="122">
        <v>772.13138295450506</v>
      </c>
      <c r="E282" s="122">
        <v>11184.262413357001</v>
      </c>
      <c r="F282" s="122"/>
      <c r="G282" s="122">
        <v>-108.29794895319</v>
      </c>
      <c r="H282" s="122">
        <v>1021.9475196933899</v>
      </c>
      <c r="I282" s="122"/>
      <c r="J282" s="122">
        <v>14648</v>
      </c>
      <c r="K282" s="122">
        <v>227</v>
      </c>
      <c r="L282" s="122">
        <v>1759</v>
      </c>
      <c r="M282" s="122">
        <v>49824.583689504798</v>
      </c>
      <c r="N282" s="122">
        <v>93136.484269956694</v>
      </c>
      <c r="O282" s="122"/>
      <c r="P282" s="122">
        <v>105</v>
      </c>
      <c r="Q282" s="122">
        <v>8039.8143089790901</v>
      </c>
      <c r="R282" s="122">
        <v>165.92905916910999</v>
      </c>
      <c r="S282" s="122"/>
      <c r="T282" s="122">
        <v>1298.1354771784199</v>
      </c>
      <c r="U282" s="122">
        <v>276.18795748502902</v>
      </c>
    </row>
    <row r="283" spans="1:21" ht="12.75" x14ac:dyDescent="0.2">
      <c r="A283" s="122" t="s">
        <v>632</v>
      </c>
      <c r="B283" s="122">
        <v>9676</v>
      </c>
      <c r="C283" s="122"/>
      <c r="D283" s="122">
        <v>494.58226456493702</v>
      </c>
      <c r="E283" s="122">
        <v>8080.9596645991796</v>
      </c>
      <c r="F283" s="122"/>
      <c r="G283" s="122">
        <v>-66.909287348963502</v>
      </c>
      <c r="H283" s="122">
        <v>1167.6127199975899</v>
      </c>
      <c r="I283" s="122"/>
      <c r="J283" s="122">
        <v>5440</v>
      </c>
      <c r="K283" s="122">
        <v>54</v>
      </c>
      <c r="L283" s="122">
        <v>472</v>
      </c>
      <c r="M283" s="122">
        <v>49824.583689504798</v>
      </c>
      <c r="N283" s="122">
        <v>93136.484269956694</v>
      </c>
      <c r="O283" s="122"/>
      <c r="P283" s="122">
        <v>67</v>
      </c>
      <c r="Q283" s="122">
        <v>8039.8143089790901</v>
      </c>
      <c r="R283" s="122">
        <v>165.92905916910999</v>
      </c>
      <c r="S283" s="122"/>
      <c r="T283" s="122">
        <v>1443.8006774826199</v>
      </c>
      <c r="U283" s="122">
        <v>276.18795748502902</v>
      </c>
    </row>
    <row r="284" spans="1:21" ht="12.75" x14ac:dyDescent="0.2">
      <c r="A284" s="122" t="s">
        <v>633</v>
      </c>
      <c r="B284" s="122">
        <v>9942</v>
      </c>
      <c r="C284" s="122"/>
      <c r="D284" s="122">
        <v>440.62842477874199</v>
      </c>
      <c r="E284" s="122">
        <v>7852.23791410988</v>
      </c>
      <c r="F284" s="122"/>
      <c r="G284" s="122">
        <v>-46.750475965175497</v>
      </c>
      <c r="H284" s="122">
        <v>1695.9803641819101</v>
      </c>
      <c r="I284" s="122"/>
      <c r="J284" s="122">
        <v>11873</v>
      </c>
      <c r="K284" s="122">
        <v>105</v>
      </c>
      <c r="L284" s="122">
        <v>1001</v>
      </c>
      <c r="M284" s="122">
        <v>49824.583689504798</v>
      </c>
      <c r="N284" s="122">
        <v>93136.484269956694</v>
      </c>
      <c r="O284" s="122"/>
      <c r="P284" s="122">
        <v>176</v>
      </c>
      <c r="Q284" s="122">
        <v>8039.8143089790901</v>
      </c>
      <c r="R284" s="122">
        <v>165.92905916910999</v>
      </c>
      <c r="S284" s="122"/>
      <c r="T284" s="122">
        <v>1972.1683216669401</v>
      </c>
      <c r="U284" s="122">
        <v>276.18795748502902</v>
      </c>
    </row>
    <row r="285" spans="1:21" ht="12.75" x14ac:dyDescent="0.2">
      <c r="A285" s="122" t="s">
        <v>634</v>
      </c>
      <c r="B285" s="122">
        <v>11144</v>
      </c>
      <c r="C285" s="122"/>
      <c r="D285" s="122">
        <v>594.77949264591302</v>
      </c>
      <c r="E285" s="122">
        <v>9353.3560706919998</v>
      </c>
      <c r="F285" s="122"/>
      <c r="G285" s="122">
        <v>-92.043508437611393</v>
      </c>
      <c r="H285" s="122">
        <v>1288.03708629781</v>
      </c>
      <c r="I285" s="122"/>
      <c r="J285" s="122">
        <v>10555</v>
      </c>
      <c r="K285" s="122">
        <v>126</v>
      </c>
      <c r="L285" s="122">
        <v>1060</v>
      </c>
      <c r="M285" s="122">
        <v>49824.583689504798</v>
      </c>
      <c r="N285" s="122">
        <v>93136.484269956694</v>
      </c>
      <c r="O285" s="122"/>
      <c r="P285" s="122">
        <v>97</v>
      </c>
      <c r="Q285" s="122">
        <v>8039.8143089790901</v>
      </c>
      <c r="R285" s="122">
        <v>165.92905916910999</v>
      </c>
      <c r="S285" s="122"/>
      <c r="T285" s="122">
        <v>1564.22504378284</v>
      </c>
      <c r="U285" s="122">
        <v>276.18795748502902</v>
      </c>
    </row>
    <row r="286" spans="1:21" ht="12.75" x14ac:dyDescent="0.2">
      <c r="A286" s="122" t="s">
        <v>635</v>
      </c>
      <c r="B286" s="122">
        <v>9149</v>
      </c>
      <c r="C286" s="122"/>
      <c r="D286" s="122">
        <v>585.59019759051</v>
      </c>
      <c r="E286" s="122">
        <v>8689.3514706940296</v>
      </c>
      <c r="F286" s="122"/>
      <c r="G286" s="122">
        <v>-98.282716772708099</v>
      </c>
      <c r="H286" s="122">
        <v>-27.392350748015701</v>
      </c>
      <c r="I286" s="122"/>
      <c r="J286" s="122">
        <v>60495</v>
      </c>
      <c r="K286" s="122">
        <v>711</v>
      </c>
      <c r="L286" s="122">
        <v>5644</v>
      </c>
      <c r="M286" s="122">
        <v>49824.583689504798</v>
      </c>
      <c r="N286" s="122">
        <v>93136.484269956694</v>
      </c>
      <c r="O286" s="122"/>
      <c r="P286" s="122">
        <v>509</v>
      </c>
      <c r="Q286" s="122">
        <v>8039.8143089790901</v>
      </c>
      <c r="R286" s="122">
        <v>165.92905916910999</v>
      </c>
      <c r="S286" s="122"/>
      <c r="T286" s="122">
        <v>248.795606737013</v>
      </c>
      <c r="U286" s="122">
        <v>276.18795748502902</v>
      </c>
    </row>
    <row r="287" spans="1:21" ht="14.25" customHeight="1" x14ac:dyDescent="0.2">
      <c r="A287" s="19" t="s">
        <v>636</v>
      </c>
      <c r="B287" s="19"/>
      <c r="C287" s="19"/>
      <c r="D287" s="122"/>
      <c r="E287" s="122"/>
      <c r="F287" s="19"/>
      <c r="G287" s="122"/>
      <c r="H287" s="122"/>
      <c r="I287" s="19"/>
      <c r="J287" s="122"/>
      <c r="K287" s="122"/>
      <c r="L287" s="122"/>
      <c r="M287" s="122"/>
      <c r="N287" s="122"/>
      <c r="O287" s="19"/>
      <c r="P287" s="122"/>
      <c r="Q287" s="122"/>
      <c r="R287" s="122"/>
      <c r="S287" s="19"/>
      <c r="T287" s="122"/>
      <c r="U287" s="122"/>
    </row>
    <row r="288" spans="1:21" ht="12.75" x14ac:dyDescent="0.2">
      <c r="A288" s="122" t="s">
        <v>637</v>
      </c>
      <c r="B288" s="122">
        <v>10724</v>
      </c>
      <c r="C288" s="122"/>
      <c r="D288" s="122">
        <v>447.22188542191202</v>
      </c>
      <c r="E288" s="122">
        <v>9233.8497256627797</v>
      </c>
      <c r="F288" s="122"/>
      <c r="G288" s="122">
        <v>-8.4785953457744903</v>
      </c>
      <c r="H288" s="122">
        <v>1051.5844425149701</v>
      </c>
      <c r="I288" s="122"/>
      <c r="J288" s="122">
        <v>2451</v>
      </c>
      <c r="K288" s="122">
        <v>22</v>
      </c>
      <c r="L288" s="122">
        <v>243</v>
      </c>
      <c r="M288" s="122">
        <v>49824.583689504798</v>
      </c>
      <c r="N288" s="122">
        <v>93136.484269956694</v>
      </c>
      <c r="O288" s="122"/>
      <c r="P288" s="122">
        <v>48</v>
      </c>
      <c r="Q288" s="122">
        <v>8039.8143089790901</v>
      </c>
      <c r="R288" s="122">
        <v>165.92905916910999</v>
      </c>
      <c r="S288" s="122"/>
      <c r="T288" s="122">
        <v>1327.7724000000001</v>
      </c>
      <c r="U288" s="122">
        <v>276.18795748502902</v>
      </c>
    </row>
    <row r="289" spans="1:21" ht="12.75" x14ac:dyDescent="0.2">
      <c r="A289" s="122" t="s">
        <v>638</v>
      </c>
      <c r="B289" s="122">
        <v>9213</v>
      </c>
      <c r="C289" s="122"/>
      <c r="D289" s="122">
        <v>542.16086713280504</v>
      </c>
      <c r="E289" s="122">
        <v>7161.7463421221701</v>
      </c>
      <c r="F289" s="122"/>
      <c r="G289" s="122">
        <v>-78.444681487074604</v>
      </c>
      <c r="H289" s="122">
        <v>1587.6692838942799</v>
      </c>
      <c r="I289" s="122"/>
      <c r="J289" s="122">
        <v>2757</v>
      </c>
      <c r="K289" s="122">
        <v>30</v>
      </c>
      <c r="L289" s="122">
        <v>212</v>
      </c>
      <c r="M289" s="122">
        <v>49824.583689504798</v>
      </c>
      <c r="N289" s="122">
        <v>93136.484269956694</v>
      </c>
      <c r="O289" s="122"/>
      <c r="P289" s="122">
        <v>30</v>
      </c>
      <c r="Q289" s="122">
        <v>8039.8143089790901</v>
      </c>
      <c r="R289" s="122">
        <v>165.92905916910999</v>
      </c>
      <c r="S289" s="122"/>
      <c r="T289" s="122">
        <v>1863.8572413793099</v>
      </c>
      <c r="U289" s="122">
        <v>276.18795748502902</v>
      </c>
    </row>
    <row r="290" spans="1:21" ht="12.75" x14ac:dyDescent="0.2">
      <c r="A290" s="122" t="s">
        <v>639</v>
      </c>
      <c r="B290" s="122">
        <v>10066</v>
      </c>
      <c r="C290" s="122"/>
      <c r="D290" s="122">
        <v>546.89500445557405</v>
      </c>
      <c r="E290" s="122">
        <v>8628.5520731750494</v>
      </c>
      <c r="F290" s="122"/>
      <c r="G290" s="122">
        <v>-71.7536458185198</v>
      </c>
      <c r="H290" s="122">
        <v>962.76705981601106</v>
      </c>
      <c r="I290" s="122"/>
      <c r="J290" s="122">
        <v>12208</v>
      </c>
      <c r="K290" s="122">
        <v>134</v>
      </c>
      <c r="L290" s="122">
        <v>1131</v>
      </c>
      <c r="M290" s="122">
        <v>49824.583689504798</v>
      </c>
      <c r="N290" s="122">
        <v>93136.484269956694</v>
      </c>
      <c r="O290" s="122"/>
      <c r="P290" s="122">
        <v>143</v>
      </c>
      <c r="Q290" s="122">
        <v>8039.8143089790901</v>
      </c>
      <c r="R290" s="122">
        <v>165.92905916910999</v>
      </c>
      <c r="S290" s="122"/>
      <c r="T290" s="122">
        <v>1238.95501730104</v>
      </c>
      <c r="U290" s="122">
        <v>276.18795748502902</v>
      </c>
    </row>
    <row r="291" spans="1:21" ht="12.75" x14ac:dyDescent="0.2">
      <c r="A291" s="122" t="s">
        <v>640</v>
      </c>
      <c r="B291" s="122">
        <v>9456</v>
      </c>
      <c r="C291" s="122"/>
      <c r="D291" s="122">
        <v>527.83668114082104</v>
      </c>
      <c r="E291" s="122">
        <v>8431.6175165739296</v>
      </c>
      <c r="F291" s="122"/>
      <c r="G291" s="122">
        <v>-101.404064715025</v>
      </c>
      <c r="H291" s="122">
        <v>598.04967529190606</v>
      </c>
      <c r="I291" s="122"/>
      <c r="J291" s="122">
        <v>3115</v>
      </c>
      <c r="K291" s="122">
        <v>33</v>
      </c>
      <c r="L291" s="122">
        <v>282</v>
      </c>
      <c r="M291" s="122">
        <v>49824.583689504798</v>
      </c>
      <c r="N291" s="122">
        <v>93136.484269956694</v>
      </c>
      <c r="O291" s="122"/>
      <c r="P291" s="122">
        <v>25</v>
      </c>
      <c r="Q291" s="122">
        <v>8039.8143089790901</v>
      </c>
      <c r="R291" s="122">
        <v>165.92905916910999</v>
      </c>
      <c r="S291" s="122"/>
      <c r="T291" s="122">
        <v>874.23763277693502</v>
      </c>
      <c r="U291" s="122">
        <v>276.18795748502902</v>
      </c>
    </row>
    <row r="292" spans="1:21" ht="12.75" x14ac:dyDescent="0.2">
      <c r="A292" s="122" t="s">
        <v>641</v>
      </c>
      <c r="B292" s="122">
        <v>10129</v>
      </c>
      <c r="C292" s="122"/>
      <c r="D292" s="122">
        <v>436.00905980935801</v>
      </c>
      <c r="E292" s="122">
        <v>9175.6197629399794</v>
      </c>
      <c r="F292" s="122"/>
      <c r="G292" s="122">
        <v>-83.091170029311698</v>
      </c>
      <c r="H292" s="122">
        <v>600.14209109234798</v>
      </c>
      <c r="I292" s="122"/>
      <c r="J292" s="122">
        <v>7085</v>
      </c>
      <c r="K292" s="122">
        <v>62</v>
      </c>
      <c r="L292" s="122">
        <v>698</v>
      </c>
      <c r="M292" s="122">
        <v>49824.583689504798</v>
      </c>
      <c r="N292" s="122">
        <v>93136.484269956694</v>
      </c>
      <c r="O292" s="122"/>
      <c r="P292" s="122">
        <v>73</v>
      </c>
      <c r="Q292" s="122">
        <v>8039.8143089790901</v>
      </c>
      <c r="R292" s="122">
        <v>165.92905916910999</v>
      </c>
      <c r="S292" s="122"/>
      <c r="T292" s="122">
        <v>876.33004857737706</v>
      </c>
      <c r="U292" s="122">
        <v>276.18795748502902</v>
      </c>
    </row>
    <row r="293" spans="1:21" ht="12.75" x14ac:dyDescent="0.2">
      <c r="A293" s="122" t="s">
        <v>642</v>
      </c>
      <c r="B293" s="122">
        <v>10364</v>
      </c>
      <c r="C293" s="122"/>
      <c r="D293" s="122">
        <v>619.827356902931</v>
      </c>
      <c r="E293" s="122">
        <v>9001.7080490580101</v>
      </c>
      <c r="F293" s="122"/>
      <c r="G293" s="122">
        <v>-52.448426578257198</v>
      </c>
      <c r="H293" s="122">
        <v>795.12985952942097</v>
      </c>
      <c r="I293" s="122"/>
      <c r="J293" s="122">
        <v>4180</v>
      </c>
      <c r="K293" s="122">
        <v>52</v>
      </c>
      <c r="L293" s="122">
        <v>404</v>
      </c>
      <c r="M293" s="122">
        <v>49824.583689504798</v>
      </c>
      <c r="N293" s="122">
        <v>93136.484269956694</v>
      </c>
      <c r="O293" s="122"/>
      <c r="P293" s="122">
        <v>59</v>
      </c>
      <c r="Q293" s="122">
        <v>8039.8143089790901</v>
      </c>
      <c r="R293" s="122">
        <v>165.92905916910999</v>
      </c>
      <c r="S293" s="122"/>
      <c r="T293" s="122">
        <v>1071.3178170144499</v>
      </c>
      <c r="U293" s="122">
        <v>276.18795748502902</v>
      </c>
    </row>
    <row r="294" spans="1:21" ht="12.75" x14ac:dyDescent="0.2">
      <c r="A294" s="122" t="s">
        <v>643</v>
      </c>
      <c r="B294" s="122">
        <v>10511</v>
      </c>
      <c r="C294" s="122"/>
      <c r="D294" s="122">
        <v>600.20691238100699</v>
      </c>
      <c r="E294" s="122">
        <v>9100.3376212613803</v>
      </c>
      <c r="F294" s="122"/>
      <c r="G294" s="122">
        <v>-87.013570710957495</v>
      </c>
      <c r="H294" s="122">
        <v>897.15608321264097</v>
      </c>
      <c r="I294" s="122"/>
      <c r="J294" s="122">
        <v>6724</v>
      </c>
      <c r="K294" s="122">
        <v>81</v>
      </c>
      <c r="L294" s="122">
        <v>657</v>
      </c>
      <c r="M294" s="122">
        <v>49824.583689504798</v>
      </c>
      <c r="N294" s="122">
        <v>93136.484269956694</v>
      </c>
      <c r="O294" s="122"/>
      <c r="P294" s="122">
        <v>66</v>
      </c>
      <c r="Q294" s="122">
        <v>8039.8143089790901</v>
      </c>
      <c r="R294" s="122">
        <v>165.92905916910999</v>
      </c>
      <c r="S294" s="122"/>
      <c r="T294" s="122">
        <v>1173.3440406976699</v>
      </c>
      <c r="U294" s="122">
        <v>276.18795748502902</v>
      </c>
    </row>
    <row r="295" spans="1:21" ht="12.75" x14ac:dyDescent="0.2">
      <c r="A295" s="122" t="s">
        <v>644</v>
      </c>
      <c r="B295" s="122">
        <v>9563</v>
      </c>
      <c r="C295" s="122"/>
      <c r="D295" s="122">
        <v>539.58646114925205</v>
      </c>
      <c r="E295" s="122">
        <v>8942.0025092573396</v>
      </c>
      <c r="F295" s="122"/>
      <c r="G295" s="122">
        <v>-89.353020404814401</v>
      </c>
      <c r="H295" s="122">
        <v>170.70336200779499</v>
      </c>
      <c r="I295" s="122"/>
      <c r="J295" s="122">
        <v>72024</v>
      </c>
      <c r="K295" s="122">
        <v>780</v>
      </c>
      <c r="L295" s="122">
        <v>6915</v>
      </c>
      <c r="M295" s="122">
        <v>49824.583689504798</v>
      </c>
      <c r="N295" s="122">
        <v>93136.484269956694</v>
      </c>
      <c r="O295" s="122"/>
      <c r="P295" s="122">
        <v>686</v>
      </c>
      <c r="Q295" s="122">
        <v>8039.8143089790901</v>
      </c>
      <c r="R295" s="122">
        <v>165.92905916910999</v>
      </c>
      <c r="S295" s="122"/>
      <c r="T295" s="122">
        <v>446.89131949282398</v>
      </c>
      <c r="U295" s="122">
        <v>276.18795748502902</v>
      </c>
    </row>
    <row r="296" spans="1:21" ht="12.75" x14ac:dyDescent="0.2">
      <c r="A296" s="122" t="s">
        <v>645</v>
      </c>
      <c r="B296" s="122">
        <v>10735</v>
      </c>
      <c r="C296" s="122"/>
      <c r="D296" s="122">
        <v>485.61972406924798</v>
      </c>
      <c r="E296" s="122">
        <v>8060.9354806746096</v>
      </c>
      <c r="F296" s="122"/>
      <c r="G296" s="122">
        <v>-34.282976916821198</v>
      </c>
      <c r="H296" s="122">
        <v>2222.4602379214598</v>
      </c>
      <c r="I296" s="122"/>
      <c r="J296" s="122">
        <v>2565</v>
      </c>
      <c r="K296" s="122">
        <v>25</v>
      </c>
      <c r="L296" s="122">
        <v>222</v>
      </c>
      <c r="M296" s="122">
        <v>49824.583689504798</v>
      </c>
      <c r="N296" s="122">
        <v>93136.484269956694</v>
      </c>
      <c r="O296" s="122"/>
      <c r="P296" s="122">
        <v>42</v>
      </c>
      <c r="Q296" s="122">
        <v>8039.8143089790901</v>
      </c>
      <c r="R296" s="122">
        <v>165.92905916910999</v>
      </c>
      <c r="S296" s="122"/>
      <c r="T296" s="122">
        <v>2498.6481954064898</v>
      </c>
      <c r="U296" s="122">
        <v>276.18795748502902</v>
      </c>
    </row>
    <row r="297" spans="1:21" ht="12.75" x14ac:dyDescent="0.2">
      <c r="A297" s="122" t="s">
        <v>646</v>
      </c>
      <c r="B297" s="122">
        <v>9360</v>
      </c>
      <c r="C297" s="122"/>
      <c r="D297" s="122">
        <v>560.57885931096905</v>
      </c>
      <c r="E297" s="122">
        <v>7382.1025315566003</v>
      </c>
      <c r="F297" s="122"/>
      <c r="G297" s="122">
        <v>-111.925268680586</v>
      </c>
      <c r="H297" s="122">
        <v>1529.2559159692801</v>
      </c>
      <c r="I297" s="122"/>
      <c r="J297" s="122">
        <v>5955</v>
      </c>
      <c r="K297" s="122">
        <v>67</v>
      </c>
      <c r="L297" s="122">
        <v>472</v>
      </c>
      <c r="M297" s="122">
        <v>49824.583689504798</v>
      </c>
      <c r="N297" s="122">
        <v>93136.484269956694</v>
      </c>
      <c r="O297" s="122"/>
      <c r="P297" s="122">
        <v>40</v>
      </c>
      <c r="Q297" s="122">
        <v>8039.8143089790901</v>
      </c>
      <c r="R297" s="122">
        <v>165.92905916910999</v>
      </c>
      <c r="S297" s="122"/>
      <c r="T297" s="122">
        <v>1805.4438734543101</v>
      </c>
      <c r="U297" s="122">
        <v>276.18795748502902</v>
      </c>
    </row>
    <row r="298" spans="1:21" ht="12.75" x14ac:dyDescent="0.2">
      <c r="A298" s="122" t="s">
        <v>647</v>
      </c>
      <c r="B298" s="122">
        <v>8859</v>
      </c>
      <c r="C298" s="122"/>
      <c r="D298" s="122">
        <v>598.16326133554799</v>
      </c>
      <c r="E298" s="122">
        <v>8410.1825604223795</v>
      </c>
      <c r="F298" s="122"/>
      <c r="G298" s="122">
        <v>-87.892186816400198</v>
      </c>
      <c r="H298" s="122">
        <v>-61.285577471879698</v>
      </c>
      <c r="I298" s="122"/>
      <c r="J298" s="122">
        <v>119613</v>
      </c>
      <c r="K298" s="122">
        <v>1436</v>
      </c>
      <c r="L298" s="122">
        <v>10801</v>
      </c>
      <c r="M298" s="122">
        <v>49824.583689504798</v>
      </c>
      <c r="N298" s="122">
        <v>93136.484269956694</v>
      </c>
      <c r="O298" s="122"/>
      <c r="P298" s="122">
        <v>1161</v>
      </c>
      <c r="Q298" s="122">
        <v>8039.8143089790901</v>
      </c>
      <c r="R298" s="122">
        <v>165.92905916910999</v>
      </c>
      <c r="S298" s="122"/>
      <c r="T298" s="122">
        <v>214.90238001314901</v>
      </c>
      <c r="U298" s="122">
        <v>276.18795748502902</v>
      </c>
    </row>
    <row r="299" spans="1:21" ht="12.75" x14ac:dyDescent="0.2">
      <c r="A299" s="122" t="s">
        <v>648</v>
      </c>
      <c r="B299" s="122">
        <v>11777</v>
      </c>
      <c r="C299" s="122"/>
      <c r="D299" s="122">
        <v>538.40817655130797</v>
      </c>
      <c r="E299" s="122">
        <v>9629.1809087513593</v>
      </c>
      <c r="F299" s="122"/>
      <c r="G299" s="122">
        <v>-66.135803289551006</v>
      </c>
      <c r="H299" s="122">
        <v>1675.63345112313</v>
      </c>
      <c r="I299" s="122"/>
      <c r="J299" s="122">
        <v>6848</v>
      </c>
      <c r="K299" s="122">
        <v>74</v>
      </c>
      <c r="L299" s="122">
        <v>708</v>
      </c>
      <c r="M299" s="122">
        <v>49824.583689504798</v>
      </c>
      <c r="N299" s="122">
        <v>93136.484269956694</v>
      </c>
      <c r="O299" s="122"/>
      <c r="P299" s="122">
        <v>85</v>
      </c>
      <c r="Q299" s="122">
        <v>8039.8143089790901</v>
      </c>
      <c r="R299" s="122">
        <v>165.92905916910999</v>
      </c>
      <c r="S299" s="122"/>
      <c r="T299" s="122">
        <v>1951.82140860816</v>
      </c>
      <c r="U299" s="122">
        <v>276.18795748502902</v>
      </c>
    </row>
    <row r="300" spans="1:21" ht="12.75" x14ac:dyDescent="0.2">
      <c r="A300" s="122" t="s">
        <v>649</v>
      </c>
      <c r="B300" s="122">
        <v>9821</v>
      </c>
      <c r="C300" s="122"/>
      <c r="D300" s="122">
        <v>555.35482470189299</v>
      </c>
      <c r="E300" s="122">
        <v>8235.7359302432396</v>
      </c>
      <c r="F300" s="122"/>
      <c r="G300" s="122">
        <v>-70.341447098766395</v>
      </c>
      <c r="H300" s="122">
        <v>1100.4056283094999</v>
      </c>
      <c r="I300" s="122"/>
      <c r="J300" s="122">
        <v>5383</v>
      </c>
      <c r="K300" s="122">
        <v>60</v>
      </c>
      <c r="L300" s="122">
        <v>476</v>
      </c>
      <c r="M300" s="122">
        <v>49824.583689504798</v>
      </c>
      <c r="N300" s="122">
        <v>93136.484269956694</v>
      </c>
      <c r="O300" s="122"/>
      <c r="P300" s="122">
        <v>64</v>
      </c>
      <c r="Q300" s="122">
        <v>8039.8143089790901</v>
      </c>
      <c r="R300" s="122">
        <v>165.92905916910999</v>
      </c>
      <c r="S300" s="122"/>
      <c r="T300" s="122">
        <v>1376.5935857945301</v>
      </c>
      <c r="U300" s="122">
        <v>276.18795748502902</v>
      </c>
    </row>
    <row r="301" spans="1:21" ht="12.75" x14ac:dyDescent="0.2">
      <c r="A301" s="122" t="s">
        <v>650</v>
      </c>
      <c r="B301" s="122">
        <v>11190</v>
      </c>
      <c r="C301" s="122"/>
      <c r="D301" s="122">
        <v>624.54213538376496</v>
      </c>
      <c r="E301" s="122">
        <v>10442.182428595401</v>
      </c>
      <c r="F301" s="122"/>
      <c r="G301" s="122">
        <v>-66.084568563172297</v>
      </c>
      <c r="H301" s="122">
        <v>189.35087223855601</v>
      </c>
      <c r="I301" s="122"/>
      <c r="J301" s="122">
        <v>8616</v>
      </c>
      <c r="K301" s="122">
        <v>108</v>
      </c>
      <c r="L301" s="122">
        <v>966</v>
      </c>
      <c r="M301" s="122">
        <v>49824.583689504798</v>
      </c>
      <c r="N301" s="122">
        <v>93136.484269956694</v>
      </c>
      <c r="O301" s="122"/>
      <c r="P301" s="122">
        <v>107</v>
      </c>
      <c r="Q301" s="122">
        <v>8039.8143089790901</v>
      </c>
      <c r="R301" s="122">
        <v>165.92905916910999</v>
      </c>
      <c r="S301" s="122"/>
      <c r="T301" s="122">
        <v>465.53882972358502</v>
      </c>
      <c r="U301" s="122">
        <v>276.18795748502902</v>
      </c>
    </row>
    <row r="302" spans="1:21" ht="12.75" x14ac:dyDescent="0.2">
      <c r="A302" s="122" t="s">
        <v>651</v>
      </c>
      <c r="B302" s="122">
        <v>10449</v>
      </c>
      <c r="C302" s="122"/>
      <c r="D302" s="122">
        <v>421.349544942958</v>
      </c>
      <c r="E302" s="122">
        <v>9024.8531269337891</v>
      </c>
      <c r="F302" s="122"/>
      <c r="G302" s="122">
        <v>-69.609930731728795</v>
      </c>
      <c r="H302" s="122">
        <v>1072.8398114265599</v>
      </c>
      <c r="I302" s="122"/>
      <c r="J302" s="122">
        <v>2838</v>
      </c>
      <c r="K302" s="122">
        <v>24</v>
      </c>
      <c r="L302" s="122">
        <v>275</v>
      </c>
      <c r="M302" s="122">
        <v>49824.583689504798</v>
      </c>
      <c r="N302" s="122">
        <v>93136.484269956694</v>
      </c>
      <c r="O302" s="122"/>
      <c r="P302" s="122">
        <v>34</v>
      </c>
      <c r="Q302" s="122">
        <v>8039.8143089790901</v>
      </c>
      <c r="R302" s="122">
        <v>165.92905916910999</v>
      </c>
      <c r="S302" s="122"/>
      <c r="T302" s="122">
        <v>1349.0277689115901</v>
      </c>
      <c r="U302" s="122">
        <v>276.18795748502902</v>
      </c>
    </row>
    <row r="303" spans="1:21" ht="14.25" customHeight="1" x14ac:dyDescent="0.2">
      <c r="A303" s="19" t="s">
        <v>652</v>
      </c>
      <c r="B303" s="19"/>
      <c r="C303" s="19"/>
      <c r="D303" s="122"/>
      <c r="E303" s="122"/>
      <c r="F303" s="19"/>
      <c r="G303" s="122"/>
      <c r="H303" s="122"/>
      <c r="I303" s="19"/>
      <c r="J303" s="122"/>
      <c r="K303" s="122"/>
      <c r="L303" s="122"/>
      <c r="M303" s="122"/>
      <c r="N303" s="122"/>
      <c r="O303" s="19"/>
      <c r="P303" s="122"/>
      <c r="Q303" s="122"/>
      <c r="R303" s="122"/>
      <c r="S303" s="19"/>
      <c r="T303" s="122"/>
      <c r="U303" s="122"/>
    </row>
    <row r="304" spans="1:21" ht="12.75" x14ac:dyDescent="0.2">
      <c r="A304" s="122" t="s">
        <v>653</v>
      </c>
      <c r="B304" s="122">
        <v>8567</v>
      </c>
      <c r="C304" s="122"/>
      <c r="D304" s="122">
        <v>377.06943280670998</v>
      </c>
      <c r="E304" s="122">
        <v>7016.4740471690802</v>
      </c>
      <c r="F304" s="122"/>
      <c r="G304" s="122">
        <v>-107.849905234277</v>
      </c>
      <c r="H304" s="122">
        <v>1281.0000794223799</v>
      </c>
      <c r="I304" s="122"/>
      <c r="J304" s="122">
        <v>2907</v>
      </c>
      <c r="K304" s="122">
        <v>22</v>
      </c>
      <c r="L304" s="122">
        <v>219</v>
      </c>
      <c r="M304" s="122">
        <v>49824.583689504798</v>
      </c>
      <c r="N304" s="122">
        <v>93136.484269956694</v>
      </c>
      <c r="O304" s="122"/>
      <c r="P304" s="122">
        <v>21</v>
      </c>
      <c r="Q304" s="122">
        <v>8039.8143089790901</v>
      </c>
      <c r="R304" s="122">
        <v>165.92905916910999</v>
      </c>
      <c r="S304" s="122"/>
      <c r="T304" s="122">
        <v>1557.1880369074099</v>
      </c>
      <c r="U304" s="122">
        <v>276.18795748502902</v>
      </c>
    </row>
    <row r="305" spans="1:22" ht="12.75" x14ac:dyDescent="0.2">
      <c r="A305" s="122" t="s">
        <v>654</v>
      </c>
      <c r="B305" s="122">
        <v>9493</v>
      </c>
      <c r="C305" s="122"/>
      <c r="D305" s="122">
        <v>445.68566532869801</v>
      </c>
      <c r="E305" s="122">
        <v>8517.8801931036905</v>
      </c>
      <c r="F305" s="122"/>
      <c r="G305" s="122">
        <v>-92.772204722816994</v>
      </c>
      <c r="H305" s="122">
        <v>622.37456139144297</v>
      </c>
      <c r="I305" s="122"/>
      <c r="J305" s="122">
        <v>6484</v>
      </c>
      <c r="K305" s="122">
        <v>58</v>
      </c>
      <c r="L305" s="122">
        <v>593</v>
      </c>
      <c r="M305" s="122">
        <v>49824.583689504798</v>
      </c>
      <c r="N305" s="122">
        <v>93136.484269956694</v>
      </c>
      <c r="O305" s="122"/>
      <c r="P305" s="122">
        <v>59</v>
      </c>
      <c r="Q305" s="122">
        <v>8039.8143089790901</v>
      </c>
      <c r="R305" s="122">
        <v>165.92905916910999</v>
      </c>
      <c r="S305" s="122"/>
      <c r="T305" s="122">
        <v>898.56251887647204</v>
      </c>
      <c r="U305" s="122">
        <v>276.18795748502902</v>
      </c>
    </row>
    <row r="306" spans="1:22" ht="12.75" x14ac:dyDescent="0.2">
      <c r="A306" s="122" t="s">
        <v>655</v>
      </c>
      <c r="B306" s="122">
        <v>9263</v>
      </c>
      <c r="C306" s="122"/>
      <c r="D306" s="122">
        <v>468.10488495177901</v>
      </c>
      <c r="E306" s="122">
        <v>8640.0145159528802</v>
      </c>
      <c r="F306" s="122"/>
      <c r="G306" s="122">
        <v>-100.196722867349</v>
      </c>
      <c r="H306" s="122">
        <v>254.88216802577099</v>
      </c>
      <c r="I306" s="122"/>
      <c r="J306" s="122">
        <v>27887</v>
      </c>
      <c r="K306" s="122">
        <v>262</v>
      </c>
      <c r="L306" s="122">
        <v>2587</v>
      </c>
      <c r="M306" s="122">
        <v>49824.583689504798</v>
      </c>
      <c r="N306" s="122">
        <v>93136.484269956694</v>
      </c>
      <c r="O306" s="122"/>
      <c r="P306" s="122">
        <v>228</v>
      </c>
      <c r="Q306" s="122">
        <v>8039.8143089790901</v>
      </c>
      <c r="R306" s="122">
        <v>165.92905916910999</v>
      </c>
      <c r="S306" s="122"/>
      <c r="T306" s="122">
        <v>531.07012551080004</v>
      </c>
      <c r="U306" s="122">
        <v>276.18795748502902</v>
      </c>
    </row>
    <row r="307" spans="1:22" ht="12.75" x14ac:dyDescent="0.2">
      <c r="A307" s="122" t="s">
        <v>656</v>
      </c>
      <c r="B307" s="122">
        <v>8370</v>
      </c>
      <c r="C307" s="122"/>
      <c r="D307" s="122">
        <v>426.34167382824597</v>
      </c>
      <c r="E307" s="122">
        <v>7581.2924500365198</v>
      </c>
      <c r="F307" s="122"/>
      <c r="G307" s="122">
        <v>-115.2144167725</v>
      </c>
      <c r="H307" s="122">
        <v>478.028737059837</v>
      </c>
      <c r="I307" s="122"/>
      <c r="J307" s="122">
        <v>18231</v>
      </c>
      <c r="K307" s="122">
        <v>156</v>
      </c>
      <c r="L307" s="122">
        <v>1484</v>
      </c>
      <c r="M307" s="122">
        <v>49824.583689504798</v>
      </c>
      <c r="N307" s="122">
        <v>93136.484269956694</v>
      </c>
      <c r="O307" s="122"/>
      <c r="P307" s="122">
        <v>115</v>
      </c>
      <c r="Q307" s="122">
        <v>8039.8143089790901</v>
      </c>
      <c r="R307" s="122">
        <v>165.92905916910999</v>
      </c>
      <c r="S307" s="122"/>
      <c r="T307" s="122">
        <v>754.21669454486596</v>
      </c>
      <c r="U307" s="122">
        <v>276.18795748502902</v>
      </c>
    </row>
    <row r="308" spans="1:22" ht="12.75" x14ac:dyDescent="0.2">
      <c r="A308" s="122" t="s">
        <v>657</v>
      </c>
      <c r="B308" s="122">
        <v>9359</v>
      </c>
      <c r="C308" s="122"/>
      <c r="D308" s="122">
        <v>519.85551721864704</v>
      </c>
      <c r="E308" s="122">
        <v>8526.7137297065492</v>
      </c>
      <c r="F308" s="122"/>
      <c r="G308" s="122">
        <v>38.849353569820998</v>
      </c>
      <c r="H308" s="122">
        <v>274.00191593269301</v>
      </c>
      <c r="I308" s="122"/>
      <c r="J308" s="122">
        <v>9776</v>
      </c>
      <c r="K308" s="122">
        <v>102</v>
      </c>
      <c r="L308" s="122">
        <v>895</v>
      </c>
      <c r="M308" s="122">
        <v>49824.583689504798</v>
      </c>
      <c r="N308" s="122">
        <v>93136.484269956694</v>
      </c>
      <c r="O308" s="122"/>
      <c r="P308" s="122">
        <v>249</v>
      </c>
      <c r="Q308" s="122">
        <v>8039.8143089790901</v>
      </c>
      <c r="R308" s="122">
        <v>165.92905916910999</v>
      </c>
      <c r="S308" s="122"/>
      <c r="T308" s="122">
        <v>550.18987341772197</v>
      </c>
      <c r="U308" s="122">
        <v>276.18795748502902</v>
      </c>
    </row>
    <row r="309" spans="1:22" ht="12.75" x14ac:dyDescent="0.2">
      <c r="A309" s="122" t="s">
        <v>658</v>
      </c>
      <c r="B309" s="122">
        <v>8543</v>
      </c>
      <c r="C309" s="122"/>
      <c r="D309" s="122">
        <v>362.46747866922499</v>
      </c>
      <c r="E309" s="122">
        <v>7178.43134758612</v>
      </c>
      <c r="F309" s="122"/>
      <c r="G309" s="122">
        <v>-56.855683762197799</v>
      </c>
      <c r="H309" s="122">
        <v>1058.5281653556599</v>
      </c>
      <c r="I309" s="122"/>
      <c r="J309" s="122">
        <v>5086</v>
      </c>
      <c r="K309" s="122">
        <v>37</v>
      </c>
      <c r="L309" s="122">
        <v>392</v>
      </c>
      <c r="M309" s="122">
        <v>49824.583689504798</v>
      </c>
      <c r="N309" s="122">
        <v>93136.484269956694</v>
      </c>
      <c r="O309" s="122"/>
      <c r="P309" s="122">
        <v>69</v>
      </c>
      <c r="Q309" s="122">
        <v>8039.8143089790901</v>
      </c>
      <c r="R309" s="122">
        <v>165.92905916910999</v>
      </c>
      <c r="S309" s="122"/>
      <c r="T309" s="122">
        <v>1334.7161228406901</v>
      </c>
      <c r="U309" s="122">
        <v>276.18795748502902</v>
      </c>
    </row>
    <row r="310" spans="1:22" ht="12.75" x14ac:dyDescent="0.2">
      <c r="A310" s="122" t="s">
        <v>659</v>
      </c>
      <c r="B310" s="122">
        <v>9397</v>
      </c>
      <c r="C310" s="122"/>
      <c r="D310" s="122">
        <v>488.86572578161298</v>
      </c>
      <c r="E310" s="122">
        <v>8612.8544967863309</v>
      </c>
      <c r="F310" s="122"/>
      <c r="G310" s="122">
        <v>-112.188962297907</v>
      </c>
      <c r="H310" s="122">
        <v>407.24108658917601</v>
      </c>
      <c r="I310" s="122"/>
      <c r="J310" s="122">
        <v>16307</v>
      </c>
      <c r="K310" s="122">
        <v>160</v>
      </c>
      <c r="L310" s="122">
        <v>1508</v>
      </c>
      <c r="M310" s="122">
        <v>49824.583689504798</v>
      </c>
      <c r="N310" s="122">
        <v>93136.484269956694</v>
      </c>
      <c r="O310" s="122"/>
      <c r="P310" s="122">
        <v>109</v>
      </c>
      <c r="Q310" s="122">
        <v>8039.8143089790901</v>
      </c>
      <c r="R310" s="122">
        <v>165.92905916910999</v>
      </c>
      <c r="S310" s="122"/>
      <c r="T310" s="122">
        <v>683.42904407420497</v>
      </c>
      <c r="U310" s="122">
        <v>276.18795748502902</v>
      </c>
    </row>
    <row r="311" spans="1:22" ht="12.75" x14ac:dyDescent="0.2">
      <c r="A311" s="122" t="s">
        <v>660</v>
      </c>
      <c r="B311" s="122">
        <v>9626</v>
      </c>
      <c r="C311" s="122"/>
      <c r="D311" s="122">
        <v>531.66803300190202</v>
      </c>
      <c r="E311" s="122">
        <v>8716.1418737212607</v>
      </c>
      <c r="F311" s="122"/>
      <c r="G311" s="122">
        <v>-114.385135412048</v>
      </c>
      <c r="H311" s="122">
        <v>492.81944379495701</v>
      </c>
      <c r="I311" s="122"/>
      <c r="J311" s="122">
        <v>23241</v>
      </c>
      <c r="K311" s="122">
        <v>248</v>
      </c>
      <c r="L311" s="122">
        <v>2175</v>
      </c>
      <c r="M311" s="122">
        <v>49824.583689504798</v>
      </c>
      <c r="N311" s="122">
        <v>93136.484269956694</v>
      </c>
      <c r="O311" s="122"/>
      <c r="P311" s="122">
        <v>149</v>
      </c>
      <c r="Q311" s="122">
        <v>8039.8143089790901</v>
      </c>
      <c r="R311" s="122">
        <v>165.92905916910999</v>
      </c>
      <c r="S311" s="122"/>
      <c r="T311" s="122">
        <v>769.00740127998597</v>
      </c>
      <c r="U311" s="122">
        <v>276.18795748502902</v>
      </c>
    </row>
    <row r="312" spans="1:22" ht="12.75" x14ac:dyDescent="0.2">
      <c r="A312" s="122" t="s">
        <v>661</v>
      </c>
      <c r="B312" s="122">
        <v>8861</v>
      </c>
      <c r="C312" s="122"/>
      <c r="D312" s="122">
        <v>535.19811877202903</v>
      </c>
      <c r="E312" s="122">
        <v>8451.0147443963306</v>
      </c>
      <c r="F312" s="122"/>
      <c r="G312" s="122">
        <v>-95.443363860945297</v>
      </c>
      <c r="H312" s="122">
        <v>-29.550053495846701</v>
      </c>
      <c r="I312" s="122"/>
      <c r="J312" s="122">
        <v>75966</v>
      </c>
      <c r="K312" s="122">
        <v>816</v>
      </c>
      <c r="L312" s="122">
        <v>6893</v>
      </c>
      <c r="M312" s="122">
        <v>49824.583689504798</v>
      </c>
      <c r="N312" s="122">
        <v>93136.484269956694</v>
      </c>
      <c r="O312" s="122"/>
      <c r="P312" s="122">
        <v>666</v>
      </c>
      <c r="Q312" s="122">
        <v>8039.8143089790901</v>
      </c>
      <c r="R312" s="122">
        <v>165.92905916910999</v>
      </c>
      <c r="S312" s="122"/>
      <c r="T312" s="122">
        <v>246.63790398918201</v>
      </c>
      <c r="U312" s="122">
        <v>276.18795748502902</v>
      </c>
    </row>
    <row r="313" spans="1:22" ht="12.75" x14ac:dyDescent="0.2">
      <c r="A313" s="122" t="s">
        <v>662</v>
      </c>
      <c r="B313" s="122">
        <v>9988</v>
      </c>
      <c r="C313" s="122"/>
      <c r="D313" s="122">
        <v>474.29399038081698</v>
      </c>
      <c r="E313" s="122">
        <v>7890.6683484304103</v>
      </c>
      <c r="F313" s="122"/>
      <c r="G313" s="122">
        <v>-91.946950661925399</v>
      </c>
      <c r="H313" s="122">
        <v>1714.6755708078799</v>
      </c>
      <c r="I313" s="122"/>
      <c r="J313" s="122">
        <v>6303</v>
      </c>
      <c r="K313" s="122">
        <v>60</v>
      </c>
      <c r="L313" s="122">
        <v>534</v>
      </c>
      <c r="M313" s="122">
        <v>49824.583689504798</v>
      </c>
      <c r="N313" s="122">
        <v>93136.484269956694</v>
      </c>
      <c r="O313" s="122"/>
      <c r="P313" s="122">
        <v>58</v>
      </c>
      <c r="Q313" s="122">
        <v>8039.8143089790901</v>
      </c>
      <c r="R313" s="122">
        <v>165.92905916910999</v>
      </c>
      <c r="S313" s="122"/>
      <c r="T313" s="122">
        <v>1990.8635282929099</v>
      </c>
      <c r="U313" s="122">
        <v>276.18795748502902</v>
      </c>
    </row>
    <row r="314" spans="1:22" ht="12.75" x14ac:dyDescent="0.2">
      <c r="A314" s="122" t="s">
        <v>663</v>
      </c>
      <c r="B314" s="122">
        <v>9581</v>
      </c>
      <c r="C314" s="122"/>
      <c r="D314" s="122">
        <v>536.56135947790006</v>
      </c>
      <c r="E314" s="122">
        <v>9082.9837218074808</v>
      </c>
      <c r="F314" s="122"/>
      <c r="G314" s="122">
        <v>-126.60935442008</v>
      </c>
      <c r="H314" s="122">
        <v>88.145767429313295</v>
      </c>
      <c r="I314" s="122"/>
      <c r="J314" s="122">
        <v>41508</v>
      </c>
      <c r="K314" s="122">
        <v>447</v>
      </c>
      <c r="L314" s="122">
        <v>4048</v>
      </c>
      <c r="M314" s="122">
        <v>49824.583689504798</v>
      </c>
      <c r="N314" s="122">
        <v>93136.484269956694</v>
      </c>
      <c r="O314" s="122"/>
      <c r="P314" s="122">
        <v>203</v>
      </c>
      <c r="Q314" s="122">
        <v>8039.8143089790901</v>
      </c>
      <c r="R314" s="122">
        <v>165.92905916910999</v>
      </c>
      <c r="S314" s="122"/>
      <c r="T314" s="122">
        <v>364.33372491434199</v>
      </c>
      <c r="U314" s="122">
        <v>276.18795748502902</v>
      </c>
    </row>
    <row r="315" spans="1:22" ht="12.75" x14ac:dyDescent="0.2">
      <c r="A315" s="122" t="s">
        <v>664</v>
      </c>
      <c r="B315" s="122">
        <v>10065</v>
      </c>
      <c r="C315" s="122"/>
      <c r="D315" s="122">
        <v>463.42777633121602</v>
      </c>
      <c r="E315" s="122">
        <v>9141.5322952521401</v>
      </c>
      <c r="F315" s="122"/>
      <c r="G315" s="122">
        <v>-62.614837844571802</v>
      </c>
      <c r="H315" s="122">
        <v>523.09176112710895</v>
      </c>
      <c r="I315" s="122"/>
      <c r="J315" s="122">
        <v>8171</v>
      </c>
      <c r="K315" s="122">
        <v>76</v>
      </c>
      <c r="L315" s="122">
        <v>802</v>
      </c>
      <c r="M315" s="122">
        <v>49824.583689504798</v>
      </c>
      <c r="N315" s="122">
        <v>93136.484269956694</v>
      </c>
      <c r="O315" s="122"/>
      <c r="P315" s="122">
        <v>105</v>
      </c>
      <c r="Q315" s="122">
        <v>8039.8143089790901</v>
      </c>
      <c r="R315" s="122">
        <v>165.92905916910999</v>
      </c>
      <c r="S315" s="122"/>
      <c r="T315" s="122">
        <v>799.27971861213803</v>
      </c>
      <c r="U315" s="122">
        <v>276.18795748502902</v>
      </c>
    </row>
    <row r="316" spans="1:22" ht="12.75" x14ac:dyDescent="0.2">
      <c r="A316" s="122" t="s">
        <v>665</v>
      </c>
      <c r="B316" s="122">
        <v>8122</v>
      </c>
      <c r="C316" s="122"/>
      <c r="D316" s="122">
        <v>423.85242798346701</v>
      </c>
      <c r="E316" s="122">
        <v>7212.6816800435799</v>
      </c>
      <c r="F316" s="122"/>
      <c r="G316" s="122">
        <v>-48.008638092855101</v>
      </c>
      <c r="H316" s="122">
        <v>533.15182453132002</v>
      </c>
      <c r="I316" s="122"/>
      <c r="J316" s="122">
        <v>3409</v>
      </c>
      <c r="K316" s="122">
        <v>29</v>
      </c>
      <c r="L316" s="122">
        <v>264</v>
      </c>
      <c r="M316" s="122">
        <v>49824.583689504798</v>
      </c>
      <c r="N316" s="122">
        <v>93136.484269956694</v>
      </c>
      <c r="O316" s="122"/>
      <c r="P316" s="122">
        <v>50</v>
      </c>
      <c r="Q316" s="122">
        <v>8039.8143089790901</v>
      </c>
      <c r="R316" s="122">
        <v>165.92905916910999</v>
      </c>
      <c r="S316" s="122"/>
      <c r="T316" s="122">
        <v>809.33978201634898</v>
      </c>
      <c r="U316" s="122">
        <v>276.18795748502902</v>
      </c>
    </row>
    <row r="317" spans="1:22" ht="12.75" x14ac:dyDescent="0.2">
      <c r="A317" s="122" t="s">
        <v>666</v>
      </c>
      <c r="B317" s="122">
        <v>9597</v>
      </c>
      <c r="C317" s="122"/>
      <c r="D317" s="122">
        <v>423.04889568673201</v>
      </c>
      <c r="E317" s="122">
        <v>8046.3912328321703</v>
      </c>
      <c r="F317" s="122"/>
      <c r="G317" s="122">
        <v>11.557820078146101</v>
      </c>
      <c r="H317" s="122">
        <v>1116.07444088895</v>
      </c>
      <c r="I317" s="122"/>
      <c r="J317" s="122">
        <v>4711</v>
      </c>
      <c r="K317" s="122">
        <v>40</v>
      </c>
      <c r="L317" s="122">
        <v>407</v>
      </c>
      <c r="M317" s="122">
        <v>49824.583689504798</v>
      </c>
      <c r="N317" s="122">
        <v>93136.484269956694</v>
      </c>
      <c r="O317" s="122"/>
      <c r="P317" s="122">
        <v>104</v>
      </c>
      <c r="Q317" s="122">
        <v>8039.8143089790901</v>
      </c>
      <c r="R317" s="122">
        <v>165.92905916910999</v>
      </c>
      <c r="S317" s="122"/>
      <c r="T317" s="122">
        <v>1392.26239837398</v>
      </c>
      <c r="U317" s="122">
        <v>276.18795748502902</v>
      </c>
    </row>
    <row r="318" spans="1:22" ht="6.75" customHeight="1" thickBot="1" x14ac:dyDescent="0.25">
      <c r="A318" s="1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5"/>
    </row>
    <row r="319" spans="1:22" x14ac:dyDescent="0.2"/>
  </sheetData>
  <mergeCells count="4">
    <mergeCell ref="T2:U3"/>
    <mergeCell ref="D3:E3"/>
    <mergeCell ref="G3:H3"/>
    <mergeCell ref="P3:R3"/>
  </mergeCells>
  <conditionalFormatting sqref="B8:U333">
    <cfRule type="cellIs" dxfId="8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mikrosimuleringar&amp;CDecember 2015&amp;RUtfall</oddHeader>
  </headerFooter>
  <rowBreaks count="2" manualBreakCount="2">
    <brk id="52" max="16383" man="1"/>
    <brk id="196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9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15.42578125" bestFit="1" customWidth="1"/>
    <col min="2" max="2" width="11.140625" customWidth="1"/>
    <col min="3" max="3" width="12.140625" customWidth="1"/>
    <col min="4" max="5" width="11.7109375" customWidth="1"/>
    <col min="6" max="6" width="6.42578125" style="66" customWidth="1"/>
    <col min="7" max="7" width="12.5703125" customWidth="1"/>
    <col min="8" max="8" width="9.140625" customWidth="1"/>
    <col min="9" max="9" width="9.140625" style="73" customWidth="1"/>
    <col min="10" max="10" width="2.28515625" customWidth="1"/>
    <col min="11" max="11" width="11.140625" bestFit="1" customWidth="1"/>
    <col min="12" max="12" width="9.140625" customWidth="1"/>
    <col min="13" max="13" width="2.42578125" customWidth="1"/>
    <col min="14" max="15" width="11.42578125" customWidth="1"/>
    <col min="16" max="16" width="11.7109375" customWidth="1"/>
    <col min="17" max="17" width="11.5703125" customWidth="1"/>
    <col min="18" max="18" width="3.140625" customWidth="1"/>
    <col min="19" max="19" width="12.7109375" customWidth="1"/>
    <col min="20" max="21" width="9.140625" customWidth="1"/>
    <col min="22" max="22" width="2.7109375" customWidth="1"/>
    <col min="23" max="16384" width="9.140625" hidden="1"/>
  </cols>
  <sheetData>
    <row r="1" spans="1:22" ht="16.5" thickBot="1" x14ac:dyDescent="0.3">
      <c r="A1" s="71" t="str">
        <f>"Tabell 6  Gymnasieskola, utjämningsåret "&amp;Innehåll!C53</f>
        <v>Tabell 6  Gymnasieskola, utjämningsåret 2016</v>
      </c>
      <c r="B1" s="70"/>
      <c r="C1" s="70"/>
      <c r="D1" s="70"/>
      <c r="E1" s="70"/>
      <c r="G1" s="71" t="s">
        <v>73</v>
      </c>
      <c r="H1" s="70"/>
      <c r="I1" s="72"/>
      <c r="J1" s="70"/>
      <c r="K1" s="70"/>
      <c r="L1" s="70"/>
      <c r="M1" s="70"/>
      <c r="N1" s="70"/>
      <c r="O1" s="70"/>
      <c r="P1" s="70"/>
      <c r="Q1" s="193"/>
      <c r="R1" s="70"/>
      <c r="S1" s="70"/>
      <c r="T1" s="70"/>
      <c r="U1" s="70"/>
      <c r="V1" s="70"/>
    </row>
    <row r="2" spans="1:22" ht="6.75" customHeight="1" x14ac:dyDescent="0.2">
      <c r="R2" s="66"/>
      <c r="S2" s="66"/>
      <c r="T2" s="66"/>
      <c r="U2" s="66"/>
    </row>
    <row r="3" spans="1:22" s="66" customFormat="1" ht="25.5" customHeight="1" x14ac:dyDescent="0.2">
      <c r="A3" s="139" t="s">
        <v>19</v>
      </c>
      <c r="B3"/>
      <c r="D3" s="686" t="s">
        <v>76</v>
      </c>
      <c r="E3" s="686"/>
      <c r="F3" s="74"/>
      <c r="H3" s="685" t="s">
        <v>77</v>
      </c>
      <c r="I3" s="685"/>
      <c r="K3" s="685" t="s">
        <v>121</v>
      </c>
      <c r="L3" s="685"/>
      <c r="M3" s="77"/>
      <c r="N3" s="686" t="s">
        <v>122</v>
      </c>
      <c r="O3" s="686"/>
      <c r="P3" s="686"/>
      <c r="Q3" s="686"/>
      <c r="R3" s="77"/>
      <c r="S3" s="685" t="s">
        <v>127</v>
      </c>
      <c r="T3" s="685"/>
      <c r="U3" s="685"/>
    </row>
    <row r="4" spans="1:22" s="66" customFormat="1" ht="75.75" customHeight="1" x14ac:dyDescent="0.2">
      <c r="A4" s="3" t="s">
        <v>47</v>
      </c>
      <c r="B4" s="104" t="s">
        <v>79</v>
      </c>
      <c r="C4" s="104" t="s">
        <v>112</v>
      </c>
      <c r="D4" s="104" t="s">
        <v>115</v>
      </c>
      <c r="E4" s="104" t="s">
        <v>114</v>
      </c>
      <c r="F4" s="79"/>
      <c r="G4" s="78" t="str">
        <f>"Folkmängd 31/12 -"&amp;Innehåll!C53-2</f>
        <v>Folkmängd 31/12 -2014</v>
      </c>
      <c r="H4" s="78" t="s">
        <v>116</v>
      </c>
      <c r="I4" s="88" t="s">
        <v>117</v>
      </c>
      <c r="J4" s="89"/>
      <c r="K4" s="89" t="s">
        <v>113</v>
      </c>
      <c r="L4" s="89" t="s">
        <v>90</v>
      </c>
      <c r="M4" s="90"/>
      <c r="N4" s="88" t="s">
        <v>125</v>
      </c>
      <c r="O4" s="89" t="s">
        <v>154</v>
      </c>
      <c r="P4" s="88" t="s">
        <v>126</v>
      </c>
      <c r="Q4" s="89" t="s">
        <v>156</v>
      </c>
      <c r="S4" s="88" t="s">
        <v>131</v>
      </c>
      <c r="T4" s="88" t="s">
        <v>130</v>
      </c>
      <c r="U4" s="88" t="s">
        <v>129</v>
      </c>
    </row>
    <row r="5" spans="1:22" s="74" customFormat="1" ht="15.75" customHeight="1" x14ac:dyDescent="0.2">
      <c r="B5" s="80" t="s">
        <v>92</v>
      </c>
      <c r="C5" s="80" t="s">
        <v>93</v>
      </c>
      <c r="D5" s="80" t="s">
        <v>94</v>
      </c>
      <c r="E5" s="80" t="s">
        <v>95</v>
      </c>
      <c r="F5" s="80"/>
      <c r="G5" s="80" t="s">
        <v>96</v>
      </c>
      <c r="H5" s="80" t="s">
        <v>118</v>
      </c>
      <c r="I5" s="81" t="s">
        <v>98</v>
      </c>
      <c r="J5" s="80"/>
      <c r="K5" s="80" t="s">
        <v>99</v>
      </c>
      <c r="L5" s="80" t="s">
        <v>123</v>
      </c>
      <c r="N5" s="74" t="s">
        <v>101</v>
      </c>
      <c r="O5" s="74" t="s">
        <v>102</v>
      </c>
      <c r="P5" s="74" t="s">
        <v>153</v>
      </c>
      <c r="Q5" s="74" t="s">
        <v>104</v>
      </c>
      <c r="S5" s="74" t="s">
        <v>157</v>
      </c>
      <c r="T5" s="74" t="s">
        <v>158</v>
      </c>
      <c r="U5" s="74" t="s">
        <v>128</v>
      </c>
    </row>
    <row r="6" spans="1:22" s="74" customFormat="1" ht="15.75" customHeight="1" x14ac:dyDescent="0.2">
      <c r="A6" s="65"/>
      <c r="B6" s="82" t="s">
        <v>119</v>
      </c>
      <c r="C6" s="82" t="s">
        <v>120</v>
      </c>
      <c r="D6" s="82" t="s">
        <v>124</v>
      </c>
      <c r="E6" s="83" t="s">
        <v>155</v>
      </c>
      <c r="F6" s="80"/>
      <c r="G6" s="82"/>
      <c r="H6" s="82"/>
      <c r="I6" s="84"/>
      <c r="J6" s="82"/>
      <c r="K6" s="82"/>
      <c r="L6" s="82"/>
      <c r="M6" s="65"/>
      <c r="N6" s="65"/>
      <c r="O6" s="65"/>
      <c r="P6" s="65" t="s">
        <v>111</v>
      </c>
      <c r="Q6" s="65"/>
      <c r="S6" s="262" t="s">
        <v>344</v>
      </c>
      <c r="T6" s="82" t="s">
        <v>132</v>
      </c>
      <c r="U6" s="82"/>
    </row>
    <row r="7" spans="1:22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360</v>
      </c>
      <c r="B8" s="122">
        <v>4053</v>
      </c>
      <c r="C8" s="122">
        <v>4336.29511772156</v>
      </c>
      <c r="D8" s="122">
        <v>-87.918636922542603</v>
      </c>
      <c r="E8" s="122">
        <v>-195.252549347289</v>
      </c>
      <c r="F8" s="122"/>
      <c r="G8" s="122">
        <v>88901</v>
      </c>
      <c r="H8" s="122">
        <v>3353</v>
      </c>
      <c r="I8" s="122">
        <v>114971.957131096</v>
      </c>
      <c r="J8" s="122"/>
      <c r="K8" s="122">
        <v>5.0544984297062596</v>
      </c>
      <c r="L8" s="122">
        <v>92.973135352248903</v>
      </c>
      <c r="M8" s="122"/>
      <c r="N8" s="122">
        <v>-217.218420216737</v>
      </c>
      <c r="O8" s="140">
        <v>-0.63776290942963298</v>
      </c>
      <c r="P8" s="122">
        <v>-173.924441387271</v>
      </c>
      <c r="Q8" s="122">
        <v>0</v>
      </c>
      <c r="R8" s="122"/>
      <c r="S8" s="122">
        <v>3669.9888096714599</v>
      </c>
      <c r="T8" s="122">
        <v>3843.9132510587301</v>
      </c>
      <c r="U8" s="122">
        <v>101917.009225282</v>
      </c>
    </row>
    <row r="9" spans="1:22" ht="12.75" x14ac:dyDescent="0.2">
      <c r="A9" s="122" t="s">
        <v>361</v>
      </c>
      <c r="B9" s="122">
        <v>3970</v>
      </c>
      <c r="C9" s="122">
        <v>4738.4324180674603</v>
      </c>
      <c r="D9" s="122">
        <v>-92.799780617096403</v>
      </c>
      <c r="E9" s="122">
        <v>-675.81113636331304</v>
      </c>
      <c r="F9" s="122"/>
      <c r="G9" s="122">
        <v>32295</v>
      </c>
      <c r="H9" s="122">
        <v>1331</v>
      </c>
      <c r="I9" s="122">
        <v>114971.957131096</v>
      </c>
      <c r="J9" s="122"/>
      <c r="K9" s="122">
        <v>0.173354735152488</v>
      </c>
      <c r="L9" s="122">
        <v>92.973135352248903</v>
      </c>
      <c r="M9" s="122"/>
      <c r="N9" s="122">
        <v>-739.89201561379605</v>
      </c>
      <c r="O9" s="140">
        <v>-0.63776290942963298</v>
      </c>
      <c r="P9" s="122">
        <v>-612.36802002226102</v>
      </c>
      <c r="Q9" s="122">
        <v>0</v>
      </c>
      <c r="R9" s="122"/>
      <c r="S9" s="122">
        <v>3588.0202530494498</v>
      </c>
      <c r="T9" s="122">
        <v>4200.3882730717096</v>
      </c>
      <c r="U9" s="122">
        <v>101917.009225282</v>
      </c>
    </row>
    <row r="10" spans="1:22" ht="12.75" x14ac:dyDescent="0.2">
      <c r="A10" s="122" t="s">
        <v>362</v>
      </c>
      <c r="B10" s="122">
        <v>4088</v>
      </c>
      <c r="C10" s="122">
        <v>4121.2136854617802</v>
      </c>
      <c r="D10" s="122">
        <v>24.301222089472098</v>
      </c>
      <c r="E10" s="122">
        <v>-57.3113536775938</v>
      </c>
      <c r="F10" s="122"/>
      <c r="G10" s="122">
        <v>26698</v>
      </c>
      <c r="H10" s="122">
        <v>957</v>
      </c>
      <c r="I10" s="122">
        <v>114971.957131096</v>
      </c>
      <c r="J10" s="122"/>
      <c r="K10" s="122">
        <v>117.27435744172099</v>
      </c>
      <c r="L10" s="122">
        <v>92.973135352248903</v>
      </c>
      <c r="M10" s="122"/>
      <c r="N10" s="122">
        <v>-56.1191272576202</v>
      </c>
      <c r="O10" s="140">
        <v>-0.63776290942963298</v>
      </c>
      <c r="P10" s="122">
        <v>-59.141343006996998</v>
      </c>
      <c r="Q10" s="122">
        <v>0</v>
      </c>
      <c r="R10" s="122"/>
      <c r="S10" s="122">
        <v>3594.1127520036898</v>
      </c>
      <c r="T10" s="122">
        <v>3653.25409501068</v>
      </c>
      <c r="U10" s="122">
        <v>101917.009225282</v>
      </c>
    </row>
    <row r="11" spans="1:22" ht="12.75" x14ac:dyDescent="0.2">
      <c r="A11" s="122" t="s">
        <v>363</v>
      </c>
      <c r="B11" s="122">
        <v>3923</v>
      </c>
      <c r="C11" s="122">
        <v>3958.1035880558502</v>
      </c>
      <c r="D11" s="122">
        <v>-53.565183832645602</v>
      </c>
      <c r="E11" s="122">
        <v>18.3964704417854</v>
      </c>
      <c r="F11" s="122"/>
      <c r="G11" s="122">
        <v>82407</v>
      </c>
      <c r="H11" s="122">
        <v>2837</v>
      </c>
      <c r="I11" s="122">
        <v>114971.957131096</v>
      </c>
      <c r="J11" s="122"/>
      <c r="K11" s="122">
        <v>39.407951519603301</v>
      </c>
      <c r="L11" s="122">
        <v>92.973135352248903</v>
      </c>
      <c r="M11" s="122"/>
      <c r="N11" s="122">
        <v>-10.567692058030399</v>
      </c>
      <c r="O11" s="140">
        <v>-0.63776290942963298</v>
      </c>
      <c r="P11" s="122">
        <v>46.722870032171599</v>
      </c>
      <c r="Q11" s="122">
        <v>0</v>
      </c>
      <c r="R11" s="122"/>
      <c r="S11" s="122">
        <v>3555.3878520376602</v>
      </c>
      <c r="T11" s="122">
        <v>3508.6649820054899</v>
      </c>
      <c r="U11" s="122">
        <v>101917.009225282</v>
      </c>
    </row>
    <row r="12" spans="1:22" ht="12.75" x14ac:dyDescent="0.2">
      <c r="A12" s="122" t="s">
        <v>364</v>
      </c>
      <c r="B12" s="122">
        <v>3892</v>
      </c>
      <c r="C12" s="122">
        <v>4118.39846439746</v>
      </c>
      <c r="D12" s="122">
        <v>-89.591018815369196</v>
      </c>
      <c r="E12" s="122">
        <v>-136.3458367113</v>
      </c>
      <c r="F12" s="122"/>
      <c r="G12" s="122">
        <v>104185</v>
      </c>
      <c r="H12" s="122">
        <v>3732</v>
      </c>
      <c r="I12" s="122">
        <v>114971.957131096</v>
      </c>
      <c r="J12" s="122"/>
      <c r="K12" s="122">
        <v>3.3821165368796802</v>
      </c>
      <c r="L12" s="122">
        <v>92.973135352248903</v>
      </c>
      <c r="M12" s="122"/>
      <c r="N12" s="122">
        <v>-142.102379203813</v>
      </c>
      <c r="O12" s="140">
        <v>-0.63776290942963298</v>
      </c>
      <c r="P12" s="122">
        <v>-131.22705712821701</v>
      </c>
      <c r="Q12" s="122">
        <v>0</v>
      </c>
      <c r="R12" s="122"/>
      <c r="S12" s="122">
        <v>3519.53148228488</v>
      </c>
      <c r="T12" s="122">
        <v>3650.7585394131002</v>
      </c>
      <c r="U12" s="122">
        <v>101917.009225282</v>
      </c>
    </row>
    <row r="13" spans="1:22" ht="12.75" x14ac:dyDescent="0.2">
      <c r="A13" s="122" t="s">
        <v>365</v>
      </c>
      <c r="B13" s="122">
        <v>3676</v>
      </c>
      <c r="C13" s="122">
        <v>3849.1481383474602</v>
      </c>
      <c r="D13" s="122">
        <v>-92.890433767135207</v>
      </c>
      <c r="E13" s="122">
        <v>-80.706841042594206</v>
      </c>
      <c r="F13" s="122"/>
      <c r="G13" s="122">
        <v>70701</v>
      </c>
      <c r="H13" s="122">
        <v>2367</v>
      </c>
      <c r="I13" s="122">
        <v>114971.957131096</v>
      </c>
      <c r="J13" s="122"/>
      <c r="K13" s="122">
        <v>8.2701585113714698E-2</v>
      </c>
      <c r="L13" s="122">
        <v>92.973135352248903</v>
      </c>
      <c r="M13" s="122"/>
      <c r="N13" s="122">
        <v>-76.026327098384598</v>
      </c>
      <c r="O13" s="140">
        <v>-0.63776290942963298</v>
      </c>
      <c r="P13" s="122">
        <v>-86.025117896233496</v>
      </c>
      <c r="Q13" s="122">
        <v>0</v>
      </c>
      <c r="R13" s="122"/>
      <c r="S13" s="122">
        <v>3326.05619405471</v>
      </c>
      <c r="T13" s="122">
        <v>3412.0813119509398</v>
      </c>
      <c r="U13" s="122">
        <v>101917.009225282</v>
      </c>
    </row>
    <row r="14" spans="1:22" ht="12.75" x14ac:dyDescent="0.2">
      <c r="A14" s="122" t="s">
        <v>366</v>
      </c>
      <c r="B14" s="122">
        <v>3409</v>
      </c>
      <c r="C14" s="122">
        <v>3942.4014333526502</v>
      </c>
      <c r="D14" s="122">
        <v>-82.532348150039198</v>
      </c>
      <c r="E14" s="122">
        <v>-451.33764552431097</v>
      </c>
      <c r="F14" s="122"/>
      <c r="G14" s="122">
        <v>45465</v>
      </c>
      <c r="H14" s="122">
        <v>1559</v>
      </c>
      <c r="I14" s="122">
        <v>114971.957131096</v>
      </c>
      <c r="J14" s="122"/>
      <c r="K14" s="122">
        <v>10.4407872022097</v>
      </c>
      <c r="L14" s="122">
        <v>92.973135352248903</v>
      </c>
      <c r="M14" s="122"/>
      <c r="N14" s="122">
        <v>-446.60705696346298</v>
      </c>
      <c r="O14" s="140">
        <v>-0.63776290942963298</v>
      </c>
      <c r="P14" s="122">
        <v>-456.70599699458899</v>
      </c>
      <c r="Q14" s="122">
        <v>0</v>
      </c>
      <c r="R14" s="122"/>
      <c r="S14" s="122">
        <v>3038.0397938822398</v>
      </c>
      <c r="T14" s="122">
        <v>3494.7457908768301</v>
      </c>
      <c r="U14" s="122">
        <v>101917.009225282</v>
      </c>
    </row>
    <row r="15" spans="1:22" ht="12.75" x14ac:dyDescent="0.2">
      <c r="A15" s="122" t="s">
        <v>367</v>
      </c>
      <c r="B15" s="122">
        <v>3570</v>
      </c>
      <c r="C15" s="122">
        <v>3979.0953495385302</v>
      </c>
      <c r="D15" s="122">
        <v>-55.248380853753098</v>
      </c>
      <c r="E15" s="122">
        <v>-354.119643389732</v>
      </c>
      <c r="F15" s="122"/>
      <c r="G15" s="122">
        <v>96217</v>
      </c>
      <c r="H15" s="122">
        <v>3330</v>
      </c>
      <c r="I15" s="122">
        <v>114971.957131096</v>
      </c>
      <c r="J15" s="122"/>
      <c r="K15" s="122">
        <v>37.724754498495798</v>
      </c>
      <c r="L15" s="122">
        <v>92.973135352248903</v>
      </c>
      <c r="M15" s="122"/>
      <c r="N15" s="122">
        <v>-354.886365129669</v>
      </c>
      <c r="O15" s="140">
        <v>-0.63776290942963298</v>
      </c>
      <c r="P15" s="122">
        <v>-353.99068455922401</v>
      </c>
      <c r="Q15" s="122">
        <v>0</v>
      </c>
      <c r="R15" s="122"/>
      <c r="S15" s="122">
        <v>3173.2824659255198</v>
      </c>
      <c r="T15" s="122">
        <v>3527.2731504847402</v>
      </c>
      <c r="U15" s="122">
        <v>101917.009225282</v>
      </c>
    </row>
    <row r="16" spans="1:22" ht="12.75" x14ac:dyDescent="0.2">
      <c r="A16" s="122" t="s">
        <v>368</v>
      </c>
      <c r="B16" s="122">
        <v>3813</v>
      </c>
      <c r="C16" s="122">
        <v>3554.9278017883298</v>
      </c>
      <c r="D16" s="122">
        <v>65.316223991181104</v>
      </c>
      <c r="E16" s="122">
        <v>192.95339916778599</v>
      </c>
      <c r="F16" s="122"/>
      <c r="G16" s="122">
        <v>57568</v>
      </c>
      <c r="H16" s="122">
        <v>1780</v>
      </c>
      <c r="I16" s="122">
        <v>114971.957131096</v>
      </c>
      <c r="J16" s="122"/>
      <c r="K16" s="122">
        <v>158.28935934342999</v>
      </c>
      <c r="L16" s="122">
        <v>92.973135352248903</v>
      </c>
      <c r="M16" s="122"/>
      <c r="N16" s="122">
        <v>160.356686812568</v>
      </c>
      <c r="O16" s="140">
        <v>-0.63776290942963298</v>
      </c>
      <c r="P16" s="122">
        <v>224.91234861357501</v>
      </c>
      <c r="Q16" s="122">
        <v>0</v>
      </c>
      <c r="R16" s="122"/>
      <c r="S16" s="122">
        <v>3376.18174169658</v>
      </c>
      <c r="T16" s="122">
        <v>3151.2693930830101</v>
      </c>
      <c r="U16" s="122">
        <v>101917.009225282</v>
      </c>
    </row>
    <row r="17" spans="1:21" ht="12.75" x14ac:dyDescent="0.2">
      <c r="A17" s="122" t="s">
        <v>369</v>
      </c>
      <c r="B17" s="122">
        <v>4313</v>
      </c>
      <c r="C17" s="122">
        <v>4170.1494384788703</v>
      </c>
      <c r="D17" s="122">
        <v>149.901038268646</v>
      </c>
      <c r="E17" s="122">
        <v>-7.1312049385925897</v>
      </c>
      <c r="F17" s="122"/>
      <c r="G17" s="122">
        <v>9815</v>
      </c>
      <c r="H17" s="122">
        <v>356</v>
      </c>
      <c r="I17" s="122">
        <v>114971.957131096</v>
      </c>
      <c r="J17" s="122"/>
      <c r="K17" s="122">
        <v>242.87417362089499</v>
      </c>
      <c r="L17" s="122">
        <v>92.973135352248903</v>
      </c>
      <c r="M17" s="122"/>
      <c r="N17" s="122">
        <v>-132.92005925349099</v>
      </c>
      <c r="O17" s="140">
        <v>-0.63776290942963298</v>
      </c>
      <c r="P17" s="122">
        <v>118.019886466876</v>
      </c>
      <c r="Q17" s="122">
        <v>0</v>
      </c>
      <c r="R17" s="122"/>
      <c r="S17" s="122">
        <v>3814.6531298902601</v>
      </c>
      <c r="T17" s="122">
        <v>3696.63324342339</v>
      </c>
      <c r="U17" s="122">
        <v>101917.009225282</v>
      </c>
    </row>
    <row r="18" spans="1:21" ht="12.75" x14ac:dyDescent="0.2">
      <c r="A18" s="122" t="s">
        <v>370</v>
      </c>
      <c r="B18" s="122">
        <v>4031</v>
      </c>
      <c r="C18" s="122">
        <v>3911.6231115938099</v>
      </c>
      <c r="D18" s="122">
        <v>35.264559073879099</v>
      </c>
      <c r="E18" s="122">
        <v>83.999410750932697</v>
      </c>
      <c r="F18" s="122"/>
      <c r="G18" s="122">
        <v>27041</v>
      </c>
      <c r="H18" s="122">
        <v>920</v>
      </c>
      <c r="I18" s="122">
        <v>114971.957131096</v>
      </c>
      <c r="J18" s="122"/>
      <c r="K18" s="122">
        <v>128.237694426128</v>
      </c>
      <c r="L18" s="122">
        <v>92.973135352248903</v>
      </c>
      <c r="M18" s="122"/>
      <c r="N18" s="122">
        <v>32.841446670213401</v>
      </c>
      <c r="O18" s="140">
        <v>-0.63776290942963298</v>
      </c>
      <c r="P18" s="122">
        <v>134.519611922222</v>
      </c>
      <c r="Q18" s="122">
        <v>0</v>
      </c>
      <c r="R18" s="122"/>
      <c r="S18" s="122">
        <v>3601.9819279334602</v>
      </c>
      <c r="T18" s="122">
        <v>3467.4623160112401</v>
      </c>
      <c r="U18" s="122">
        <v>101917.009225282</v>
      </c>
    </row>
    <row r="19" spans="1:21" ht="12.75" x14ac:dyDescent="0.2">
      <c r="A19" s="122" t="s">
        <v>371</v>
      </c>
      <c r="B19" s="122">
        <v>4381</v>
      </c>
      <c r="C19" s="122">
        <v>4544.7403128648803</v>
      </c>
      <c r="D19" s="122">
        <v>-57.1933404067777</v>
      </c>
      <c r="E19" s="122">
        <v>-106.905285130153</v>
      </c>
      <c r="F19" s="122"/>
      <c r="G19" s="122">
        <v>16140</v>
      </c>
      <c r="H19" s="122">
        <v>638</v>
      </c>
      <c r="I19" s="122">
        <v>114971.957131096</v>
      </c>
      <c r="J19" s="122"/>
      <c r="K19" s="122">
        <v>35.779794945471203</v>
      </c>
      <c r="L19" s="122">
        <v>92.973135352248903</v>
      </c>
      <c r="M19" s="122"/>
      <c r="N19" s="122">
        <v>-132.92799492729699</v>
      </c>
      <c r="O19" s="140">
        <v>-0.63776290942963298</v>
      </c>
      <c r="P19" s="122">
        <v>-81.520338242437404</v>
      </c>
      <c r="Q19" s="122">
        <v>0</v>
      </c>
      <c r="R19" s="122"/>
      <c r="S19" s="122">
        <v>3947.1693696714501</v>
      </c>
      <c r="T19" s="122">
        <v>4028.6897079138898</v>
      </c>
      <c r="U19" s="122">
        <v>101917.009225282</v>
      </c>
    </row>
    <row r="20" spans="1:21" ht="12.75" x14ac:dyDescent="0.2">
      <c r="A20" s="122" t="s">
        <v>372</v>
      </c>
      <c r="B20" s="122">
        <v>4200</v>
      </c>
      <c r="C20" s="122">
        <v>4235.3285330815397</v>
      </c>
      <c r="D20" s="122">
        <v>6.4501543797688301</v>
      </c>
      <c r="E20" s="122">
        <v>-41.328517653549099</v>
      </c>
      <c r="F20" s="122"/>
      <c r="G20" s="122">
        <v>44085</v>
      </c>
      <c r="H20" s="122">
        <v>1624</v>
      </c>
      <c r="I20" s="122">
        <v>114971.957131096</v>
      </c>
      <c r="J20" s="122"/>
      <c r="K20" s="122">
        <v>99.423289732017693</v>
      </c>
      <c r="L20" s="122">
        <v>92.973135352248903</v>
      </c>
      <c r="M20" s="122"/>
      <c r="N20" s="122">
        <v>24.411144576487899</v>
      </c>
      <c r="O20" s="140">
        <v>-0.63776290942963298</v>
      </c>
      <c r="P20" s="122">
        <v>-107.70594279301601</v>
      </c>
      <c r="Q20" s="122">
        <v>0</v>
      </c>
      <c r="R20" s="122"/>
      <c r="S20" s="122">
        <v>3646.7053758382299</v>
      </c>
      <c r="T20" s="122">
        <v>3754.4113186312502</v>
      </c>
      <c r="U20" s="122">
        <v>101917.009225282</v>
      </c>
    </row>
    <row r="21" spans="1:21" ht="12.75" x14ac:dyDescent="0.2">
      <c r="A21" s="122" t="s">
        <v>373</v>
      </c>
      <c r="B21" s="122">
        <v>3767</v>
      </c>
      <c r="C21" s="122">
        <v>4134.5126451903598</v>
      </c>
      <c r="D21" s="122">
        <v>-92.546911537387899</v>
      </c>
      <c r="E21" s="122">
        <v>-274.754792421996</v>
      </c>
      <c r="F21" s="122"/>
      <c r="G21" s="122">
        <v>69325</v>
      </c>
      <c r="H21" s="122">
        <v>2493</v>
      </c>
      <c r="I21" s="122">
        <v>114971.957131096</v>
      </c>
      <c r="J21" s="122"/>
      <c r="K21" s="122">
        <v>0.42622381486100402</v>
      </c>
      <c r="L21" s="122">
        <v>92.973135352248903</v>
      </c>
      <c r="M21" s="122"/>
      <c r="N21" s="122">
        <v>-238.66367865635701</v>
      </c>
      <c r="O21" s="140">
        <v>-0.63776290942963298</v>
      </c>
      <c r="P21" s="122">
        <v>-311.48366909706402</v>
      </c>
      <c r="Q21" s="122">
        <v>0</v>
      </c>
      <c r="R21" s="122"/>
      <c r="S21" s="122">
        <v>3353.5593023941601</v>
      </c>
      <c r="T21" s="122">
        <v>3665.0429714912202</v>
      </c>
      <c r="U21" s="122">
        <v>101917.009225282</v>
      </c>
    </row>
    <row r="22" spans="1:21" ht="12.75" x14ac:dyDescent="0.2">
      <c r="A22" s="122" t="s">
        <v>374</v>
      </c>
      <c r="B22" s="122">
        <v>1968</v>
      </c>
      <c r="C22" s="122">
        <v>2208.1025788471002</v>
      </c>
      <c r="D22" s="122">
        <v>-77.389178037089494</v>
      </c>
      <c r="E22" s="122">
        <v>-162.66183972745799</v>
      </c>
      <c r="F22" s="122"/>
      <c r="G22" s="122">
        <v>74041</v>
      </c>
      <c r="H22" s="122">
        <v>1422</v>
      </c>
      <c r="I22" s="122">
        <v>114971.957131096</v>
      </c>
      <c r="J22" s="122"/>
      <c r="K22" s="122">
        <v>15.583957315159401</v>
      </c>
      <c r="L22" s="122">
        <v>92.973135352248903</v>
      </c>
      <c r="M22" s="122"/>
      <c r="N22" s="122">
        <v>-136.99466234559699</v>
      </c>
      <c r="O22" s="140">
        <v>-0.63776290942963298</v>
      </c>
      <c r="P22" s="122">
        <v>-188.96678001874901</v>
      </c>
      <c r="Q22" s="122">
        <v>0</v>
      </c>
      <c r="R22" s="122"/>
      <c r="S22" s="122">
        <v>1768.40801392449</v>
      </c>
      <c r="T22" s="122">
        <v>1957.3747939432401</v>
      </c>
      <c r="U22" s="122">
        <v>101917.009225282</v>
      </c>
    </row>
    <row r="23" spans="1:21" ht="12.75" x14ac:dyDescent="0.2">
      <c r="A23" s="122" t="s">
        <v>375</v>
      </c>
      <c r="B23" s="122">
        <v>2718</v>
      </c>
      <c r="C23" s="122">
        <v>2975.06133992486</v>
      </c>
      <c r="D23" s="122">
        <v>-88.825452100036799</v>
      </c>
      <c r="E23" s="122">
        <v>-168.01101258313099</v>
      </c>
      <c r="F23" s="122"/>
      <c r="G23" s="122">
        <v>911989</v>
      </c>
      <c r="H23" s="122">
        <v>23599</v>
      </c>
      <c r="I23" s="122">
        <v>114971.957131096</v>
      </c>
      <c r="J23" s="122"/>
      <c r="K23" s="122">
        <v>4.1476832522120999</v>
      </c>
      <c r="L23" s="122">
        <v>92.973135352248903</v>
      </c>
      <c r="M23" s="122"/>
      <c r="N23" s="122">
        <v>-187.44639749205899</v>
      </c>
      <c r="O23" s="140">
        <v>-0.63776290942963298</v>
      </c>
      <c r="P23" s="122">
        <v>-149.21339058363299</v>
      </c>
      <c r="Q23" s="122">
        <v>0</v>
      </c>
      <c r="R23" s="122"/>
      <c r="S23" s="122">
        <v>2488.03278311741</v>
      </c>
      <c r="T23" s="122">
        <v>2637.2461737010399</v>
      </c>
      <c r="U23" s="122">
        <v>101917.009225282</v>
      </c>
    </row>
    <row r="24" spans="1:21" ht="12.75" x14ac:dyDescent="0.2">
      <c r="A24" s="122" t="s">
        <v>376</v>
      </c>
      <c r="B24" s="122">
        <v>2412</v>
      </c>
      <c r="C24" s="122">
        <v>2633.74181679308</v>
      </c>
      <c r="D24" s="122">
        <v>-92.973135352248903</v>
      </c>
      <c r="E24" s="122">
        <v>-128.95728747865499</v>
      </c>
      <c r="F24" s="122"/>
      <c r="G24" s="122">
        <v>44090</v>
      </c>
      <c r="H24" s="122">
        <v>1010</v>
      </c>
      <c r="I24" s="122">
        <v>114971.957131096</v>
      </c>
      <c r="J24" s="122"/>
      <c r="K24" s="122">
        <v>0</v>
      </c>
      <c r="L24" s="122">
        <v>92.973135352248903</v>
      </c>
      <c r="M24" s="122"/>
      <c r="N24" s="122">
        <v>-135.84268855751901</v>
      </c>
      <c r="O24" s="140">
        <v>-0.63776290942963298</v>
      </c>
      <c r="P24" s="122">
        <v>-122.70964930922101</v>
      </c>
      <c r="Q24" s="122">
        <v>0</v>
      </c>
      <c r="R24" s="122"/>
      <c r="S24" s="122">
        <v>2211.97348331802</v>
      </c>
      <c r="T24" s="122">
        <v>2334.68313262725</v>
      </c>
      <c r="U24" s="122">
        <v>101917.009225282</v>
      </c>
    </row>
    <row r="25" spans="1:21" ht="12.75" x14ac:dyDescent="0.2">
      <c r="A25" s="122" t="s">
        <v>377</v>
      </c>
      <c r="B25" s="122">
        <v>4047</v>
      </c>
      <c r="C25" s="122">
        <v>4026.23105690291</v>
      </c>
      <c r="D25" s="122">
        <v>-40.8419637795973</v>
      </c>
      <c r="E25" s="122">
        <v>61.965849144108098</v>
      </c>
      <c r="F25" s="122"/>
      <c r="G25" s="122">
        <v>92235</v>
      </c>
      <c r="H25" s="122">
        <v>3230</v>
      </c>
      <c r="I25" s="122">
        <v>114971.957131096</v>
      </c>
      <c r="J25" s="122"/>
      <c r="K25" s="122">
        <v>52.131171572651603</v>
      </c>
      <c r="L25" s="122">
        <v>92.973135352248903</v>
      </c>
      <c r="M25" s="122"/>
      <c r="N25" s="122">
        <v>6.7697945437098497</v>
      </c>
      <c r="O25" s="140">
        <v>-0.63776290942963298</v>
      </c>
      <c r="P25" s="122">
        <v>116.52414083507701</v>
      </c>
      <c r="Q25" s="122">
        <v>0</v>
      </c>
      <c r="R25" s="122"/>
      <c r="S25" s="122">
        <v>3685.58078741893</v>
      </c>
      <c r="T25" s="122">
        <v>3569.0566465838601</v>
      </c>
      <c r="U25" s="122">
        <v>101917.009225282</v>
      </c>
    </row>
    <row r="26" spans="1:21" ht="12.75" x14ac:dyDescent="0.2">
      <c r="A26" s="122" t="s">
        <v>378</v>
      </c>
      <c r="B26" s="122">
        <v>4391</v>
      </c>
      <c r="C26" s="122">
        <v>4549.2318794326502</v>
      </c>
      <c r="D26" s="122">
        <v>-69.270022822320698</v>
      </c>
      <c r="E26" s="122">
        <v>-88.989428440627293</v>
      </c>
      <c r="F26" s="122"/>
      <c r="G26" s="122">
        <v>45390</v>
      </c>
      <c r="H26" s="122">
        <v>1796</v>
      </c>
      <c r="I26" s="122">
        <v>114971.957131096</v>
      </c>
      <c r="J26" s="122"/>
      <c r="K26" s="122">
        <v>23.703112529928202</v>
      </c>
      <c r="L26" s="122">
        <v>92.973135352248903</v>
      </c>
      <c r="M26" s="122"/>
      <c r="N26" s="122">
        <v>-116.980700516243</v>
      </c>
      <c r="O26" s="140">
        <v>-0.63776290942963298</v>
      </c>
      <c r="P26" s="122">
        <v>-61.6359192744412</v>
      </c>
      <c r="Q26" s="122">
        <v>0</v>
      </c>
      <c r="R26" s="122"/>
      <c r="S26" s="122">
        <v>3971.03534242653</v>
      </c>
      <c r="T26" s="122">
        <v>4032.6712617009698</v>
      </c>
      <c r="U26" s="122">
        <v>101917.009225282</v>
      </c>
    </row>
    <row r="27" spans="1:21" ht="12.75" x14ac:dyDescent="0.2">
      <c r="A27" s="122" t="s">
        <v>379</v>
      </c>
      <c r="B27" s="122">
        <v>3770</v>
      </c>
      <c r="C27" s="122">
        <v>4208.9564607501597</v>
      </c>
      <c r="D27" s="122">
        <v>-87.9628043147017</v>
      </c>
      <c r="E27" s="122">
        <v>-350.97284659441402</v>
      </c>
      <c r="F27" s="122"/>
      <c r="G27" s="122">
        <v>67334</v>
      </c>
      <c r="H27" s="122">
        <v>2465</v>
      </c>
      <c r="I27" s="122">
        <v>114971.957131096</v>
      </c>
      <c r="J27" s="122"/>
      <c r="K27" s="122">
        <v>5.0103310375472097</v>
      </c>
      <c r="L27" s="122">
        <v>92.973135352248903</v>
      </c>
      <c r="M27" s="122"/>
      <c r="N27" s="122">
        <v>-379.70319448298</v>
      </c>
      <c r="O27" s="140">
        <v>-0.63776290942963298</v>
      </c>
      <c r="P27" s="122">
        <v>-322.88026161527699</v>
      </c>
      <c r="Q27" s="122">
        <v>0</v>
      </c>
      <c r="R27" s="122"/>
      <c r="S27" s="122">
        <v>3408.1535064710001</v>
      </c>
      <c r="T27" s="122">
        <v>3731.0337680862699</v>
      </c>
      <c r="U27" s="122">
        <v>101917.009225282</v>
      </c>
    </row>
    <row r="28" spans="1:21" ht="12.75" x14ac:dyDescent="0.2">
      <c r="A28" s="122" t="s">
        <v>380</v>
      </c>
      <c r="B28" s="122">
        <v>3696</v>
      </c>
      <c r="C28" s="122">
        <v>3849.2620045804001</v>
      </c>
      <c r="D28" s="122">
        <v>-89.898680757388505</v>
      </c>
      <c r="E28" s="122">
        <v>-63.451993557779502</v>
      </c>
      <c r="F28" s="122"/>
      <c r="G28" s="122">
        <v>41816</v>
      </c>
      <c r="H28" s="122">
        <v>1400</v>
      </c>
      <c r="I28" s="122">
        <v>114971.957131096</v>
      </c>
      <c r="J28" s="122"/>
      <c r="K28" s="122">
        <v>3.0744545948603799</v>
      </c>
      <c r="L28" s="122">
        <v>92.973135352248903</v>
      </c>
      <c r="M28" s="122"/>
      <c r="N28" s="122">
        <v>-83.982285560889494</v>
      </c>
      <c r="O28" s="140">
        <v>-0.63776290942963298</v>
      </c>
      <c r="P28" s="122">
        <v>-43.5594644640992</v>
      </c>
      <c r="Q28" s="122">
        <v>0</v>
      </c>
      <c r="R28" s="122"/>
      <c r="S28" s="122">
        <v>3368.6227843257302</v>
      </c>
      <c r="T28" s="122">
        <v>3412.1822487898298</v>
      </c>
      <c r="U28" s="122">
        <v>101917.009225282</v>
      </c>
    </row>
    <row r="29" spans="1:21" ht="12.75" x14ac:dyDescent="0.2">
      <c r="A29" s="122" t="s">
        <v>381</v>
      </c>
      <c r="B29" s="122">
        <v>4168</v>
      </c>
      <c r="C29" s="122">
        <v>3946.5202985641299</v>
      </c>
      <c r="D29" s="122">
        <v>159.345673371137</v>
      </c>
      <c r="E29" s="122">
        <v>62.449869852945099</v>
      </c>
      <c r="F29" s="122"/>
      <c r="G29" s="122">
        <v>25287</v>
      </c>
      <c r="H29" s="122">
        <v>868</v>
      </c>
      <c r="I29" s="122">
        <v>114971.957131096</v>
      </c>
      <c r="J29" s="122"/>
      <c r="K29" s="122">
        <v>252.31880872338601</v>
      </c>
      <c r="L29" s="122">
        <v>92.973135352248903</v>
      </c>
      <c r="M29" s="122"/>
      <c r="N29" s="122">
        <v>48.9110481690741</v>
      </c>
      <c r="O29" s="140">
        <v>-0.63776290942963298</v>
      </c>
      <c r="P29" s="122">
        <v>75.350928627386594</v>
      </c>
      <c r="Q29" s="122">
        <v>0</v>
      </c>
      <c r="R29" s="122"/>
      <c r="S29" s="122">
        <v>3573.7478917920598</v>
      </c>
      <c r="T29" s="122">
        <v>3498.3969631646701</v>
      </c>
      <c r="U29" s="122">
        <v>101917.009225282</v>
      </c>
    </row>
    <row r="30" spans="1:21" ht="12.75" x14ac:dyDescent="0.2">
      <c r="A30" s="122" t="s">
        <v>382</v>
      </c>
      <c r="B30" s="122">
        <v>4355</v>
      </c>
      <c r="C30" s="122">
        <v>4437.9053176443504</v>
      </c>
      <c r="D30" s="122">
        <v>33.010312078016099</v>
      </c>
      <c r="E30" s="122">
        <v>-115.86593568049</v>
      </c>
      <c r="F30" s="122"/>
      <c r="G30" s="122">
        <v>31969</v>
      </c>
      <c r="H30" s="122">
        <v>1234</v>
      </c>
      <c r="I30" s="122">
        <v>114971.957131096</v>
      </c>
      <c r="J30" s="122"/>
      <c r="K30" s="122">
        <v>125.983447430265</v>
      </c>
      <c r="L30" s="122">
        <v>92.973135352248903</v>
      </c>
      <c r="M30" s="122"/>
      <c r="N30" s="122">
        <v>-84.999106317183305</v>
      </c>
      <c r="O30" s="140">
        <v>-0.63776290942963298</v>
      </c>
      <c r="P30" s="122">
        <v>-147.370527953226</v>
      </c>
      <c r="Q30" s="122">
        <v>0</v>
      </c>
      <c r="R30" s="122"/>
      <c r="S30" s="122">
        <v>3786.6151889599901</v>
      </c>
      <c r="T30" s="122">
        <v>3933.9857169132101</v>
      </c>
      <c r="U30" s="122">
        <v>101917.009225282</v>
      </c>
    </row>
    <row r="31" spans="1:21" ht="12.75" x14ac:dyDescent="0.2">
      <c r="A31" s="122" t="s">
        <v>383</v>
      </c>
      <c r="B31" s="122">
        <v>4165</v>
      </c>
      <c r="C31" s="122">
        <v>4272.5036589453002</v>
      </c>
      <c r="D31" s="122">
        <v>161.34410853467</v>
      </c>
      <c r="E31" s="122">
        <v>-269.10428176228299</v>
      </c>
      <c r="F31" s="122"/>
      <c r="G31" s="122">
        <v>11329</v>
      </c>
      <c r="H31" s="122">
        <v>421</v>
      </c>
      <c r="I31" s="122">
        <v>114971.957131096</v>
      </c>
      <c r="J31" s="122"/>
      <c r="K31" s="122">
        <v>254.31724388691899</v>
      </c>
      <c r="L31" s="122">
        <v>92.973135352248903</v>
      </c>
      <c r="M31" s="122"/>
      <c r="N31" s="122">
        <v>-304.97084070224503</v>
      </c>
      <c r="O31" s="140">
        <v>-0.63776290942963298</v>
      </c>
      <c r="P31" s="122">
        <v>-233.87548573174999</v>
      </c>
      <c r="Q31" s="122">
        <v>0</v>
      </c>
      <c r="R31" s="122"/>
      <c r="S31" s="122">
        <v>3553.4897613195199</v>
      </c>
      <c r="T31" s="122">
        <v>3787.3652470512702</v>
      </c>
      <c r="U31" s="122">
        <v>101917.009225282</v>
      </c>
    </row>
    <row r="32" spans="1:21" ht="12.75" x14ac:dyDescent="0.2">
      <c r="A32" s="122" t="s">
        <v>384</v>
      </c>
      <c r="B32" s="122">
        <v>4219</v>
      </c>
      <c r="C32" s="122">
        <v>4304.9611732567901</v>
      </c>
      <c r="D32" s="122">
        <v>47.990949826266103</v>
      </c>
      <c r="E32" s="122">
        <v>-134.25223581938201</v>
      </c>
      <c r="F32" s="122"/>
      <c r="G32" s="122">
        <v>40541</v>
      </c>
      <c r="H32" s="122">
        <v>1518</v>
      </c>
      <c r="I32" s="122">
        <v>114971.957131096</v>
      </c>
      <c r="J32" s="122"/>
      <c r="K32" s="122">
        <v>140.96408517851501</v>
      </c>
      <c r="L32" s="122">
        <v>92.973135352248903</v>
      </c>
      <c r="M32" s="122"/>
      <c r="N32" s="122">
        <v>-80.162209764859696</v>
      </c>
      <c r="O32" s="140">
        <v>-0.63776290942963298</v>
      </c>
      <c r="P32" s="122">
        <v>-188.98002478333501</v>
      </c>
      <c r="Q32" s="122">
        <v>0</v>
      </c>
      <c r="R32" s="122"/>
      <c r="S32" s="122">
        <v>3627.15721909271</v>
      </c>
      <c r="T32" s="122">
        <v>3816.13724387604</v>
      </c>
      <c r="U32" s="122">
        <v>101917.009225282</v>
      </c>
    </row>
    <row r="33" spans="1:21" ht="12.75" x14ac:dyDescent="0.2">
      <c r="A33" s="122" t="s">
        <v>385</v>
      </c>
      <c r="B33" s="122">
        <v>4240</v>
      </c>
      <c r="C33" s="122">
        <v>4380.5488280400496</v>
      </c>
      <c r="D33" s="122">
        <v>-41.703944838374497</v>
      </c>
      <c r="E33" s="122">
        <v>-98.567992012645306</v>
      </c>
      <c r="F33" s="122"/>
      <c r="G33" s="122">
        <v>41180</v>
      </c>
      <c r="H33" s="122">
        <v>1569</v>
      </c>
      <c r="I33" s="122">
        <v>114971.957131096</v>
      </c>
      <c r="J33" s="122"/>
      <c r="K33" s="122">
        <v>51.269190513874399</v>
      </c>
      <c r="L33" s="122">
        <v>92.973135352248903</v>
      </c>
      <c r="M33" s="122"/>
      <c r="N33" s="122">
        <v>-114.336146103342</v>
      </c>
      <c r="O33" s="140">
        <v>-0.63776290942963298</v>
      </c>
      <c r="P33" s="122">
        <v>-83.437600831377907</v>
      </c>
      <c r="Q33" s="122">
        <v>0</v>
      </c>
      <c r="R33" s="122"/>
      <c r="S33" s="122">
        <v>3799.7043970916002</v>
      </c>
      <c r="T33" s="122">
        <v>3883.1419979229699</v>
      </c>
      <c r="U33" s="122">
        <v>101917.009225282</v>
      </c>
    </row>
    <row r="34" spans="1:21" ht="14.25" customHeight="1" x14ac:dyDescent="0.2">
      <c r="A34" s="19" t="s">
        <v>386</v>
      </c>
      <c r="B34" s="19"/>
      <c r="C34" s="19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122"/>
      <c r="O34" s="140"/>
      <c r="P34" s="122"/>
      <c r="Q34" s="122"/>
      <c r="R34" s="122"/>
      <c r="S34" s="122"/>
      <c r="T34" s="122"/>
      <c r="U34" s="122"/>
    </row>
    <row r="35" spans="1:21" ht="12.75" x14ac:dyDescent="0.2">
      <c r="A35" s="122" t="s">
        <v>387</v>
      </c>
      <c r="B35" s="122">
        <v>3937</v>
      </c>
      <c r="C35" s="122">
        <v>3960.6013947451302</v>
      </c>
      <c r="D35" s="122">
        <v>10.8835719648241</v>
      </c>
      <c r="E35" s="122">
        <v>-34.310519948929503</v>
      </c>
      <c r="F35" s="122"/>
      <c r="G35" s="122">
        <v>41163</v>
      </c>
      <c r="H35" s="122">
        <v>1418</v>
      </c>
      <c r="I35" s="122">
        <v>114971.957131096</v>
      </c>
      <c r="J35" s="122"/>
      <c r="K35" s="122">
        <v>103.856707317073</v>
      </c>
      <c r="L35" s="122">
        <v>92.973135352248903</v>
      </c>
      <c r="M35" s="122"/>
      <c r="N35" s="122">
        <v>-37.526878458753799</v>
      </c>
      <c r="O35" s="140">
        <v>-0.63776290942963298</v>
      </c>
      <c r="P35" s="122">
        <v>-31.7319243485349</v>
      </c>
      <c r="Q35" s="122">
        <v>0</v>
      </c>
      <c r="R35" s="122"/>
      <c r="S35" s="122">
        <v>3479.1472409564799</v>
      </c>
      <c r="T35" s="122">
        <v>3510.8791653050198</v>
      </c>
      <c r="U35" s="122">
        <v>101917.009225282</v>
      </c>
    </row>
    <row r="36" spans="1:21" ht="12.75" x14ac:dyDescent="0.2">
      <c r="A36" s="122" t="s">
        <v>388</v>
      </c>
      <c r="B36" s="122">
        <v>4588</v>
      </c>
      <c r="C36" s="122">
        <v>3971.6035599029401</v>
      </c>
      <c r="D36" s="122">
        <v>171.87149212809501</v>
      </c>
      <c r="E36" s="122">
        <v>444.70899126703802</v>
      </c>
      <c r="F36" s="122"/>
      <c r="G36" s="122">
        <v>13490</v>
      </c>
      <c r="H36" s="122">
        <v>466</v>
      </c>
      <c r="I36" s="122">
        <v>114971.957131096</v>
      </c>
      <c r="J36" s="122"/>
      <c r="K36" s="122">
        <v>264.844627480344</v>
      </c>
      <c r="L36" s="122">
        <v>92.973135352248903</v>
      </c>
      <c r="M36" s="122"/>
      <c r="N36" s="122">
        <v>420.113233652502</v>
      </c>
      <c r="O36" s="140">
        <v>-0.63776290942963298</v>
      </c>
      <c r="P36" s="122">
        <v>468.66698597214503</v>
      </c>
      <c r="Q36" s="122">
        <v>0</v>
      </c>
      <c r="R36" s="122"/>
      <c r="S36" s="122">
        <v>3989.2990318566199</v>
      </c>
      <c r="T36" s="122">
        <v>3520.6320458844798</v>
      </c>
      <c r="U36" s="122">
        <v>101917.009225282</v>
      </c>
    </row>
    <row r="37" spans="1:21" ht="12.75" x14ac:dyDescent="0.2">
      <c r="A37" s="122" t="s">
        <v>389</v>
      </c>
      <c r="B37" s="122">
        <v>4459</v>
      </c>
      <c r="C37" s="122">
        <v>4298.3925272631895</v>
      </c>
      <c r="D37" s="122">
        <v>-38.007065025290203</v>
      </c>
      <c r="E37" s="122">
        <v>199.08125271164599</v>
      </c>
      <c r="F37" s="122"/>
      <c r="G37" s="122">
        <v>20034</v>
      </c>
      <c r="H37" s="122">
        <v>749</v>
      </c>
      <c r="I37" s="122">
        <v>114971.957131096</v>
      </c>
      <c r="J37" s="122"/>
      <c r="K37" s="122">
        <v>54.9660703269587</v>
      </c>
      <c r="L37" s="122">
        <v>92.973135352248903</v>
      </c>
      <c r="M37" s="122"/>
      <c r="N37" s="122">
        <v>241.187679682641</v>
      </c>
      <c r="O37" s="140">
        <v>-0.63776290942963298</v>
      </c>
      <c r="P37" s="122">
        <v>156.337062831222</v>
      </c>
      <c r="Q37" s="122">
        <v>0</v>
      </c>
      <c r="R37" s="122"/>
      <c r="S37" s="122">
        <v>3966.6515237345102</v>
      </c>
      <c r="T37" s="122">
        <v>3810.3144609032902</v>
      </c>
      <c r="U37" s="122">
        <v>101917.009225282</v>
      </c>
    </row>
    <row r="38" spans="1:21" ht="12.75" x14ac:dyDescent="0.2">
      <c r="A38" s="122" t="s">
        <v>390</v>
      </c>
      <c r="B38" s="122">
        <v>3674</v>
      </c>
      <c r="C38" s="122">
        <v>3655.1159299050601</v>
      </c>
      <c r="D38" s="122">
        <v>60.909506078987199</v>
      </c>
      <c r="E38" s="122">
        <v>-41.938290235429697</v>
      </c>
      <c r="F38" s="122"/>
      <c r="G38" s="122">
        <v>16105</v>
      </c>
      <c r="H38" s="122">
        <v>512</v>
      </c>
      <c r="I38" s="122">
        <v>114971.957131096</v>
      </c>
      <c r="J38" s="122"/>
      <c r="K38" s="122">
        <v>153.88264143123601</v>
      </c>
      <c r="L38" s="122">
        <v>92.973135352248903</v>
      </c>
      <c r="M38" s="122"/>
      <c r="N38" s="122">
        <v>-3.91517000378462</v>
      </c>
      <c r="O38" s="140">
        <v>-0.63776290942963298</v>
      </c>
      <c r="P38" s="122">
        <v>-80.599173376504496</v>
      </c>
      <c r="Q38" s="122">
        <v>0</v>
      </c>
      <c r="R38" s="122"/>
      <c r="S38" s="122">
        <v>3159.4820885511299</v>
      </c>
      <c r="T38" s="122">
        <v>3240.0812619276398</v>
      </c>
      <c r="U38" s="122">
        <v>101917.009225282</v>
      </c>
    </row>
    <row r="39" spans="1:21" ht="12.75" x14ac:dyDescent="0.2">
      <c r="A39" s="122" t="s">
        <v>391</v>
      </c>
      <c r="B39" s="122">
        <v>4452</v>
      </c>
      <c r="C39" s="122">
        <v>4202.4820092373902</v>
      </c>
      <c r="D39" s="122">
        <v>80.5251683795411</v>
      </c>
      <c r="E39" s="122">
        <v>169.304824891419</v>
      </c>
      <c r="F39" s="122"/>
      <c r="G39" s="122">
        <v>20245</v>
      </c>
      <c r="H39" s="122">
        <v>740</v>
      </c>
      <c r="I39" s="122">
        <v>114971.957131096</v>
      </c>
      <c r="J39" s="122"/>
      <c r="K39" s="122">
        <v>173.49830373179</v>
      </c>
      <c r="L39" s="122">
        <v>92.973135352248903</v>
      </c>
      <c r="M39" s="122"/>
      <c r="N39" s="122">
        <v>253.06525612339101</v>
      </c>
      <c r="O39" s="140">
        <v>-0.63776290942963298</v>
      </c>
      <c r="P39" s="122">
        <v>84.906630750017001</v>
      </c>
      <c r="Q39" s="122">
        <v>0</v>
      </c>
      <c r="R39" s="122"/>
      <c r="S39" s="122">
        <v>3810.2011146576001</v>
      </c>
      <c r="T39" s="122">
        <v>3725.2944839075799</v>
      </c>
      <c r="U39" s="122">
        <v>101917.009225282</v>
      </c>
    </row>
    <row r="40" spans="1:21" ht="12.75" x14ac:dyDescent="0.2">
      <c r="A40" s="122" t="s">
        <v>386</v>
      </c>
      <c r="B40" s="122">
        <v>3290</v>
      </c>
      <c r="C40" s="122">
        <v>3445.3551837493301</v>
      </c>
      <c r="D40" s="122">
        <v>-40.031522728950399</v>
      </c>
      <c r="E40" s="122">
        <v>-114.922525317272</v>
      </c>
      <c r="F40" s="122"/>
      <c r="G40" s="122">
        <v>207362</v>
      </c>
      <c r="H40" s="122">
        <v>6214</v>
      </c>
      <c r="I40" s="122">
        <v>114971.957131096</v>
      </c>
      <c r="J40" s="122"/>
      <c r="K40" s="122">
        <v>52.941612623298496</v>
      </c>
      <c r="L40" s="122">
        <v>92.973135352248903</v>
      </c>
      <c r="M40" s="122"/>
      <c r="N40" s="122">
        <v>-119.080415044403</v>
      </c>
      <c r="O40" s="140">
        <v>-0.63776290942963298</v>
      </c>
      <c r="P40" s="122">
        <v>-111.40239849957101</v>
      </c>
      <c r="Q40" s="122">
        <v>0</v>
      </c>
      <c r="R40" s="122"/>
      <c r="S40" s="122">
        <v>2942.7362350297399</v>
      </c>
      <c r="T40" s="122">
        <v>3054.13863352931</v>
      </c>
      <c r="U40" s="122">
        <v>101917.009225282</v>
      </c>
    </row>
    <row r="41" spans="1:21" ht="12.75" x14ac:dyDescent="0.2">
      <c r="A41" s="122" t="s">
        <v>392</v>
      </c>
      <c r="B41" s="122">
        <v>4298</v>
      </c>
      <c r="C41" s="122">
        <v>3824.4570754699798</v>
      </c>
      <c r="D41" s="122">
        <v>248.253706288686</v>
      </c>
      <c r="E41" s="122">
        <v>225.46900345816999</v>
      </c>
      <c r="F41" s="122"/>
      <c r="G41" s="122">
        <v>9169</v>
      </c>
      <c r="H41" s="122">
        <v>305</v>
      </c>
      <c r="I41" s="122">
        <v>114971.957131096</v>
      </c>
      <c r="J41" s="122"/>
      <c r="K41" s="122">
        <v>341.22684164093499</v>
      </c>
      <c r="L41" s="122">
        <v>92.973135352248903</v>
      </c>
      <c r="M41" s="122"/>
      <c r="N41" s="122">
        <v>324.58475235971002</v>
      </c>
      <c r="O41" s="140">
        <v>-0.63776290942963298</v>
      </c>
      <c r="P41" s="122">
        <v>125.7154916472</v>
      </c>
      <c r="Q41" s="122">
        <v>0</v>
      </c>
      <c r="R41" s="122"/>
      <c r="S41" s="122">
        <v>3515.90938560632</v>
      </c>
      <c r="T41" s="122">
        <v>3390.19389395912</v>
      </c>
      <c r="U41" s="122">
        <v>101917.009225282</v>
      </c>
    </row>
    <row r="42" spans="1:21" ht="12.75" x14ac:dyDescent="0.2">
      <c r="A42" s="122" t="s">
        <v>393</v>
      </c>
      <c r="B42" s="122">
        <v>4283</v>
      </c>
      <c r="C42" s="122">
        <v>3668.5166446807998</v>
      </c>
      <c r="D42" s="122">
        <v>136.29450056939999</v>
      </c>
      <c r="E42" s="122">
        <v>478.19151279335102</v>
      </c>
      <c r="F42" s="122"/>
      <c r="G42" s="122">
        <v>21374</v>
      </c>
      <c r="H42" s="122">
        <v>682</v>
      </c>
      <c r="I42" s="122">
        <v>114971.957131096</v>
      </c>
      <c r="J42" s="122"/>
      <c r="K42" s="122">
        <v>229.267635921649</v>
      </c>
      <c r="L42" s="122">
        <v>92.973135352248903</v>
      </c>
      <c r="M42" s="122"/>
      <c r="N42" s="122">
        <v>563.50087737368301</v>
      </c>
      <c r="O42" s="140">
        <v>-0.63776290942963298</v>
      </c>
      <c r="P42" s="122">
        <v>392.24438530358998</v>
      </c>
      <c r="Q42" s="122">
        <v>0</v>
      </c>
      <c r="R42" s="122"/>
      <c r="S42" s="122">
        <v>3644.2047245775998</v>
      </c>
      <c r="T42" s="122">
        <v>3251.96033927401</v>
      </c>
      <c r="U42" s="122">
        <v>101917.009225282</v>
      </c>
    </row>
    <row r="43" spans="1:21" ht="14.25" customHeight="1" x14ac:dyDescent="0.2">
      <c r="A43" s="19" t="s">
        <v>394</v>
      </c>
      <c r="B43" s="19"/>
      <c r="C43" s="19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122"/>
      <c r="O43" s="140"/>
      <c r="P43" s="122"/>
      <c r="Q43" s="122"/>
      <c r="R43" s="122"/>
      <c r="S43" s="122"/>
      <c r="T43" s="122"/>
      <c r="U43" s="122"/>
    </row>
    <row r="44" spans="1:21" ht="12.75" x14ac:dyDescent="0.2">
      <c r="A44" s="122" t="s">
        <v>395</v>
      </c>
      <c r="B44" s="122">
        <v>3975</v>
      </c>
      <c r="C44" s="122">
        <v>4006.5829714739398</v>
      </c>
      <c r="D44" s="122">
        <v>-14.651248287369301</v>
      </c>
      <c r="E44" s="122">
        <v>-17.388492093412601</v>
      </c>
      <c r="F44" s="122"/>
      <c r="G44" s="122">
        <v>100923</v>
      </c>
      <c r="H44" s="122">
        <v>3517</v>
      </c>
      <c r="I44" s="122">
        <v>114971.957131096</v>
      </c>
      <c r="J44" s="122"/>
      <c r="K44" s="122">
        <v>78.321887064879604</v>
      </c>
      <c r="L44" s="122">
        <v>92.973135352248903</v>
      </c>
      <c r="M44" s="122"/>
      <c r="N44" s="122">
        <v>-19.1505259792816</v>
      </c>
      <c r="O44" s="140">
        <v>-0.63776290942963298</v>
      </c>
      <c r="P44" s="122">
        <v>-16.2642211169732</v>
      </c>
      <c r="Q44" s="122">
        <v>0</v>
      </c>
      <c r="R44" s="122"/>
      <c r="S44" s="122">
        <v>3535.3753600024802</v>
      </c>
      <c r="T44" s="122">
        <v>3551.6395811194502</v>
      </c>
      <c r="U44" s="122">
        <v>101917.009225282</v>
      </c>
    </row>
    <row r="45" spans="1:21" ht="12.75" x14ac:dyDescent="0.2">
      <c r="A45" s="122" t="s">
        <v>396</v>
      </c>
      <c r="B45" s="122">
        <v>4532</v>
      </c>
      <c r="C45" s="122">
        <v>4211.8159397242998</v>
      </c>
      <c r="D45" s="122">
        <v>73.786763030550105</v>
      </c>
      <c r="E45" s="122">
        <v>246.111528964429</v>
      </c>
      <c r="F45" s="122"/>
      <c r="G45" s="122">
        <v>16242</v>
      </c>
      <c r="H45" s="122">
        <v>595</v>
      </c>
      <c r="I45" s="122">
        <v>114971.957131096</v>
      </c>
      <c r="J45" s="122"/>
      <c r="K45" s="122">
        <v>166.75989838279901</v>
      </c>
      <c r="L45" s="122">
        <v>92.973135352248903</v>
      </c>
      <c r="M45" s="122"/>
      <c r="N45" s="122">
        <v>174.816169452737</v>
      </c>
      <c r="O45" s="140">
        <v>-0.63776290942963298</v>
      </c>
      <c r="P45" s="122">
        <v>316.769125566691</v>
      </c>
      <c r="Q45" s="122">
        <v>0</v>
      </c>
      <c r="R45" s="122"/>
      <c r="S45" s="122">
        <v>4050.3376817200601</v>
      </c>
      <c r="T45" s="122">
        <v>3733.5685561533701</v>
      </c>
      <c r="U45" s="122">
        <v>101917.009225282</v>
      </c>
    </row>
    <row r="46" spans="1:21" ht="12.75" x14ac:dyDescent="0.2">
      <c r="A46" s="122" t="s">
        <v>397</v>
      </c>
      <c r="B46" s="122">
        <v>3582</v>
      </c>
      <c r="C46" s="122">
        <v>3423.0212671961399</v>
      </c>
      <c r="D46" s="122">
        <v>2.8012395266036401</v>
      </c>
      <c r="E46" s="122">
        <v>156.55349627765099</v>
      </c>
      <c r="F46" s="122"/>
      <c r="G46" s="122">
        <v>10513</v>
      </c>
      <c r="H46" s="122">
        <v>313</v>
      </c>
      <c r="I46" s="122">
        <v>114971.957131096</v>
      </c>
      <c r="J46" s="122"/>
      <c r="K46" s="122">
        <v>95.774374878852498</v>
      </c>
      <c r="L46" s="122">
        <v>92.973135352248903</v>
      </c>
      <c r="M46" s="122"/>
      <c r="N46" s="122">
        <v>120.520764996699</v>
      </c>
      <c r="O46" s="140">
        <v>-0.63776290942963298</v>
      </c>
      <c r="P46" s="122">
        <v>191.94846464917299</v>
      </c>
      <c r="Q46" s="122">
        <v>0</v>
      </c>
      <c r="R46" s="122"/>
      <c r="S46" s="122">
        <v>3226.2891749614901</v>
      </c>
      <c r="T46" s="122">
        <v>3034.34071031232</v>
      </c>
      <c r="U46" s="122">
        <v>101917.009225282</v>
      </c>
    </row>
    <row r="47" spans="1:21" ht="12.75" x14ac:dyDescent="0.2">
      <c r="A47" s="122" t="s">
        <v>398</v>
      </c>
      <c r="B47" s="122">
        <v>4034</v>
      </c>
      <c r="C47" s="122">
        <v>3919.0272750590002</v>
      </c>
      <c r="D47" s="122">
        <v>-11.3955728967494</v>
      </c>
      <c r="E47" s="122">
        <v>126.74022736338</v>
      </c>
      <c r="F47" s="122"/>
      <c r="G47" s="122">
        <v>33268</v>
      </c>
      <c r="H47" s="122">
        <v>1134</v>
      </c>
      <c r="I47" s="122">
        <v>114971.957131096</v>
      </c>
      <c r="J47" s="122"/>
      <c r="K47" s="122">
        <v>81.577562455499503</v>
      </c>
      <c r="L47" s="122">
        <v>92.973135352248903</v>
      </c>
      <c r="M47" s="122"/>
      <c r="N47" s="122">
        <v>129.046652533338</v>
      </c>
      <c r="O47" s="140">
        <v>-0.63776290942963298</v>
      </c>
      <c r="P47" s="122">
        <v>123.79603928399401</v>
      </c>
      <c r="Q47" s="122">
        <v>0</v>
      </c>
      <c r="R47" s="122"/>
      <c r="S47" s="122">
        <v>3597.82178358693</v>
      </c>
      <c r="T47" s="122">
        <v>3474.02574430294</v>
      </c>
      <c r="U47" s="122">
        <v>101917.009225282</v>
      </c>
    </row>
    <row r="48" spans="1:21" ht="12.75" x14ac:dyDescent="0.2">
      <c r="A48" s="122" t="s">
        <v>399</v>
      </c>
      <c r="B48" s="122">
        <v>3718</v>
      </c>
      <c r="C48" s="122">
        <v>3624.8353831232498</v>
      </c>
      <c r="D48" s="122">
        <v>-4.5004059492142501</v>
      </c>
      <c r="E48" s="122">
        <v>97.847858226802401</v>
      </c>
      <c r="F48" s="122"/>
      <c r="G48" s="122">
        <v>53508</v>
      </c>
      <c r="H48" s="122">
        <v>1687</v>
      </c>
      <c r="I48" s="122">
        <v>114971.957131096</v>
      </c>
      <c r="J48" s="122"/>
      <c r="K48" s="122">
        <v>88.472729403034606</v>
      </c>
      <c r="L48" s="122">
        <v>92.973135352248903</v>
      </c>
      <c r="M48" s="122"/>
      <c r="N48" s="122">
        <v>72.1790012556676</v>
      </c>
      <c r="O48" s="140">
        <v>-0.63776290942963298</v>
      </c>
      <c r="P48" s="122">
        <v>122.878952288508</v>
      </c>
      <c r="Q48" s="122">
        <v>0</v>
      </c>
      <c r="R48" s="122"/>
      <c r="S48" s="122">
        <v>3336.1179924890598</v>
      </c>
      <c r="T48" s="122">
        <v>3213.2390402005599</v>
      </c>
      <c r="U48" s="122">
        <v>101917.009225282</v>
      </c>
    </row>
    <row r="49" spans="1:21" ht="12.75" x14ac:dyDescent="0.2">
      <c r="A49" s="122" t="s">
        <v>400</v>
      </c>
      <c r="B49" s="122">
        <v>3424</v>
      </c>
      <c r="C49" s="122">
        <v>3185.0944751061102</v>
      </c>
      <c r="D49" s="122">
        <v>124.077736479496</v>
      </c>
      <c r="E49" s="122">
        <v>114.810392719321</v>
      </c>
      <c r="F49" s="122"/>
      <c r="G49" s="122">
        <v>11551</v>
      </c>
      <c r="H49" s="122">
        <v>320</v>
      </c>
      <c r="I49" s="122">
        <v>114971.957131096</v>
      </c>
      <c r="J49" s="122"/>
      <c r="K49" s="122">
        <v>217.05087183174501</v>
      </c>
      <c r="L49" s="122">
        <v>92.973135352248903</v>
      </c>
      <c r="M49" s="122"/>
      <c r="N49" s="122">
        <v>59.689988936348499</v>
      </c>
      <c r="O49" s="140">
        <v>-0.63776290942963298</v>
      </c>
      <c r="P49" s="122">
        <v>169.293033592863</v>
      </c>
      <c r="Q49" s="122">
        <v>0</v>
      </c>
      <c r="R49" s="122"/>
      <c r="S49" s="122">
        <v>2992.7232952230602</v>
      </c>
      <c r="T49" s="122">
        <v>2823.4302616301902</v>
      </c>
      <c r="U49" s="122">
        <v>101917.009225282</v>
      </c>
    </row>
    <row r="50" spans="1:21" ht="12.75" x14ac:dyDescent="0.2">
      <c r="A50" s="122" t="s">
        <v>401</v>
      </c>
      <c r="B50" s="122">
        <v>4047</v>
      </c>
      <c r="C50" s="122">
        <v>3845.0684051458602</v>
      </c>
      <c r="D50" s="122">
        <v>40.576702269535097</v>
      </c>
      <c r="E50" s="122">
        <v>161.63830493958699</v>
      </c>
      <c r="F50" s="122"/>
      <c r="G50" s="122">
        <v>33878</v>
      </c>
      <c r="H50" s="122">
        <v>1133</v>
      </c>
      <c r="I50" s="122">
        <v>114971.957131096</v>
      </c>
      <c r="J50" s="122"/>
      <c r="K50" s="122">
        <v>133.54983762178401</v>
      </c>
      <c r="L50" s="122">
        <v>92.973135352248903</v>
      </c>
      <c r="M50" s="122"/>
      <c r="N50" s="122">
        <v>127.202976279423</v>
      </c>
      <c r="O50" s="140">
        <v>-0.63776290942963298</v>
      </c>
      <c r="P50" s="122">
        <v>195.43587069032199</v>
      </c>
      <c r="Q50" s="122">
        <v>0</v>
      </c>
      <c r="R50" s="122"/>
      <c r="S50" s="122">
        <v>3603.90069896368</v>
      </c>
      <c r="T50" s="122">
        <v>3408.4648282733601</v>
      </c>
      <c r="U50" s="122">
        <v>101917.009225282</v>
      </c>
    </row>
    <row r="51" spans="1:21" ht="12.75" x14ac:dyDescent="0.2">
      <c r="A51" s="122" t="s">
        <v>402</v>
      </c>
      <c r="B51" s="122">
        <v>4202</v>
      </c>
      <c r="C51" s="122">
        <v>4031.3835271860999</v>
      </c>
      <c r="D51" s="122">
        <v>169.33684193239199</v>
      </c>
      <c r="E51" s="122">
        <v>1.13882592496708</v>
      </c>
      <c r="F51" s="122"/>
      <c r="G51" s="122">
        <v>11864</v>
      </c>
      <c r="H51" s="122">
        <v>416</v>
      </c>
      <c r="I51" s="122">
        <v>114971.957131096</v>
      </c>
      <c r="J51" s="122"/>
      <c r="K51" s="122">
        <v>262.30997728464098</v>
      </c>
      <c r="L51" s="122">
        <v>92.973135352248903</v>
      </c>
      <c r="M51" s="122"/>
      <c r="N51" s="122">
        <v>103.350886198968</v>
      </c>
      <c r="O51" s="140">
        <v>-0.63776290942963298</v>
      </c>
      <c r="P51" s="122">
        <v>-101.710997258464</v>
      </c>
      <c r="Q51" s="122">
        <v>0</v>
      </c>
      <c r="R51" s="122"/>
      <c r="S51" s="122">
        <v>3471.91306188832</v>
      </c>
      <c r="T51" s="122">
        <v>3573.6240591467899</v>
      </c>
      <c r="U51" s="122">
        <v>101917.009225282</v>
      </c>
    </row>
    <row r="52" spans="1:21" ht="12.75" x14ac:dyDescent="0.2">
      <c r="A52" s="122" t="s">
        <v>403</v>
      </c>
      <c r="B52" s="122">
        <v>4708</v>
      </c>
      <c r="C52" s="122">
        <v>4485.9559459156098</v>
      </c>
      <c r="D52" s="122">
        <v>176.087576127944</v>
      </c>
      <c r="E52" s="122">
        <v>45.543129532095797</v>
      </c>
      <c r="F52" s="122"/>
      <c r="G52" s="122">
        <v>8919</v>
      </c>
      <c r="H52" s="122">
        <v>348</v>
      </c>
      <c r="I52" s="122">
        <v>114971.957131096</v>
      </c>
      <c r="J52" s="122"/>
      <c r="K52" s="122">
        <v>269.06071148019299</v>
      </c>
      <c r="L52" s="122">
        <v>92.973135352248903</v>
      </c>
      <c r="M52" s="122"/>
      <c r="N52" s="122">
        <v>81.777203467840494</v>
      </c>
      <c r="O52" s="140">
        <v>-0.63776290942963298</v>
      </c>
      <c r="P52" s="122">
        <v>8.6712926869213298</v>
      </c>
      <c r="Q52" s="122">
        <v>0</v>
      </c>
      <c r="R52" s="122"/>
      <c r="S52" s="122">
        <v>3985.2515382748002</v>
      </c>
      <c r="T52" s="122">
        <v>3976.5802455878802</v>
      </c>
      <c r="U52" s="122">
        <v>101917.009225282</v>
      </c>
    </row>
    <row r="53" spans="1:21" ht="14.25" customHeight="1" x14ac:dyDescent="0.2">
      <c r="A53" s="19" t="s">
        <v>404</v>
      </c>
      <c r="B53" s="19"/>
      <c r="C53" s="19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122"/>
      <c r="O53" s="140"/>
      <c r="P53" s="122"/>
      <c r="Q53" s="122"/>
      <c r="R53" s="122"/>
      <c r="S53" s="122"/>
      <c r="T53" s="122"/>
      <c r="U53" s="122"/>
    </row>
    <row r="54" spans="1:21" ht="12.75" x14ac:dyDescent="0.2">
      <c r="A54" s="122" t="s">
        <v>405</v>
      </c>
      <c r="B54" s="122">
        <v>4678</v>
      </c>
      <c r="C54" s="122">
        <v>4385.4391765525097</v>
      </c>
      <c r="D54" s="122">
        <v>161.18082806238499</v>
      </c>
      <c r="E54" s="122">
        <v>131.10512545790101</v>
      </c>
      <c r="F54" s="122"/>
      <c r="G54" s="122">
        <v>5322</v>
      </c>
      <c r="H54" s="122">
        <v>203</v>
      </c>
      <c r="I54" s="122">
        <v>114971.957131096</v>
      </c>
      <c r="J54" s="122"/>
      <c r="K54" s="122">
        <v>254.15396341463401</v>
      </c>
      <c r="L54" s="122">
        <v>92.973135352248903</v>
      </c>
      <c r="M54" s="122"/>
      <c r="N54" s="122">
        <v>10.239259799629099</v>
      </c>
      <c r="O54" s="140">
        <v>-0.63776290942963298</v>
      </c>
      <c r="P54" s="122">
        <v>251.333228206743</v>
      </c>
      <c r="Q54" s="122">
        <v>0</v>
      </c>
      <c r="R54" s="122"/>
      <c r="S54" s="122">
        <v>4138.8102805803501</v>
      </c>
      <c r="T54" s="122">
        <v>3887.4770523736101</v>
      </c>
      <c r="U54" s="122">
        <v>101917.009225282</v>
      </c>
    </row>
    <row r="55" spans="1:21" ht="12.75" x14ac:dyDescent="0.2">
      <c r="A55" s="122" t="s">
        <v>406</v>
      </c>
      <c r="B55" s="122">
        <v>4124</v>
      </c>
      <c r="C55" s="122">
        <v>3707.3699651729198</v>
      </c>
      <c r="D55" s="122">
        <v>-4.8512041314896699</v>
      </c>
      <c r="E55" s="122">
        <v>421.21767268311697</v>
      </c>
      <c r="F55" s="122"/>
      <c r="G55" s="122">
        <v>21150</v>
      </c>
      <c r="H55" s="122">
        <v>682</v>
      </c>
      <c r="I55" s="122">
        <v>114971.957131096</v>
      </c>
      <c r="J55" s="122"/>
      <c r="K55" s="122">
        <v>88.121931220759194</v>
      </c>
      <c r="L55" s="122">
        <v>92.973135352248903</v>
      </c>
      <c r="M55" s="122"/>
      <c r="N55" s="122">
        <v>455.242466222411</v>
      </c>
      <c r="O55" s="140">
        <v>-0.63776290942963298</v>
      </c>
      <c r="P55" s="122">
        <v>386.55511623439298</v>
      </c>
      <c r="Q55" s="122">
        <v>0</v>
      </c>
      <c r="R55" s="122"/>
      <c r="S55" s="122">
        <v>3672.9570212765998</v>
      </c>
      <c r="T55" s="122">
        <v>3286.4019050421998</v>
      </c>
      <c r="U55" s="122">
        <v>101917.009225282</v>
      </c>
    </row>
    <row r="56" spans="1:21" ht="12.75" x14ac:dyDescent="0.2">
      <c r="A56" s="122" t="s">
        <v>407</v>
      </c>
      <c r="B56" s="122">
        <v>4562</v>
      </c>
      <c r="C56" s="122">
        <v>4037.81043931567</v>
      </c>
      <c r="D56" s="122">
        <v>158.142551122117</v>
      </c>
      <c r="E56" s="122">
        <v>365.59383695625098</v>
      </c>
      <c r="F56" s="122"/>
      <c r="G56" s="122">
        <v>9795</v>
      </c>
      <c r="H56" s="122">
        <v>344</v>
      </c>
      <c r="I56" s="122">
        <v>114971.957131096</v>
      </c>
      <c r="J56" s="122"/>
      <c r="K56" s="122">
        <v>251.11568647436599</v>
      </c>
      <c r="L56" s="122">
        <v>92.973135352248903</v>
      </c>
      <c r="M56" s="122"/>
      <c r="N56" s="122">
        <v>329.109962419532</v>
      </c>
      <c r="O56" s="140">
        <v>-0.63776290942963298</v>
      </c>
      <c r="P56" s="122">
        <v>401.43994858354</v>
      </c>
      <c r="Q56" s="122">
        <v>0</v>
      </c>
      <c r="R56" s="122"/>
      <c r="S56" s="122">
        <v>3980.7611505740601</v>
      </c>
      <c r="T56" s="122">
        <v>3579.32120199052</v>
      </c>
      <c r="U56" s="122">
        <v>101917.009225282</v>
      </c>
    </row>
    <row r="57" spans="1:21" ht="12.75" x14ac:dyDescent="0.2">
      <c r="A57" s="122" t="s">
        <v>408</v>
      </c>
      <c r="B57" s="122">
        <v>3492</v>
      </c>
      <c r="C57" s="122">
        <v>3551.78345454074</v>
      </c>
      <c r="D57" s="122">
        <v>-18.460301016773101</v>
      </c>
      <c r="E57" s="122">
        <v>-41.2855315127644</v>
      </c>
      <c r="F57" s="122"/>
      <c r="G57" s="122">
        <v>151881</v>
      </c>
      <c r="H57" s="122">
        <v>4692</v>
      </c>
      <c r="I57" s="122">
        <v>114971.957131096</v>
      </c>
      <c r="J57" s="122"/>
      <c r="K57" s="122">
        <v>74.512834335475802</v>
      </c>
      <c r="L57" s="122">
        <v>92.973135352248903</v>
      </c>
      <c r="M57" s="122"/>
      <c r="N57" s="122">
        <v>-64.665383460400307</v>
      </c>
      <c r="O57" s="140">
        <v>-0.63776290942963298</v>
      </c>
      <c r="P57" s="122">
        <v>-18.543442474558098</v>
      </c>
      <c r="Q57" s="122">
        <v>0</v>
      </c>
      <c r="R57" s="122"/>
      <c r="S57" s="122">
        <v>3129.9386407684101</v>
      </c>
      <c r="T57" s="122">
        <v>3148.48208324297</v>
      </c>
      <c r="U57" s="122">
        <v>101917.009225282</v>
      </c>
    </row>
    <row r="58" spans="1:21" ht="12.75" x14ac:dyDescent="0.2">
      <c r="A58" s="122" t="s">
        <v>409</v>
      </c>
      <c r="B58" s="122">
        <v>4171</v>
      </c>
      <c r="C58" s="122">
        <v>3858.79090265181</v>
      </c>
      <c r="D58" s="122">
        <v>45.746305858461099</v>
      </c>
      <c r="E58" s="122">
        <v>266.88573449118701</v>
      </c>
      <c r="F58" s="122"/>
      <c r="G58" s="122">
        <v>26428</v>
      </c>
      <c r="H58" s="122">
        <v>887</v>
      </c>
      <c r="I58" s="122">
        <v>114971.957131096</v>
      </c>
      <c r="J58" s="122"/>
      <c r="K58" s="122">
        <v>138.71944121070999</v>
      </c>
      <c r="L58" s="122">
        <v>92.973135352248903</v>
      </c>
      <c r="M58" s="122"/>
      <c r="N58" s="122">
        <v>296.71271053151298</v>
      </c>
      <c r="O58" s="140">
        <v>-0.63776290942963298</v>
      </c>
      <c r="P58" s="122">
        <v>236.42099554143201</v>
      </c>
      <c r="Q58" s="122">
        <v>0</v>
      </c>
      <c r="R58" s="122"/>
      <c r="S58" s="122">
        <v>3657.05014579213</v>
      </c>
      <c r="T58" s="122">
        <v>3420.6291502507001</v>
      </c>
      <c r="U58" s="122">
        <v>101917.009225282</v>
      </c>
    </row>
    <row r="59" spans="1:21" ht="12.75" x14ac:dyDescent="0.2">
      <c r="A59" s="122" t="s">
        <v>410</v>
      </c>
      <c r="B59" s="122">
        <v>3926</v>
      </c>
      <c r="C59" s="122">
        <v>3798.53773207822</v>
      </c>
      <c r="D59" s="122">
        <v>-24.058382585955901</v>
      </c>
      <c r="E59" s="122">
        <v>151.99505475639501</v>
      </c>
      <c r="F59" s="122"/>
      <c r="G59" s="122">
        <v>42556</v>
      </c>
      <c r="H59" s="122">
        <v>1406</v>
      </c>
      <c r="I59" s="122">
        <v>114971.957131096</v>
      </c>
      <c r="J59" s="122"/>
      <c r="K59" s="122">
        <v>68.914752766293006</v>
      </c>
      <c r="L59" s="122">
        <v>92.973135352248903</v>
      </c>
      <c r="M59" s="122"/>
      <c r="N59" s="122">
        <v>177.45894875413299</v>
      </c>
      <c r="O59" s="140">
        <v>-0.63776290942963298</v>
      </c>
      <c r="P59" s="122">
        <v>125.893397849227</v>
      </c>
      <c r="Q59" s="122">
        <v>0</v>
      </c>
      <c r="R59" s="122"/>
      <c r="S59" s="122">
        <v>3493.1110632958598</v>
      </c>
      <c r="T59" s="122">
        <v>3367.2176654466398</v>
      </c>
      <c r="U59" s="122">
        <v>101917.009225282</v>
      </c>
    </row>
    <row r="60" spans="1:21" ht="12.75" x14ac:dyDescent="0.2">
      <c r="A60" s="122" t="s">
        <v>411</v>
      </c>
      <c r="B60" s="122">
        <v>3846</v>
      </c>
      <c r="C60" s="122">
        <v>3797.1859321698698</v>
      </c>
      <c r="D60" s="122">
        <v>-22.297349689909598</v>
      </c>
      <c r="E60" s="122">
        <v>70.981348045834295</v>
      </c>
      <c r="F60" s="122"/>
      <c r="G60" s="122">
        <v>135283</v>
      </c>
      <c r="H60" s="122">
        <v>4468</v>
      </c>
      <c r="I60" s="122">
        <v>114971.957131096</v>
      </c>
      <c r="J60" s="122"/>
      <c r="K60" s="122">
        <v>70.675785662339294</v>
      </c>
      <c r="L60" s="122">
        <v>92.973135352248903</v>
      </c>
      <c r="M60" s="122"/>
      <c r="N60" s="122">
        <v>53.305234819029003</v>
      </c>
      <c r="O60" s="140">
        <v>-0.63776290942963298</v>
      </c>
      <c r="P60" s="122">
        <v>88.019698363209997</v>
      </c>
      <c r="Q60" s="122">
        <v>0</v>
      </c>
      <c r="R60" s="122"/>
      <c r="S60" s="122">
        <v>3454.03905939573</v>
      </c>
      <c r="T60" s="122">
        <v>3366.01936103252</v>
      </c>
      <c r="U60" s="122">
        <v>101917.009225282</v>
      </c>
    </row>
    <row r="61" spans="1:21" ht="12.75" x14ac:dyDescent="0.2">
      <c r="A61" s="122" t="s">
        <v>412</v>
      </c>
      <c r="B61" s="122">
        <v>4351</v>
      </c>
      <c r="C61" s="122">
        <v>3755.0414930677498</v>
      </c>
      <c r="D61" s="122">
        <v>4.5052865249766398</v>
      </c>
      <c r="E61" s="122">
        <v>591.54329533574401</v>
      </c>
      <c r="F61" s="122"/>
      <c r="G61" s="122">
        <v>14268</v>
      </c>
      <c r="H61" s="122">
        <v>466</v>
      </c>
      <c r="I61" s="122">
        <v>114971.957131096</v>
      </c>
      <c r="J61" s="122"/>
      <c r="K61" s="122">
        <v>97.4784218772255</v>
      </c>
      <c r="L61" s="122">
        <v>92.973135352248903</v>
      </c>
      <c r="M61" s="122"/>
      <c r="N61" s="122">
        <v>555.39796562171603</v>
      </c>
      <c r="O61" s="140">
        <v>-0.63776290942963298</v>
      </c>
      <c r="P61" s="122">
        <v>627.05086214034202</v>
      </c>
      <c r="Q61" s="122">
        <v>0</v>
      </c>
      <c r="R61" s="122"/>
      <c r="S61" s="122">
        <v>3955.71124194001</v>
      </c>
      <c r="T61" s="122">
        <v>3328.6603797996599</v>
      </c>
      <c r="U61" s="122">
        <v>101917.009225282</v>
      </c>
    </row>
    <row r="62" spans="1:21" ht="12.75" x14ac:dyDescent="0.2">
      <c r="A62" s="122" t="s">
        <v>413</v>
      </c>
      <c r="B62" s="122">
        <v>3806</v>
      </c>
      <c r="C62" s="122">
        <v>3545.7332917475801</v>
      </c>
      <c r="D62" s="122">
        <v>166.58117731621499</v>
      </c>
      <c r="E62" s="122">
        <v>93.959398734910195</v>
      </c>
      <c r="F62" s="122"/>
      <c r="G62" s="122">
        <v>7393</v>
      </c>
      <c r="H62" s="122">
        <v>228</v>
      </c>
      <c r="I62" s="122">
        <v>114971.957131096</v>
      </c>
      <c r="J62" s="122"/>
      <c r="K62" s="122">
        <v>259.55431266846398</v>
      </c>
      <c r="L62" s="122">
        <v>92.973135352248903</v>
      </c>
      <c r="M62" s="122"/>
      <c r="N62" s="122">
        <v>73.273951304806801</v>
      </c>
      <c r="O62" s="140">
        <v>-0.63776290942963298</v>
      </c>
      <c r="P62" s="122">
        <v>114.00708325558401</v>
      </c>
      <c r="Q62" s="122">
        <v>0</v>
      </c>
      <c r="R62" s="122"/>
      <c r="S62" s="122">
        <v>3257.12599349018</v>
      </c>
      <c r="T62" s="122">
        <v>3143.1189102346002</v>
      </c>
      <c r="U62" s="122">
        <v>101917.009225282</v>
      </c>
    </row>
    <row r="63" spans="1:21" ht="12.75" x14ac:dyDescent="0.2">
      <c r="A63" s="122" t="s">
        <v>414</v>
      </c>
      <c r="B63" s="122">
        <v>4154</v>
      </c>
      <c r="C63" s="122">
        <v>3588.6506143831698</v>
      </c>
      <c r="D63" s="122">
        <v>173.43884774850599</v>
      </c>
      <c r="E63" s="122">
        <v>391.81149195629303</v>
      </c>
      <c r="F63" s="122"/>
      <c r="G63" s="122">
        <v>7657</v>
      </c>
      <c r="H63" s="122">
        <v>239</v>
      </c>
      <c r="I63" s="122">
        <v>114971.957131096</v>
      </c>
      <c r="J63" s="122"/>
      <c r="K63" s="122">
        <v>266.41198310075498</v>
      </c>
      <c r="L63" s="122">
        <v>92.973135352248903</v>
      </c>
      <c r="M63" s="122"/>
      <c r="N63" s="122">
        <v>412.69775745266497</v>
      </c>
      <c r="O63" s="140">
        <v>-0.63776290942963298</v>
      </c>
      <c r="P63" s="122">
        <v>370.28746355049202</v>
      </c>
      <c r="Q63" s="122">
        <v>0</v>
      </c>
      <c r="R63" s="122"/>
      <c r="S63" s="122">
        <v>3551.45047841826</v>
      </c>
      <c r="T63" s="122">
        <v>3181.16301486777</v>
      </c>
      <c r="U63" s="122">
        <v>101917.009225282</v>
      </c>
    </row>
    <row r="64" spans="1:21" ht="12.75" x14ac:dyDescent="0.2">
      <c r="A64" s="122" t="s">
        <v>415</v>
      </c>
      <c r="B64" s="122">
        <v>4270</v>
      </c>
      <c r="C64" s="122">
        <v>3926.6378801603801</v>
      </c>
      <c r="D64" s="122">
        <v>161.43862935363299</v>
      </c>
      <c r="E64" s="122">
        <v>182.38597133384499</v>
      </c>
      <c r="F64" s="122"/>
      <c r="G64" s="122">
        <v>3660</v>
      </c>
      <c r="H64" s="122">
        <v>125</v>
      </c>
      <c r="I64" s="122">
        <v>114971.957131096</v>
      </c>
      <c r="J64" s="122"/>
      <c r="K64" s="122">
        <v>254.41176470588201</v>
      </c>
      <c r="L64" s="122">
        <v>92.973135352248903</v>
      </c>
      <c r="M64" s="122"/>
      <c r="N64" s="122">
        <v>295.73148936490003</v>
      </c>
      <c r="O64" s="140">
        <v>-0.63776290942963298</v>
      </c>
      <c r="P64" s="122">
        <v>68.402690393360899</v>
      </c>
      <c r="Q64" s="122">
        <v>0</v>
      </c>
      <c r="R64" s="122"/>
      <c r="S64" s="122">
        <v>3549.1748633879802</v>
      </c>
      <c r="T64" s="122">
        <v>3480.7721729946202</v>
      </c>
      <c r="U64" s="122">
        <v>101917.009225282</v>
      </c>
    </row>
    <row r="65" spans="1:21" ht="12.75" x14ac:dyDescent="0.2">
      <c r="A65" s="122" t="s">
        <v>416</v>
      </c>
      <c r="B65" s="122">
        <v>4630</v>
      </c>
      <c r="C65" s="122">
        <v>4299.4220370676503</v>
      </c>
      <c r="D65" s="122">
        <v>93.0685240667801</v>
      </c>
      <c r="E65" s="122">
        <v>237.20621013000101</v>
      </c>
      <c r="F65" s="122"/>
      <c r="G65" s="122">
        <v>11472</v>
      </c>
      <c r="H65" s="122">
        <v>429</v>
      </c>
      <c r="I65" s="122">
        <v>114971.957131096</v>
      </c>
      <c r="J65" s="122"/>
      <c r="K65" s="122">
        <v>186.041659419029</v>
      </c>
      <c r="L65" s="122">
        <v>92.973135352248903</v>
      </c>
      <c r="M65" s="122"/>
      <c r="N65" s="122">
        <v>202.78331592352501</v>
      </c>
      <c r="O65" s="140">
        <v>-0.63776290942963298</v>
      </c>
      <c r="P65" s="122">
        <v>270.99134142704702</v>
      </c>
      <c r="Q65" s="122">
        <v>0</v>
      </c>
      <c r="R65" s="122"/>
      <c r="S65" s="122">
        <v>4082.2184123515699</v>
      </c>
      <c r="T65" s="122">
        <v>3811.2270709245199</v>
      </c>
      <c r="U65" s="122">
        <v>101917.009225282</v>
      </c>
    </row>
    <row r="66" spans="1:21" ht="12.75" x14ac:dyDescent="0.2">
      <c r="A66" s="122" t="s">
        <v>417</v>
      </c>
      <c r="B66" s="122">
        <v>4939</v>
      </c>
      <c r="C66" s="122">
        <v>4476.0074913632698</v>
      </c>
      <c r="D66" s="122">
        <v>166.153699423814</v>
      </c>
      <c r="E66" s="122">
        <v>296.39925316147003</v>
      </c>
      <c r="F66" s="122"/>
      <c r="G66" s="122">
        <v>5240</v>
      </c>
      <c r="H66" s="122">
        <v>204</v>
      </c>
      <c r="I66" s="122">
        <v>114971.957131096</v>
      </c>
      <c r="J66" s="122"/>
      <c r="K66" s="122">
        <v>259.12683477606299</v>
      </c>
      <c r="L66" s="122">
        <v>92.973135352248903</v>
      </c>
      <c r="M66" s="122"/>
      <c r="N66" s="122">
        <v>345.90995752755902</v>
      </c>
      <c r="O66" s="140">
        <v>-0.63776290942963298</v>
      </c>
      <c r="P66" s="122">
        <v>246.25078588595201</v>
      </c>
      <c r="Q66" s="122">
        <v>0</v>
      </c>
      <c r="R66" s="122"/>
      <c r="S66" s="122">
        <v>4214.0122137404596</v>
      </c>
      <c r="T66" s="122">
        <v>3967.7614278545102</v>
      </c>
      <c r="U66" s="122">
        <v>101917.009225282</v>
      </c>
    </row>
    <row r="67" spans="1:21" ht="14.25" customHeight="1" x14ac:dyDescent="0.2">
      <c r="A67" s="19" t="s">
        <v>418</v>
      </c>
      <c r="B67" s="19"/>
      <c r="C67" s="19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122"/>
      <c r="O67" s="140"/>
      <c r="P67" s="122"/>
      <c r="Q67" s="122"/>
      <c r="R67" s="122"/>
      <c r="S67" s="122"/>
      <c r="T67" s="122"/>
      <c r="U67" s="122"/>
    </row>
    <row r="68" spans="1:21" ht="12.75" x14ac:dyDescent="0.2">
      <c r="A68" s="122" t="s">
        <v>419</v>
      </c>
      <c r="B68" s="122">
        <v>4170</v>
      </c>
      <c r="C68" s="122">
        <v>3828.8202343688899</v>
      </c>
      <c r="D68" s="122">
        <v>211.96015661176</v>
      </c>
      <c r="E68" s="122">
        <v>129.07621491521701</v>
      </c>
      <c r="F68" s="122"/>
      <c r="G68" s="122">
        <v>6426</v>
      </c>
      <c r="H68" s="122">
        <v>214</v>
      </c>
      <c r="I68" s="122">
        <v>114971.957131096</v>
      </c>
      <c r="J68" s="122"/>
      <c r="K68" s="122">
        <v>304.93329196400902</v>
      </c>
      <c r="L68" s="122">
        <v>92.973135352248903</v>
      </c>
      <c r="M68" s="122"/>
      <c r="N68" s="122">
        <v>136.191707220073</v>
      </c>
      <c r="O68" s="140">
        <v>-0.63776290942963298</v>
      </c>
      <c r="P68" s="122">
        <v>121.32295970093</v>
      </c>
      <c r="Q68" s="122">
        <v>0</v>
      </c>
      <c r="R68" s="122"/>
      <c r="S68" s="122">
        <v>3515.3845803374702</v>
      </c>
      <c r="T68" s="122">
        <v>3394.0616206365398</v>
      </c>
      <c r="U68" s="122">
        <v>101917.009225282</v>
      </c>
    </row>
    <row r="69" spans="1:21" ht="12.75" x14ac:dyDescent="0.2">
      <c r="A69" s="122" t="s">
        <v>420</v>
      </c>
      <c r="B69" s="122">
        <v>3588</v>
      </c>
      <c r="C69" s="122">
        <v>3608.8920150199401</v>
      </c>
      <c r="D69" s="122">
        <v>5.4308272234253403</v>
      </c>
      <c r="E69" s="122">
        <v>-26.479700767782699</v>
      </c>
      <c r="F69" s="122"/>
      <c r="G69" s="122">
        <v>16598</v>
      </c>
      <c r="H69" s="122">
        <v>521</v>
      </c>
      <c r="I69" s="122">
        <v>114971.957131096</v>
      </c>
      <c r="J69" s="122"/>
      <c r="K69" s="122">
        <v>98.4039625756742</v>
      </c>
      <c r="L69" s="122">
        <v>92.973135352248903</v>
      </c>
      <c r="M69" s="122"/>
      <c r="N69" s="122">
        <v>37.643487229857797</v>
      </c>
      <c r="O69" s="140">
        <v>-0.63776290942963298</v>
      </c>
      <c r="P69" s="122">
        <v>-91.240651674852899</v>
      </c>
      <c r="Q69" s="122">
        <v>0</v>
      </c>
      <c r="R69" s="122"/>
      <c r="S69" s="122">
        <v>3107.8653735313201</v>
      </c>
      <c r="T69" s="122">
        <v>3199.1060252061802</v>
      </c>
      <c r="U69" s="122">
        <v>101917.009225282</v>
      </c>
    </row>
    <row r="70" spans="1:21" ht="12.75" x14ac:dyDescent="0.2">
      <c r="A70" s="122" t="s">
        <v>421</v>
      </c>
      <c r="B70" s="122">
        <v>4653</v>
      </c>
      <c r="C70" s="122">
        <v>4548.94788106121</v>
      </c>
      <c r="D70" s="122">
        <v>77.463671439480095</v>
      </c>
      <c r="E70" s="122">
        <v>26.856549646775001</v>
      </c>
      <c r="F70" s="122"/>
      <c r="G70" s="122">
        <v>28737</v>
      </c>
      <c r="H70" s="122">
        <v>1137</v>
      </c>
      <c r="I70" s="122">
        <v>114971.957131096</v>
      </c>
      <c r="J70" s="122"/>
      <c r="K70" s="122">
        <v>170.436806791729</v>
      </c>
      <c r="L70" s="122">
        <v>92.973135352248903</v>
      </c>
      <c r="M70" s="122"/>
      <c r="N70" s="122">
        <v>55.037668896221</v>
      </c>
      <c r="O70" s="140">
        <v>-0.63776290942963298</v>
      </c>
      <c r="P70" s="122">
        <v>-1.9623325121005999</v>
      </c>
      <c r="Q70" s="122">
        <v>0</v>
      </c>
      <c r="R70" s="122"/>
      <c r="S70" s="122">
        <v>4030.4571785414601</v>
      </c>
      <c r="T70" s="122">
        <v>4032.4195110535602</v>
      </c>
      <c r="U70" s="122">
        <v>101917.009225282</v>
      </c>
    </row>
    <row r="71" spans="1:21" ht="12.75" x14ac:dyDescent="0.2">
      <c r="A71" s="122" t="s">
        <v>422</v>
      </c>
      <c r="B71" s="122">
        <v>4896</v>
      </c>
      <c r="C71" s="122">
        <v>4836.3427124238397</v>
      </c>
      <c r="D71" s="122">
        <v>168.079716996744</v>
      </c>
      <c r="E71" s="122">
        <v>-108.252119021707</v>
      </c>
      <c r="F71" s="122"/>
      <c r="G71" s="122">
        <v>9509</v>
      </c>
      <c r="H71" s="122">
        <v>400</v>
      </c>
      <c r="I71" s="122">
        <v>114971.957131096</v>
      </c>
      <c r="J71" s="122"/>
      <c r="K71" s="122">
        <v>261.05285234899299</v>
      </c>
      <c r="L71" s="122">
        <v>92.973135352248903</v>
      </c>
      <c r="M71" s="122"/>
      <c r="N71" s="122">
        <v>-38.877264717240898</v>
      </c>
      <c r="O71" s="140">
        <v>-0.63776290942963298</v>
      </c>
      <c r="P71" s="122">
        <v>-178.26473623560301</v>
      </c>
      <c r="Q71" s="122">
        <v>0</v>
      </c>
      <c r="R71" s="122"/>
      <c r="S71" s="122">
        <v>4108.9162176094896</v>
      </c>
      <c r="T71" s="122">
        <v>4287.1809538450898</v>
      </c>
      <c r="U71" s="122">
        <v>101917.009225282</v>
      </c>
    </row>
    <row r="72" spans="1:21" ht="12.75" x14ac:dyDescent="0.2">
      <c r="A72" s="122" t="s">
        <v>423</v>
      </c>
      <c r="B72" s="122">
        <v>4293</v>
      </c>
      <c r="C72" s="122">
        <v>4118.7073751733697</v>
      </c>
      <c r="D72" s="122">
        <v>106.85823058366999</v>
      </c>
      <c r="E72" s="122">
        <v>67.701455684268097</v>
      </c>
      <c r="F72" s="122"/>
      <c r="G72" s="122">
        <v>11110</v>
      </c>
      <c r="H72" s="122">
        <v>398</v>
      </c>
      <c r="I72" s="122">
        <v>114971.957131096</v>
      </c>
      <c r="J72" s="122"/>
      <c r="K72" s="122">
        <v>199.831365935919</v>
      </c>
      <c r="L72" s="122">
        <v>92.973135352248903</v>
      </c>
      <c r="M72" s="122"/>
      <c r="N72" s="122">
        <v>66.427182823595103</v>
      </c>
      <c r="O72" s="140">
        <v>-0.63776290942963298</v>
      </c>
      <c r="P72" s="122">
        <v>68.337965635511395</v>
      </c>
      <c r="Q72" s="122">
        <v>0</v>
      </c>
      <c r="R72" s="122"/>
      <c r="S72" s="122">
        <v>3719.3703393225001</v>
      </c>
      <c r="T72" s="122">
        <v>3651.03237368698</v>
      </c>
      <c r="U72" s="122">
        <v>101917.009225282</v>
      </c>
    </row>
    <row r="73" spans="1:21" ht="12.75" x14ac:dyDescent="0.2">
      <c r="A73" s="122" t="s">
        <v>424</v>
      </c>
      <c r="B73" s="122">
        <v>3673</v>
      </c>
      <c r="C73" s="122">
        <v>3770.0430622751501</v>
      </c>
      <c r="D73" s="122">
        <v>-36.678164205024501</v>
      </c>
      <c r="E73" s="122">
        <v>-60.815885568184697</v>
      </c>
      <c r="F73" s="122"/>
      <c r="G73" s="122">
        <v>132140</v>
      </c>
      <c r="H73" s="122">
        <v>4333</v>
      </c>
      <c r="I73" s="122">
        <v>114971.957131096</v>
      </c>
      <c r="J73" s="122"/>
      <c r="K73" s="122">
        <v>56.294971147224402</v>
      </c>
      <c r="L73" s="122">
        <v>92.973135352248903</v>
      </c>
      <c r="M73" s="122"/>
      <c r="N73" s="122">
        <v>-68.732014712295495</v>
      </c>
      <c r="O73" s="140">
        <v>-0.63776290942963298</v>
      </c>
      <c r="P73" s="122">
        <v>-53.537519333503496</v>
      </c>
      <c r="Q73" s="122">
        <v>0</v>
      </c>
      <c r="R73" s="122"/>
      <c r="S73" s="122">
        <v>3288.4210168640798</v>
      </c>
      <c r="T73" s="122">
        <v>3341.9585361975801</v>
      </c>
      <c r="U73" s="122">
        <v>101917.009225282</v>
      </c>
    </row>
    <row r="74" spans="1:21" ht="12.75" x14ac:dyDescent="0.2">
      <c r="A74" s="122" t="s">
        <v>425</v>
      </c>
      <c r="B74" s="122">
        <v>4436</v>
      </c>
      <c r="C74" s="122">
        <v>4269.6014464213404</v>
      </c>
      <c r="D74" s="122">
        <v>165.23093466340501</v>
      </c>
      <c r="E74" s="122">
        <v>1.23914184720167</v>
      </c>
      <c r="F74" s="122"/>
      <c r="G74" s="122">
        <v>7109</v>
      </c>
      <c r="H74" s="122">
        <v>264</v>
      </c>
      <c r="I74" s="122">
        <v>114971.957131096</v>
      </c>
      <c r="J74" s="122"/>
      <c r="K74" s="122">
        <v>258.204070015654</v>
      </c>
      <c r="L74" s="122">
        <v>92.973135352248903</v>
      </c>
      <c r="M74" s="122"/>
      <c r="N74" s="122">
        <v>-6.5075376827403497</v>
      </c>
      <c r="O74" s="140">
        <v>-0.63776290942963298</v>
      </c>
      <c r="P74" s="122">
        <v>8.3480584677140506</v>
      </c>
      <c r="Q74" s="122">
        <v>0</v>
      </c>
      <c r="R74" s="122"/>
      <c r="S74" s="122">
        <v>3793.1406362528501</v>
      </c>
      <c r="T74" s="122">
        <v>3784.7925777851401</v>
      </c>
      <c r="U74" s="122">
        <v>101917.009225282</v>
      </c>
    </row>
    <row r="75" spans="1:21" ht="12.75" x14ac:dyDescent="0.2">
      <c r="A75" s="122" t="s">
        <v>426</v>
      </c>
      <c r="B75" s="122">
        <v>4198</v>
      </c>
      <c r="C75" s="122">
        <v>4136.4839627197298</v>
      </c>
      <c r="D75" s="122">
        <v>18.363295181170098</v>
      </c>
      <c r="E75" s="122">
        <v>42.6835535524961</v>
      </c>
      <c r="F75" s="122"/>
      <c r="G75" s="122">
        <v>29907</v>
      </c>
      <c r="H75" s="122">
        <v>1076</v>
      </c>
      <c r="I75" s="122">
        <v>114971.957131096</v>
      </c>
      <c r="J75" s="122"/>
      <c r="K75" s="122">
        <v>111.336430533419</v>
      </c>
      <c r="L75" s="122">
        <v>92.973135352248903</v>
      </c>
      <c r="M75" s="122"/>
      <c r="N75" s="122">
        <v>57.419884425542897</v>
      </c>
      <c r="O75" s="140">
        <v>-0.63776290942963298</v>
      </c>
      <c r="P75" s="122">
        <v>27.3094597700197</v>
      </c>
      <c r="Q75" s="122">
        <v>0</v>
      </c>
      <c r="R75" s="122"/>
      <c r="S75" s="122">
        <v>3694.0999077054098</v>
      </c>
      <c r="T75" s="122">
        <v>3666.7904479354002</v>
      </c>
      <c r="U75" s="122">
        <v>101917.009225282</v>
      </c>
    </row>
    <row r="76" spans="1:21" ht="12.75" x14ac:dyDescent="0.2">
      <c r="A76" s="122" t="s">
        <v>427</v>
      </c>
      <c r="B76" s="122">
        <v>4781</v>
      </c>
      <c r="C76" s="122">
        <v>4339.9324358494696</v>
      </c>
      <c r="D76" s="122">
        <v>111.04231860782799</v>
      </c>
      <c r="E76" s="122">
        <v>330.03235200705598</v>
      </c>
      <c r="F76" s="122"/>
      <c r="G76" s="122">
        <v>11100</v>
      </c>
      <c r="H76" s="122">
        <v>419</v>
      </c>
      <c r="I76" s="122">
        <v>114971.957131096</v>
      </c>
      <c r="J76" s="122"/>
      <c r="K76" s="122">
        <v>204.015453960077</v>
      </c>
      <c r="L76" s="122">
        <v>92.973135352248903</v>
      </c>
      <c r="M76" s="122"/>
      <c r="N76" s="122">
        <v>312.64900647833002</v>
      </c>
      <c r="O76" s="140">
        <v>-0.63776290942963298</v>
      </c>
      <c r="P76" s="122">
        <v>346.77793462635299</v>
      </c>
      <c r="Q76" s="122">
        <v>0</v>
      </c>
      <c r="R76" s="122"/>
      <c r="S76" s="122">
        <v>4193.9154900671901</v>
      </c>
      <c r="T76" s="122">
        <v>3847.1375554408401</v>
      </c>
      <c r="U76" s="122">
        <v>101917.009225282</v>
      </c>
    </row>
    <row r="77" spans="1:21" ht="12.75" x14ac:dyDescent="0.2">
      <c r="A77" s="122" t="s">
        <v>428</v>
      </c>
      <c r="B77" s="122">
        <v>4134</v>
      </c>
      <c r="C77" s="122">
        <v>4101.68200668603</v>
      </c>
      <c r="D77" s="122">
        <v>-53.168224860645502</v>
      </c>
      <c r="E77" s="122">
        <v>85.881053388706107</v>
      </c>
      <c r="F77" s="122"/>
      <c r="G77" s="122">
        <v>18416</v>
      </c>
      <c r="H77" s="122">
        <v>657</v>
      </c>
      <c r="I77" s="122">
        <v>114971.957131096</v>
      </c>
      <c r="J77" s="122"/>
      <c r="K77" s="122">
        <v>39.804910491603401</v>
      </c>
      <c r="L77" s="122">
        <v>92.973135352248903</v>
      </c>
      <c r="M77" s="122"/>
      <c r="N77" s="122">
        <v>112.778801663783</v>
      </c>
      <c r="O77" s="140">
        <v>-0.63776290942963298</v>
      </c>
      <c r="P77" s="122">
        <v>58.345542204199297</v>
      </c>
      <c r="Q77" s="122">
        <v>0</v>
      </c>
      <c r="R77" s="122"/>
      <c r="S77" s="122">
        <v>3694.2857605475201</v>
      </c>
      <c r="T77" s="122">
        <v>3635.9402183433199</v>
      </c>
      <c r="U77" s="122">
        <v>101917.009225282</v>
      </c>
    </row>
    <row r="78" spans="1:21" ht="12.75" x14ac:dyDescent="0.2">
      <c r="A78" s="122" t="s">
        <v>429</v>
      </c>
      <c r="B78" s="122">
        <v>4140</v>
      </c>
      <c r="C78" s="122">
        <v>4049.9608453466399</v>
      </c>
      <c r="D78" s="122">
        <v>151.900003007192</v>
      </c>
      <c r="E78" s="122">
        <v>-62.044582199369401</v>
      </c>
      <c r="F78" s="122"/>
      <c r="G78" s="122">
        <v>13229</v>
      </c>
      <c r="H78" s="122">
        <v>466</v>
      </c>
      <c r="I78" s="122">
        <v>114971.957131096</v>
      </c>
      <c r="J78" s="122"/>
      <c r="K78" s="122">
        <v>244.87313835944099</v>
      </c>
      <c r="L78" s="122">
        <v>92.973135352248903</v>
      </c>
      <c r="M78" s="122"/>
      <c r="N78" s="122">
        <v>-93.824066198711506</v>
      </c>
      <c r="O78" s="140">
        <v>-0.63776290942963298</v>
      </c>
      <c r="P78" s="122">
        <v>-30.902861109456801</v>
      </c>
      <c r="Q78" s="122">
        <v>0</v>
      </c>
      <c r="R78" s="122"/>
      <c r="S78" s="122">
        <v>3559.1890807592899</v>
      </c>
      <c r="T78" s="122">
        <v>3590.0919418687399</v>
      </c>
      <c r="U78" s="122">
        <v>101917.009225282</v>
      </c>
    </row>
    <row r="79" spans="1:21" ht="12.75" x14ac:dyDescent="0.2">
      <c r="A79" s="122" t="s">
        <v>430</v>
      </c>
      <c r="B79" s="122">
        <v>4379</v>
      </c>
      <c r="C79" s="122">
        <v>4185.19151938916</v>
      </c>
      <c r="D79" s="122">
        <v>43.717566735038098</v>
      </c>
      <c r="E79" s="122">
        <v>150.50207840153601</v>
      </c>
      <c r="F79" s="122"/>
      <c r="G79" s="122">
        <v>26647</v>
      </c>
      <c r="H79" s="122">
        <v>970</v>
      </c>
      <c r="I79" s="122">
        <v>114971.957131096</v>
      </c>
      <c r="J79" s="122"/>
      <c r="K79" s="122">
        <v>136.69070208728701</v>
      </c>
      <c r="L79" s="122">
        <v>92.973135352248903</v>
      </c>
      <c r="M79" s="122"/>
      <c r="N79" s="122">
        <v>145.14040843195599</v>
      </c>
      <c r="O79" s="140">
        <v>-0.63776290942963298</v>
      </c>
      <c r="P79" s="122">
        <v>155.225985461688</v>
      </c>
      <c r="Q79" s="122">
        <v>0</v>
      </c>
      <c r="R79" s="122"/>
      <c r="S79" s="122">
        <v>3865.1932969235399</v>
      </c>
      <c r="T79" s="122">
        <v>3709.9673114618499</v>
      </c>
      <c r="U79" s="122">
        <v>101917.009225282</v>
      </c>
    </row>
    <row r="80" spans="1:21" ht="12.75" x14ac:dyDescent="0.2">
      <c r="A80" s="122" t="s">
        <v>431</v>
      </c>
      <c r="B80" s="122">
        <v>3949</v>
      </c>
      <c r="C80" s="122">
        <v>4083.7222428516702</v>
      </c>
      <c r="D80" s="122">
        <v>17.160287540310101</v>
      </c>
      <c r="E80" s="122">
        <v>-152.12345365482301</v>
      </c>
      <c r="F80" s="122"/>
      <c r="G80" s="122">
        <v>33334</v>
      </c>
      <c r="H80" s="122">
        <v>1184</v>
      </c>
      <c r="I80" s="122">
        <v>114971.957131096</v>
      </c>
      <c r="J80" s="122"/>
      <c r="K80" s="122">
        <v>110.133422892559</v>
      </c>
      <c r="L80" s="122">
        <v>92.973135352248903</v>
      </c>
      <c r="M80" s="122"/>
      <c r="N80" s="122">
        <v>-149.889934720317</v>
      </c>
      <c r="O80" s="140">
        <v>-0.63776290942963298</v>
      </c>
      <c r="P80" s="122">
        <v>-154.99473549875799</v>
      </c>
      <c r="Q80" s="122">
        <v>0</v>
      </c>
      <c r="R80" s="122"/>
      <c r="S80" s="122">
        <v>3465.0250317879299</v>
      </c>
      <c r="T80" s="122">
        <v>3620.0197672866798</v>
      </c>
      <c r="U80" s="122">
        <v>101917.009225282</v>
      </c>
    </row>
    <row r="81" spans="1:21" ht="14.25" customHeight="1" x14ac:dyDescent="0.2">
      <c r="A81" s="19" t="s">
        <v>432</v>
      </c>
      <c r="B81" s="19"/>
      <c r="C81" s="19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122"/>
      <c r="O81" s="140"/>
      <c r="P81" s="122"/>
      <c r="Q81" s="122"/>
      <c r="R81" s="122"/>
      <c r="S81" s="122"/>
      <c r="T81" s="122"/>
      <c r="U81" s="122"/>
    </row>
    <row r="82" spans="1:21" ht="12.75" x14ac:dyDescent="0.2">
      <c r="A82" s="122" t="s">
        <v>433</v>
      </c>
      <c r="B82" s="122">
        <v>3971</v>
      </c>
      <c r="C82" s="122">
        <v>3696.2219720656899</v>
      </c>
      <c r="D82" s="122">
        <v>34.563251063489098</v>
      </c>
      <c r="E82" s="122">
        <v>239.92661540451701</v>
      </c>
      <c r="F82" s="122"/>
      <c r="G82" s="122">
        <v>19503</v>
      </c>
      <c r="H82" s="122">
        <v>627</v>
      </c>
      <c r="I82" s="122">
        <v>114971.957131096</v>
      </c>
      <c r="J82" s="122"/>
      <c r="K82" s="122">
        <v>127.53638641573799</v>
      </c>
      <c r="L82" s="122">
        <v>92.973135352248903</v>
      </c>
      <c r="M82" s="122"/>
      <c r="N82" s="122">
        <v>199.618726277088</v>
      </c>
      <c r="O82" s="140">
        <v>-0.63776290942963298</v>
      </c>
      <c r="P82" s="122">
        <v>279.59674162251503</v>
      </c>
      <c r="Q82" s="122">
        <v>0</v>
      </c>
      <c r="R82" s="122"/>
      <c r="S82" s="122">
        <v>3556.1164967500399</v>
      </c>
      <c r="T82" s="122">
        <v>3276.5197551275201</v>
      </c>
      <c r="U82" s="122">
        <v>101917.009225282</v>
      </c>
    </row>
    <row r="83" spans="1:21" ht="12.75" x14ac:dyDescent="0.2">
      <c r="A83" s="122" t="s">
        <v>434</v>
      </c>
      <c r="B83" s="122">
        <v>4682</v>
      </c>
      <c r="C83" s="122">
        <v>4358.7963398780303</v>
      </c>
      <c r="D83" s="122">
        <v>75.673527231952207</v>
      </c>
      <c r="E83" s="122">
        <v>247.26319653120601</v>
      </c>
      <c r="F83" s="122"/>
      <c r="G83" s="122">
        <v>8256</v>
      </c>
      <c r="H83" s="122">
        <v>313</v>
      </c>
      <c r="I83" s="122">
        <v>114971.957131096</v>
      </c>
      <c r="J83" s="122"/>
      <c r="K83" s="122">
        <v>168.64666258420101</v>
      </c>
      <c r="L83" s="122">
        <v>92.973135352248903</v>
      </c>
      <c r="M83" s="122"/>
      <c r="N83" s="122">
        <v>280.86822974900599</v>
      </c>
      <c r="O83" s="140">
        <v>-0.63776290942963298</v>
      </c>
      <c r="P83" s="122">
        <v>213.020400403975</v>
      </c>
      <c r="Q83" s="122">
        <v>0</v>
      </c>
      <c r="R83" s="122"/>
      <c r="S83" s="122">
        <v>4076.8798829031698</v>
      </c>
      <c r="T83" s="122">
        <v>3863.8594824992001</v>
      </c>
      <c r="U83" s="122">
        <v>101917.009225282</v>
      </c>
    </row>
    <row r="84" spans="1:21" ht="12.75" x14ac:dyDescent="0.2">
      <c r="A84" s="122" t="s">
        <v>435</v>
      </c>
      <c r="B84" s="122">
        <v>4026</v>
      </c>
      <c r="C84" s="122">
        <v>3901.7443485373001</v>
      </c>
      <c r="D84" s="122">
        <v>14.790454578433099</v>
      </c>
      <c r="E84" s="122">
        <v>108.978827188948</v>
      </c>
      <c r="F84" s="122"/>
      <c r="G84" s="122">
        <v>27522</v>
      </c>
      <c r="H84" s="122">
        <v>934</v>
      </c>
      <c r="I84" s="122">
        <v>114971.957131096</v>
      </c>
      <c r="J84" s="122"/>
      <c r="K84" s="122">
        <v>107.763589930682</v>
      </c>
      <c r="L84" s="122">
        <v>92.973135352248903</v>
      </c>
      <c r="M84" s="122"/>
      <c r="N84" s="122">
        <v>157.668115917715</v>
      </c>
      <c r="O84" s="140">
        <v>-0.63776290942963298</v>
      </c>
      <c r="P84" s="122">
        <v>59.651775550751204</v>
      </c>
      <c r="Q84" s="122">
        <v>0</v>
      </c>
      <c r="R84" s="122"/>
      <c r="S84" s="122">
        <v>3518.3570519265099</v>
      </c>
      <c r="T84" s="122">
        <v>3458.7052763757601</v>
      </c>
      <c r="U84" s="122">
        <v>101917.009225282</v>
      </c>
    </row>
    <row r="85" spans="1:21" ht="12.75" x14ac:dyDescent="0.2">
      <c r="A85" s="122" t="s">
        <v>436</v>
      </c>
      <c r="B85" s="122">
        <v>4071</v>
      </c>
      <c r="C85" s="122">
        <v>3828.7865082928502</v>
      </c>
      <c r="D85" s="122">
        <v>269.24676212656698</v>
      </c>
      <c r="E85" s="122">
        <v>-26.7646808482049</v>
      </c>
      <c r="F85" s="122"/>
      <c r="G85" s="122">
        <v>9549</v>
      </c>
      <c r="H85" s="122">
        <v>318</v>
      </c>
      <c r="I85" s="122">
        <v>114971.957131096</v>
      </c>
      <c r="J85" s="122"/>
      <c r="K85" s="122">
        <v>362.21989747881599</v>
      </c>
      <c r="L85" s="122">
        <v>92.973135352248903</v>
      </c>
      <c r="M85" s="122"/>
      <c r="N85" s="122">
        <v>113.75766092306399</v>
      </c>
      <c r="O85" s="140">
        <v>-0.63776290942963298</v>
      </c>
      <c r="P85" s="122">
        <v>-167.92478552890299</v>
      </c>
      <c r="Q85" s="122">
        <v>0</v>
      </c>
      <c r="R85" s="122"/>
      <c r="S85" s="122">
        <v>3226.10693859297</v>
      </c>
      <c r="T85" s="122">
        <v>3394.03172412188</v>
      </c>
      <c r="U85" s="122">
        <v>101917.009225282</v>
      </c>
    </row>
    <row r="86" spans="1:21" ht="12.75" x14ac:dyDescent="0.2">
      <c r="A86" s="122" t="s">
        <v>437</v>
      </c>
      <c r="B86" s="122">
        <v>4144</v>
      </c>
      <c r="C86" s="122">
        <v>3704.2120964519299</v>
      </c>
      <c r="D86" s="122">
        <v>162.213788098148</v>
      </c>
      <c r="E86" s="122">
        <v>277.42725808702897</v>
      </c>
      <c r="F86" s="122"/>
      <c r="G86" s="122">
        <v>12198</v>
      </c>
      <c r="H86" s="122">
        <v>393</v>
      </c>
      <c r="I86" s="122">
        <v>114971.957131096</v>
      </c>
      <c r="J86" s="122"/>
      <c r="K86" s="122">
        <v>255.18692345039699</v>
      </c>
      <c r="L86" s="122">
        <v>92.973135352248903</v>
      </c>
      <c r="M86" s="122"/>
      <c r="N86" s="122">
        <v>247.99280772334001</v>
      </c>
      <c r="O86" s="140">
        <v>-0.63776290942963298</v>
      </c>
      <c r="P86" s="122">
        <v>306.223945541288</v>
      </c>
      <c r="Q86" s="122">
        <v>0</v>
      </c>
      <c r="R86" s="122"/>
      <c r="S86" s="122">
        <v>3589.8265546194998</v>
      </c>
      <c r="T86" s="122">
        <v>3283.6026090782102</v>
      </c>
      <c r="U86" s="122">
        <v>101917.009225282</v>
      </c>
    </row>
    <row r="87" spans="1:21" ht="12.75" x14ac:dyDescent="0.2">
      <c r="A87" s="122" t="s">
        <v>438</v>
      </c>
      <c r="B87" s="122">
        <v>4550</v>
      </c>
      <c r="C87" s="122">
        <v>4164.0244721086501</v>
      </c>
      <c r="D87" s="122">
        <v>145.159911858051</v>
      </c>
      <c r="E87" s="122">
        <v>240.71347893726201</v>
      </c>
      <c r="F87" s="122"/>
      <c r="G87" s="122">
        <v>9222</v>
      </c>
      <c r="H87" s="122">
        <v>334</v>
      </c>
      <c r="I87" s="122">
        <v>114971.957131096</v>
      </c>
      <c r="J87" s="122"/>
      <c r="K87" s="122">
        <v>238.13304721029999</v>
      </c>
      <c r="L87" s="122">
        <v>92.973135352248903</v>
      </c>
      <c r="M87" s="122"/>
      <c r="N87" s="122">
        <v>222.31396776352099</v>
      </c>
      <c r="O87" s="140">
        <v>-0.63776290942963298</v>
      </c>
      <c r="P87" s="122">
        <v>258.47522720157298</v>
      </c>
      <c r="Q87" s="122">
        <v>0</v>
      </c>
      <c r="R87" s="122"/>
      <c r="S87" s="122">
        <v>3949.6789879090502</v>
      </c>
      <c r="T87" s="122">
        <v>3691.2037607074699</v>
      </c>
      <c r="U87" s="122">
        <v>101917.009225282</v>
      </c>
    </row>
    <row r="88" spans="1:21" ht="12.75" x14ac:dyDescent="0.2">
      <c r="A88" s="122" t="s">
        <v>439</v>
      </c>
      <c r="B88" s="122">
        <v>3647</v>
      </c>
      <c r="C88" s="122">
        <v>3730.6066807399402</v>
      </c>
      <c r="D88" s="122">
        <v>4.4817004864793404</v>
      </c>
      <c r="E88" s="122">
        <v>-87.643278985653893</v>
      </c>
      <c r="F88" s="122"/>
      <c r="G88" s="122">
        <v>86970</v>
      </c>
      <c r="H88" s="122">
        <v>2822</v>
      </c>
      <c r="I88" s="122">
        <v>114971.957131096</v>
      </c>
      <c r="J88" s="122"/>
      <c r="K88" s="122">
        <v>97.454835838728201</v>
      </c>
      <c r="L88" s="122">
        <v>92.973135352248903</v>
      </c>
      <c r="M88" s="122"/>
      <c r="N88" s="122">
        <v>-84.987495163148694</v>
      </c>
      <c r="O88" s="140">
        <v>-0.63776290942963298</v>
      </c>
      <c r="P88" s="122">
        <v>-90.936825717588803</v>
      </c>
      <c r="Q88" s="122">
        <v>0</v>
      </c>
      <c r="R88" s="122"/>
      <c r="S88" s="122">
        <v>3216.0632896526199</v>
      </c>
      <c r="T88" s="122">
        <v>3307.0001153702101</v>
      </c>
      <c r="U88" s="122">
        <v>101917.009225282</v>
      </c>
    </row>
    <row r="89" spans="1:21" ht="12.75" x14ac:dyDescent="0.2">
      <c r="A89" s="122" t="s">
        <v>440</v>
      </c>
      <c r="B89" s="122">
        <v>3978</v>
      </c>
      <c r="C89" s="122">
        <v>3982.2446806156499</v>
      </c>
      <c r="D89" s="122">
        <v>43.620313588021098</v>
      </c>
      <c r="E89" s="122">
        <v>-47.409017277428099</v>
      </c>
      <c r="F89" s="122"/>
      <c r="G89" s="122">
        <v>15908</v>
      </c>
      <c r="H89" s="122">
        <v>551</v>
      </c>
      <c r="I89" s="122">
        <v>114971.957131096</v>
      </c>
      <c r="J89" s="122"/>
      <c r="K89" s="122">
        <v>136.59344894027001</v>
      </c>
      <c r="L89" s="122">
        <v>92.973135352248903</v>
      </c>
      <c r="M89" s="122"/>
      <c r="N89" s="122">
        <v>-21.0688019810536</v>
      </c>
      <c r="O89" s="140">
        <v>-0.63776290942963298</v>
      </c>
      <c r="P89" s="122">
        <v>-74.386995483232099</v>
      </c>
      <c r="Q89" s="122">
        <v>0</v>
      </c>
      <c r="R89" s="122"/>
      <c r="S89" s="122">
        <v>3455.6778827623398</v>
      </c>
      <c r="T89" s="122">
        <v>3530.0648782455701</v>
      </c>
      <c r="U89" s="122">
        <v>101917.009225282</v>
      </c>
    </row>
    <row r="90" spans="1:21" ht="14.25" customHeight="1" x14ac:dyDescent="0.2">
      <c r="A90" s="19" t="s">
        <v>441</v>
      </c>
      <c r="B90" s="19"/>
      <c r="C90" s="19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122"/>
      <c r="O90" s="140"/>
      <c r="P90" s="122"/>
      <c r="Q90" s="122"/>
      <c r="R90" s="122"/>
      <c r="S90" s="122"/>
      <c r="T90" s="122"/>
      <c r="U90" s="122"/>
    </row>
    <row r="91" spans="1:21" ht="12.75" x14ac:dyDescent="0.2">
      <c r="A91" s="122" t="s">
        <v>442</v>
      </c>
      <c r="B91" s="122">
        <v>3773</v>
      </c>
      <c r="C91" s="122">
        <v>3423.0018132841901</v>
      </c>
      <c r="D91" s="122">
        <v>196.48605398700701</v>
      </c>
      <c r="E91" s="122">
        <v>153.761814674541</v>
      </c>
      <c r="F91" s="122"/>
      <c r="G91" s="122">
        <v>10681</v>
      </c>
      <c r="H91" s="122">
        <v>318</v>
      </c>
      <c r="I91" s="122">
        <v>114971.957131096</v>
      </c>
      <c r="J91" s="122"/>
      <c r="K91" s="122">
        <v>289.459189339256</v>
      </c>
      <c r="L91" s="122">
        <v>92.973135352248903</v>
      </c>
      <c r="M91" s="122"/>
      <c r="N91" s="122">
        <v>214.64493585180401</v>
      </c>
      <c r="O91" s="140">
        <v>-0.63776290942963298</v>
      </c>
      <c r="P91" s="122">
        <v>92.240930587848695</v>
      </c>
      <c r="Q91" s="122">
        <v>0</v>
      </c>
      <c r="R91" s="122"/>
      <c r="S91" s="122">
        <v>3126.5643959599902</v>
      </c>
      <c r="T91" s="122">
        <v>3034.3234653721402</v>
      </c>
      <c r="U91" s="122">
        <v>101917.009225282</v>
      </c>
    </row>
    <row r="92" spans="1:21" ht="12.75" x14ac:dyDescent="0.2">
      <c r="A92" s="122" t="s">
        <v>443</v>
      </c>
      <c r="B92" s="122">
        <v>3990</v>
      </c>
      <c r="C92" s="122">
        <v>3547.8082009595601</v>
      </c>
      <c r="D92" s="122">
        <v>261.76762145139401</v>
      </c>
      <c r="E92" s="122">
        <v>180.65149915780199</v>
      </c>
      <c r="F92" s="122"/>
      <c r="G92" s="122">
        <v>9009</v>
      </c>
      <c r="H92" s="122">
        <v>278</v>
      </c>
      <c r="I92" s="122">
        <v>114971.957131096</v>
      </c>
      <c r="J92" s="122"/>
      <c r="K92" s="122">
        <v>354.74075680364302</v>
      </c>
      <c r="L92" s="122">
        <v>92.973135352248903</v>
      </c>
      <c r="M92" s="122"/>
      <c r="N92" s="122">
        <v>2.7632001779043098</v>
      </c>
      <c r="O92" s="140">
        <v>-0.63776290942963298</v>
      </c>
      <c r="P92" s="122">
        <v>357.90203522827102</v>
      </c>
      <c r="Q92" s="122">
        <v>0</v>
      </c>
      <c r="R92" s="122"/>
      <c r="S92" s="122">
        <v>3502.8602508602498</v>
      </c>
      <c r="T92" s="122">
        <v>3144.9582156319798</v>
      </c>
      <c r="U92" s="122">
        <v>101917.009225282</v>
      </c>
    </row>
    <row r="93" spans="1:21" ht="12.75" x14ac:dyDescent="0.2">
      <c r="A93" s="122" t="s">
        <v>444</v>
      </c>
      <c r="B93" s="122">
        <v>3926</v>
      </c>
      <c r="C93" s="122">
        <v>3565.1516769432801</v>
      </c>
      <c r="D93" s="122">
        <v>145.65024970729601</v>
      </c>
      <c r="E93" s="122">
        <v>215.561502077211</v>
      </c>
      <c r="F93" s="122"/>
      <c r="G93" s="122">
        <v>13738</v>
      </c>
      <c r="H93" s="122">
        <v>426</v>
      </c>
      <c r="I93" s="122">
        <v>114971.957131096</v>
      </c>
      <c r="J93" s="122"/>
      <c r="K93" s="122">
        <v>238.623385059545</v>
      </c>
      <c r="L93" s="122">
        <v>92.973135352248903</v>
      </c>
      <c r="M93" s="122"/>
      <c r="N93" s="122">
        <v>224.61202631894599</v>
      </c>
      <c r="O93" s="140">
        <v>-0.63776290942963298</v>
      </c>
      <c r="P93" s="122">
        <v>205.87321492604499</v>
      </c>
      <c r="Q93" s="122">
        <v>0</v>
      </c>
      <c r="R93" s="122"/>
      <c r="S93" s="122">
        <v>3366.2055726178701</v>
      </c>
      <c r="T93" s="122">
        <v>3160.3323576918301</v>
      </c>
      <c r="U93" s="122">
        <v>101917.009225282</v>
      </c>
    </row>
    <row r="94" spans="1:21" ht="12.75" x14ac:dyDescent="0.2">
      <c r="A94" s="122" t="s">
        <v>445</v>
      </c>
      <c r="B94" s="122">
        <v>4761</v>
      </c>
      <c r="C94" s="122">
        <v>4255.27478831797</v>
      </c>
      <c r="D94" s="122">
        <v>159.80534242742101</v>
      </c>
      <c r="E94" s="122">
        <v>346.35746120615602</v>
      </c>
      <c r="F94" s="122"/>
      <c r="G94" s="122">
        <v>5782</v>
      </c>
      <c r="H94" s="122">
        <v>214</v>
      </c>
      <c r="I94" s="122">
        <v>114971.957131096</v>
      </c>
      <c r="J94" s="122"/>
      <c r="K94" s="122">
        <v>252.77847777967</v>
      </c>
      <c r="L94" s="122">
        <v>92.973135352248903</v>
      </c>
      <c r="M94" s="122"/>
      <c r="N94" s="122">
        <v>446.77481041712099</v>
      </c>
      <c r="O94" s="140">
        <v>-0.63776290942963298</v>
      </c>
      <c r="P94" s="122">
        <v>245.30234908576099</v>
      </c>
      <c r="Q94" s="122">
        <v>0</v>
      </c>
      <c r="R94" s="122"/>
      <c r="S94" s="122">
        <v>4017.3950461128202</v>
      </c>
      <c r="T94" s="122">
        <v>3772.0926970270598</v>
      </c>
      <c r="U94" s="122">
        <v>101917.009225282</v>
      </c>
    </row>
    <row r="95" spans="1:21" ht="12.75" x14ac:dyDescent="0.2">
      <c r="A95" s="122" t="s">
        <v>441</v>
      </c>
      <c r="B95" s="122">
        <v>3490</v>
      </c>
      <c r="C95" s="122">
        <v>3555.3205866502499</v>
      </c>
      <c r="D95" s="122">
        <v>5.0072454902208401</v>
      </c>
      <c r="E95" s="122">
        <v>-70.668310574287403</v>
      </c>
      <c r="F95" s="122"/>
      <c r="G95" s="122">
        <v>64676</v>
      </c>
      <c r="H95" s="122">
        <v>2000</v>
      </c>
      <c r="I95" s="122">
        <v>114971.957131096</v>
      </c>
      <c r="J95" s="122"/>
      <c r="K95" s="122">
        <v>97.9803808424697</v>
      </c>
      <c r="L95" s="122">
        <v>92.973135352248903</v>
      </c>
      <c r="M95" s="122"/>
      <c r="N95" s="122">
        <v>-71.689269936134707</v>
      </c>
      <c r="O95" s="140">
        <v>-0.63776290942963298</v>
      </c>
      <c r="P95" s="122">
        <v>-70.285114121869796</v>
      </c>
      <c r="Q95" s="122">
        <v>0</v>
      </c>
      <c r="R95" s="122"/>
      <c r="S95" s="122">
        <v>3081.3324635045301</v>
      </c>
      <c r="T95" s="122">
        <v>3151.6175776263999</v>
      </c>
      <c r="U95" s="122">
        <v>101917.009225282</v>
      </c>
    </row>
    <row r="96" spans="1:21" ht="12.75" x14ac:dyDescent="0.2">
      <c r="A96" s="122" t="s">
        <v>446</v>
      </c>
      <c r="B96" s="122">
        <v>4289</v>
      </c>
      <c r="C96" s="122">
        <v>4041.6733034520198</v>
      </c>
      <c r="D96" s="122">
        <v>98.290501011387207</v>
      </c>
      <c r="E96" s="122">
        <v>149.078235448914</v>
      </c>
      <c r="F96" s="122"/>
      <c r="G96" s="122">
        <v>13057</v>
      </c>
      <c r="H96" s="122">
        <v>459</v>
      </c>
      <c r="I96" s="122">
        <v>114971.957131096</v>
      </c>
      <c r="J96" s="122"/>
      <c r="K96" s="122">
        <v>191.26363636363601</v>
      </c>
      <c r="L96" s="122">
        <v>92.973135352248903</v>
      </c>
      <c r="M96" s="122"/>
      <c r="N96" s="122">
        <v>141.48104500338101</v>
      </c>
      <c r="O96" s="140">
        <v>-0.63776290942963298</v>
      </c>
      <c r="P96" s="122">
        <v>156.03766298501799</v>
      </c>
      <c r="Q96" s="122">
        <v>0</v>
      </c>
      <c r="R96" s="122"/>
      <c r="S96" s="122">
        <v>3738.7831048479702</v>
      </c>
      <c r="T96" s="122">
        <v>3582.74544186296</v>
      </c>
      <c r="U96" s="122">
        <v>101917.009225282</v>
      </c>
    </row>
    <row r="97" spans="1:21" ht="12.75" x14ac:dyDescent="0.2">
      <c r="A97" s="122" t="s">
        <v>447</v>
      </c>
      <c r="B97" s="122">
        <v>3759</v>
      </c>
      <c r="C97" s="122">
        <v>3600.3082175139698</v>
      </c>
      <c r="D97" s="122">
        <v>164.27827421837401</v>
      </c>
      <c r="E97" s="122">
        <v>-5.4717497754888296</v>
      </c>
      <c r="F97" s="122"/>
      <c r="G97" s="122">
        <v>14498</v>
      </c>
      <c r="H97" s="122">
        <v>454</v>
      </c>
      <c r="I97" s="122">
        <v>114971.957131096</v>
      </c>
      <c r="J97" s="122"/>
      <c r="K97" s="122">
        <v>257.25140957062303</v>
      </c>
      <c r="L97" s="122">
        <v>92.973135352248903</v>
      </c>
      <c r="M97" s="122"/>
      <c r="N97" s="122">
        <v>2.2081157404945801</v>
      </c>
      <c r="O97" s="140">
        <v>-0.63776290942963298</v>
      </c>
      <c r="P97" s="122">
        <v>-13.789378200901901</v>
      </c>
      <c r="Q97" s="122">
        <v>0</v>
      </c>
      <c r="R97" s="122"/>
      <c r="S97" s="122">
        <v>3177.7075309092002</v>
      </c>
      <c r="T97" s="122">
        <v>3191.4969091101002</v>
      </c>
      <c r="U97" s="122">
        <v>101917.009225282</v>
      </c>
    </row>
    <row r="98" spans="1:21" ht="12.75" x14ac:dyDescent="0.2">
      <c r="A98" s="122" t="s">
        <v>448</v>
      </c>
      <c r="B98" s="122">
        <v>3580</v>
      </c>
      <c r="C98" s="122">
        <v>3510.8612251658601</v>
      </c>
      <c r="D98" s="122">
        <v>-25.114532981999599</v>
      </c>
      <c r="E98" s="122">
        <v>94.617142320019695</v>
      </c>
      <c r="F98" s="122"/>
      <c r="G98" s="122">
        <v>19714</v>
      </c>
      <c r="H98" s="122">
        <v>602</v>
      </c>
      <c r="I98" s="122">
        <v>114971.957131096</v>
      </c>
      <c r="J98" s="122"/>
      <c r="K98" s="122">
        <v>67.858602370249301</v>
      </c>
      <c r="L98" s="122">
        <v>92.973135352248903</v>
      </c>
      <c r="M98" s="122"/>
      <c r="N98" s="122">
        <v>71.277682174745706</v>
      </c>
      <c r="O98" s="140">
        <v>-0.63776290942963298</v>
      </c>
      <c r="P98" s="122">
        <v>117.318839555864</v>
      </c>
      <c r="Q98" s="122">
        <v>0</v>
      </c>
      <c r="R98" s="122"/>
      <c r="S98" s="122">
        <v>3229.5253706312401</v>
      </c>
      <c r="T98" s="122">
        <v>3112.2065310753801</v>
      </c>
      <c r="U98" s="122">
        <v>101917.009225282</v>
      </c>
    </row>
    <row r="99" spans="1:21" ht="12.75" x14ac:dyDescent="0.2">
      <c r="A99" s="122" t="s">
        <v>449</v>
      </c>
      <c r="B99" s="122">
        <v>3814</v>
      </c>
      <c r="C99" s="122">
        <v>3750.6535576016199</v>
      </c>
      <c r="D99" s="122">
        <v>-18.8651756084246</v>
      </c>
      <c r="E99" s="122">
        <v>81.834080505146005</v>
      </c>
      <c r="F99" s="122"/>
      <c r="G99" s="122">
        <v>26301</v>
      </c>
      <c r="H99" s="122">
        <v>858</v>
      </c>
      <c r="I99" s="122">
        <v>114971.957131096</v>
      </c>
      <c r="J99" s="122"/>
      <c r="K99" s="122">
        <v>74.107959743824296</v>
      </c>
      <c r="L99" s="122">
        <v>92.973135352248903</v>
      </c>
      <c r="M99" s="122"/>
      <c r="N99" s="122">
        <v>163.36474883535899</v>
      </c>
      <c r="O99" s="140">
        <v>-0.63776290942963298</v>
      </c>
      <c r="P99" s="122">
        <v>-0.33435073449618402</v>
      </c>
      <c r="Q99" s="122">
        <v>0</v>
      </c>
      <c r="R99" s="122"/>
      <c r="S99" s="122">
        <v>3324.43633917434</v>
      </c>
      <c r="T99" s="122">
        <v>3324.7706899088398</v>
      </c>
      <c r="U99" s="122">
        <v>101917.009225282</v>
      </c>
    </row>
    <row r="100" spans="1:21" ht="12.75" x14ac:dyDescent="0.2">
      <c r="A100" s="122" t="s">
        <v>450</v>
      </c>
      <c r="B100" s="122">
        <v>3697</v>
      </c>
      <c r="C100" s="122">
        <v>3353.6946340045301</v>
      </c>
      <c r="D100" s="122">
        <v>154.64185612986299</v>
      </c>
      <c r="E100" s="122">
        <v>188.44117463934299</v>
      </c>
      <c r="F100" s="122"/>
      <c r="G100" s="122">
        <v>6925</v>
      </c>
      <c r="H100" s="122">
        <v>202</v>
      </c>
      <c r="I100" s="122">
        <v>114971.957131096</v>
      </c>
      <c r="J100" s="122"/>
      <c r="K100" s="122">
        <v>247.614991482112</v>
      </c>
      <c r="L100" s="122">
        <v>92.973135352248903</v>
      </c>
      <c r="M100" s="122"/>
      <c r="N100" s="122">
        <v>201.545748861449</v>
      </c>
      <c r="O100" s="140">
        <v>-0.63776290942963298</v>
      </c>
      <c r="P100" s="122">
        <v>174.69883750780801</v>
      </c>
      <c r="Q100" s="122">
        <v>0</v>
      </c>
      <c r="R100" s="122"/>
      <c r="S100" s="122">
        <v>3147.5848827795799</v>
      </c>
      <c r="T100" s="122">
        <v>2972.8860452717799</v>
      </c>
      <c r="U100" s="122">
        <v>101917.009225282</v>
      </c>
    </row>
    <row r="101" spans="1:21" ht="12.75" x14ac:dyDescent="0.2">
      <c r="A101" s="122" t="s">
        <v>451</v>
      </c>
      <c r="B101" s="122">
        <v>4009</v>
      </c>
      <c r="C101" s="122">
        <v>3757.9903618714702</v>
      </c>
      <c r="D101" s="122">
        <v>72.274322493034106</v>
      </c>
      <c r="E101" s="122">
        <v>178.58822029155999</v>
      </c>
      <c r="F101" s="122"/>
      <c r="G101" s="122">
        <v>15297</v>
      </c>
      <c r="H101" s="122">
        <v>500</v>
      </c>
      <c r="I101" s="122">
        <v>114971.957131096</v>
      </c>
      <c r="J101" s="122"/>
      <c r="K101" s="122">
        <v>165.24745784528301</v>
      </c>
      <c r="L101" s="122">
        <v>92.973135352248903</v>
      </c>
      <c r="M101" s="122"/>
      <c r="N101" s="122">
        <v>197.40676571502399</v>
      </c>
      <c r="O101" s="140">
        <v>-0.63776290942963298</v>
      </c>
      <c r="P101" s="122">
        <v>159.131911958666</v>
      </c>
      <c r="Q101" s="122">
        <v>0</v>
      </c>
      <c r="R101" s="122"/>
      <c r="S101" s="122">
        <v>3490.4063195314702</v>
      </c>
      <c r="T101" s="122">
        <v>3331.2744075728101</v>
      </c>
      <c r="U101" s="122">
        <v>101917.009225282</v>
      </c>
    </row>
    <row r="102" spans="1:21" ht="12.75" x14ac:dyDescent="0.2">
      <c r="A102" s="122" t="s">
        <v>452</v>
      </c>
      <c r="B102" s="122">
        <v>3656</v>
      </c>
      <c r="C102" s="122">
        <v>3488.8483650583098</v>
      </c>
      <c r="D102" s="122">
        <v>10.544968808677099</v>
      </c>
      <c r="E102" s="122">
        <v>156.80978919025799</v>
      </c>
      <c r="F102" s="122"/>
      <c r="G102" s="122">
        <v>35920</v>
      </c>
      <c r="H102" s="122">
        <v>1090</v>
      </c>
      <c r="I102" s="122">
        <v>114971.957131096</v>
      </c>
      <c r="J102" s="122"/>
      <c r="K102" s="122">
        <v>103.518104160926</v>
      </c>
      <c r="L102" s="122">
        <v>92.973135352248903</v>
      </c>
      <c r="M102" s="122"/>
      <c r="N102" s="122">
        <v>189.183827509959</v>
      </c>
      <c r="O102" s="140">
        <v>-0.63776290942963298</v>
      </c>
      <c r="P102" s="122">
        <v>123.797987961128</v>
      </c>
      <c r="Q102" s="122">
        <v>0</v>
      </c>
      <c r="R102" s="122"/>
      <c r="S102" s="122">
        <v>3216.49119663479</v>
      </c>
      <c r="T102" s="122">
        <v>3092.6932086736601</v>
      </c>
      <c r="U102" s="122">
        <v>101917.009225282</v>
      </c>
    </row>
    <row r="103" spans="1:21" ht="14.25" customHeight="1" x14ac:dyDescent="0.2">
      <c r="A103" s="19" t="s">
        <v>453</v>
      </c>
      <c r="B103" s="19"/>
      <c r="C103" s="19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122"/>
      <c r="O103" s="140"/>
      <c r="P103" s="122"/>
      <c r="Q103" s="122"/>
      <c r="R103" s="122"/>
      <c r="S103" s="122"/>
      <c r="T103" s="122"/>
      <c r="U103" s="122"/>
    </row>
    <row r="104" spans="1:21" ht="12.75" x14ac:dyDescent="0.2">
      <c r="A104" s="122" t="s">
        <v>454</v>
      </c>
      <c r="B104" s="122">
        <v>3518</v>
      </c>
      <c r="C104" s="122">
        <v>3391.6275538279801</v>
      </c>
      <c r="D104" s="122">
        <v>78.653977071512102</v>
      </c>
      <c r="E104" s="122">
        <v>48.169031187731498</v>
      </c>
      <c r="F104" s="122"/>
      <c r="G104" s="122">
        <v>57255</v>
      </c>
      <c r="H104" s="122">
        <v>1689</v>
      </c>
      <c r="I104" s="122">
        <v>114971.957131096</v>
      </c>
      <c r="J104" s="122"/>
      <c r="K104" s="122">
        <v>171.62711242376099</v>
      </c>
      <c r="L104" s="122">
        <v>92.973135352248903</v>
      </c>
      <c r="M104" s="122"/>
      <c r="N104" s="122">
        <v>68.486675837405997</v>
      </c>
      <c r="O104" s="140">
        <v>-0.63776290942963298</v>
      </c>
      <c r="P104" s="122">
        <v>27.213623628627399</v>
      </c>
      <c r="Q104" s="122">
        <v>0</v>
      </c>
      <c r="R104" s="122"/>
      <c r="S104" s="122">
        <v>3033.7253445525998</v>
      </c>
      <c r="T104" s="122">
        <v>3006.5117209239702</v>
      </c>
      <c r="U104" s="122">
        <v>101917.009225282</v>
      </c>
    </row>
    <row r="105" spans="1:21" ht="14.25" customHeight="1" x14ac:dyDescent="0.2">
      <c r="A105" s="19" t="s">
        <v>455</v>
      </c>
      <c r="B105" s="19"/>
      <c r="C105" s="19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122"/>
      <c r="O105" s="140"/>
      <c r="P105" s="122"/>
      <c r="Q105" s="122"/>
      <c r="R105" s="122"/>
      <c r="S105" s="122"/>
      <c r="T105" s="122"/>
      <c r="U105" s="122"/>
    </row>
    <row r="106" spans="1:21" ht="12.75" x14ac:dyDescent="0.2">
      <c r="A106" s="122" t="s">
        <v>456</v>
      </c>
      <c r="B106" s="122">
        <v>3627</v>
      </c>
      <c r="C106" s="122">
        <v>3744.1022814069702</v>
      </c>
      <c r="D106" s="122">
        <v>-9.4877870114764598</v>
      </c>
      <c r="E106" s="122">
        <v>-108.071736682645</v>
      </c>
      <c r="F106" s="122"/>
      <c r="G106" s="122">
        <v>31598</v>
      </c>
      <c r="H106" s="122">
        <v>1029</v>
      </c>
      <c r="I106" s="122">
        <v>114971.957131096</v>
      </c>
      <c r="J106" s="122"/>
      <c r="K106" s="122">
        <v>83.485348340772404</v>
      </c>
      <c r="L106" s="122">
        <v>92.973135352248903</v>
      </c>
      <c r="M106" s="122"/>
      <c r="N106" s="122">
        <v>-119.325993223002</v>
      </c>
      <c r="O106" s="140">
        <v>-0.63776290942963298</v>
      </c>
      <c r="P106" s="122">
        <v>-97.455243051718796</v>
      </c>
      <c r="Q106" s="122">
        <v>0</v>
      </c>
      <c r="R106" s="122"/>
      <c r="S106" s="122">
        <v>3221.50806136045</v>
      </c>
      <c r="T106" s="122">
        <v>3318.9633044121601</v>
      </c>
      <c r="U106" s="122">
        <v>101917.009225282</v>
      </c>
    </row>
    <row r="107" spans="1:21" ht="12.75" x14ac:dyDescent="0.2">
      <c r="A107" s="122" t="s">
        <v>457</v>
      </c>
      <c r="B107" s="122">
        <v>3545</v>
      </c>
      <c r="C107" s="122">
        <v>3537.7086330510601</v>
      </c>
      <c r="D107" s="122">
        <v>35.500862942721099</v>
      </c>
      <c r="E107" s="122">
        <v>-28.379337808156301</v>
      </c>
      <c r="F107" s="122"/>
      <c r="G107" s="122">
        <v>64348</v>
      </c>
      <c r="H107" s="122">
        <v>1980</v>
      </c>
      <c r="I107" s="122">
        <v>114971.957131096</v>
      </c>
      <c r="J107" s="122"/>
      <c r="K107" s="122">
        <v>128.47399829496999</v>
      </c>
      <c r="L107" s="122">
        <v>92.973135352248903</v>
      </c>
      <c r="M107" s="122"/>
      <c r="N107" s="122">
        <v>39.837466402701502</v>
      </c>
      <c r="O107" s="140">
        <v>-0.63776290942963298</v>
      </c>
      <c r="P107" s="122">
        <v>-97.233904928443707</v>
      </c>
      <c r="Q107" s="122">
        <v>0</v>
      </c>
      <c r="R107" s="122"/>
      <c r="S107" s="122">
        <v>3038.7715383807399</v>
      </c>
      <c r="T107" s="122">
        <v>3136.00544330918</v>
      </c>
      <c r="U107" s="122">
        <v>101917.009225282</v>
      </c>
    </row>
    <row r="108" spans="1:21" ht="12.75" x14ac:dyDescent="0.2">
      <c r="A108" s="122" t="s">
        <v>458</v>
      </c>
      <c r="B108" s="122">
        <v>3975</v>
      </c>
      <c r="C108" s="122">
        <v>3802.6946146498599</v>
      </c>
      <c r="D108" s="122">
        <v>76.2534712726941</v>
      </c>
      <c r="E108" s="122">
        <v>95.846342405606507</v>
      </c>
      <c r="F108" s="122"/>
      <c r="G108" s="122">
        <v>13031</v>
      </c>
      <c r="H108" s="122">
        <v>431</v>
      </c>
      <c r="I108" s="122">
        <v>114971.957131096</v>
      </c>
      <c r="J108" s="122"/>
      <c r="K108" s="122">
        <v>169.226606624943</v>
      </c>
      <c r="L108" s="122">
        <v>92.973135352248903</v>
      </c>
      <c r="M108" s="122"/>
      <c r="N108" s="122">
        <v>148.059694595758</v>
      </c>
      <c r="O108" s="140">
        <v>-0.63776290942963298</v>
      </c>
      <c r="P108" s="122">
        <v>42.995227306025797</v>
      </c>
      <c r="Q108" s="122">
        <v>0</v>
      </c>
      <c r="R108" s="122"/>
      <c r="S108" s="122">
        <v>3413.8977655683798</v>
      </c>
      <c r="T108" s="122">
        <v>3370.9025382623499</v>
      </c>
      <c r="U108" s="122">
        <v>101917.009225282</v>
      </c>
    </row>
    <row r="109" spans="1:21" ht="12.75" x14ac:dyDescent="0.2">
      <c r="A109" s="122" t="s">
        <v>459</v>
      </c>
      <c r="B109" s="122">
        <v>3752</v>
      </c>
      <c r="C109" s="122">
        <v>3625.8474840252002</v>
      </c>
      <c r="D109" s="122">
        <v>-1.37685156846506</v>
      </c>
      <c r="E109" s="122">
        <v>127.40557681694899</v>
      </c>
      <c r="F109" s="122"/>
      <c r="G109" s="122">
        <v>28221</v>
      </c>
      <c r="H109" s="122">
        <v>890</v>
      </c>
      <c r="I109" s="122">
        <v>114971.957131096</v>
      </c>
      <c r="J109" s="122"/>
      <c r="K109" s="122">
        <v>91.596283783783804</v>
      </c>
      <c r="L109" s="122">
        <v>92.973135352248903</v>
      </c>
      <c r="M109" s="122"/>
      <c r="N109" s="122">
        <v>157.329575994744</v>
      </c>
      <c r="O109" s="140">
        <v>-0.63776290942963298</v>
      </c>
      <c r="P109" s="122">
        <v>96.843814729725196</v>
      </c>
      <c r="Q109" s="122">
        <v>0</v>
      </c>
      <c r="R109" s="122"/>
      <c r="S109" s="122">
        <v>3310.98003281205</v>
      </c>
      <c r="T109" s="122">
        <v>3214.1362180823298</v>
      </c>
      <c r="U109" s="122">
        <v>101917.009225282</v>
      </c>
    </row>
    <row r="110" spans="1:21" ht="12.75" x14ac:dyDescent="0.2">
      <c r="A110" s="122" t="s">
        <v>460</v>
      </c>
      <c r="B110" s="122">
        <v>3746</v>
      </c>
      <c r="C110" s="122">
        <v>3694.7766163362899</v>
      </c>
      <c r="D110" s="122">
        <v>85.481155969942193</v>
      </c>
      <c r="E110" s="122">
        <v>-34.513735616821101</v>
      </c>
      <c r="F110" s="122"/>
      <c r="G110" s="122">
        <v>16959</v>
      </c>
      <c r="H110" s="122">
        <v>545</v>
      </c>
      <c r="I110" s="122">
        <v>114971.957131096</v>
      </c>
      <c r="J110" s="122"/>
      <c r="K110" s="122">
        <v>178.45429132219101</v>
      </c>
      <c r="L110" s="122">
        <v>92.973135352248903</v>
      </c>
      <c r="M110" s="122"/>
      <c r="N110" s="122">
        <v>-64.462790328143498</v>
      </c>
      <c r="O110" s="140">
        <v>-0.63776290942963298</v>
      </c>
      <c r="P110" s="122">
        <v>-5.2024438149282997</v>
      </c>
      <c r="Q110" s="122">
        <v>0</v>
      </c>
      <c r="R110" s="122"/>
      <c r="S110" s="122">
        <v>3270.0360742450298</v>
      </c>
      <c r="T110" s="122">
        <v>3275.2385180599599</v>
      </c>
      <c r="U110" s="122">
        <v>101917.009225282</v>
      </c>
    </row>
    <row r="111" spans="1:21" ht="14.25" customHeight="1" x14ac:dyDescent="0.2">
      <c r="A111" s="19" t="s">
        <v>461</v>
      </c>
      <c r="B111" s="19"/>
      <c r="C111" s="19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122"/>
      <c r="O111" s="140"/>
      <c r="P111" s="122"/>
      <c r="Q111" s="122"/>
      <c r="R111" s="122"/>
      <c r="S111" s="122"/>
      <c r="T111" s="122"/>
      <c r="U111" s="122"/>
    </row>
    <row r="112" spans="1:21" ht="12.75" x14ac:dyDescent="0.2">
      <c r="A112" s="122" t="s">
        <v>462</v>
      </c>
      <c r="B112" s="122">
        <v>4627</v>
      </c>
      <c r="C112" s="122">
        <v>4214.7635687913498</v>
      </c>
      <c r="D112" s="122">
        <v>155.64632053109699</v>
      </c>
      <c r="E112" s="122">
        <v>256.63330498110901</v>
      </c>
      <c r="F112" s="122"/>
      <c r="G112" s="122">
        <v>14894</v>
      </c>
      <c r="H112" s="122">
        <v>546</v>
      </c>
      <c r="I112" s="122">
        <v>114971.957131096</v>
      </c>
      <c r="J112" s="122"/>
      <c r="K112" s="122">
        <v>248.61945588334601</v>
      </c>
      <c r="L112" s="122">
        <v>92.973135352248903</v>
      </c>
      <c r="M112" s="122"/>
      <c r="N112" s="122">
        <v>189.80744899037001</v>
      </c>
      <c r="O112" s="140">
        <v>-0.63776290942963298</v>
      </c>
      <c r="P112" s="122">
        <v>322.82139806241702</v>
      </c>
      <c r="Q112" s="122">
        <v>0</v>
      </c>
      <c r="R112" s="122"/>
      <c r="S112" s="122">
        <v>4059.0028830230899</v>
      </c>
      <c r="T112" s="122">
        <v>3736.1814849606699</v>
      </c>
      <c r="U112" s="122">
        <v>101917.009225282</v>
      </c>
    </row>
    <row r="113" spans="1:21" ht="12.75" x14ac:dyDescent="0.2">
      <c r="A113" s="122" t="s">
        <v>463</v>
      </c>
      <c r="B113" s="122">
        <v>4142</v>
      </c>
      <c r="C113" s="122">
        <v>3866.3956551344299</v>
      </c>
      <c r="D113" s="122">
        <v>75.219131640018105</v>
      </c>
      <c r="E113" s="122">
        <v>200.21162443974001</v>
      </c>
      <c r="F113" s="122"/>
      <c r="G113" s="122">
        <v>12400</v>
      </c>
      <c r="H113" s="122">
        <v>417</v>
      </c>
      <c r="I113" s="122">
        <v>114971.957131096</v>
      </c>
      <c r="J113" s="122"/>
      <c r="K113" s="122">
        <v>168.19226699226701</v>
      </c>
      <c r="L113" s="122">
        <v>92.973135352248903</v>
      </c>
      <c r="M113" s="122"/>
      <c r="N113" s="122">
        <v>242.282787074417</v>
      </c>
      <c r="O113" s="140">
        <v>-0.63776290942963298</v>
      </c>
      <c r="P113" s="122">
        <v>157.50269889563299</v>
      </c>
      <c r="Q113" s="122">
        <v>0</v>
      </c>
      <c r="R113" s="122"/>
      <c r="S113" s="122">
        <v>3584.8730897781102</v>
      </c>
      <c r="T113" s="122">
        <v>3427.37039088248</v>
      </c>
      <c r="U113" s="122">
        <v>101917.009225282</v>
      </c>
    </row>
    <row r="114" spans="1:21" ht="12.75" x14ac:dyDescent="0.2">
      <c r="A114" s="122" t="s">
        <v>464</v>
      </c>
      <c r="B114" s="122">
        <v>3956</v>
      </c>
      <c r="C114" s="122">
        <v>4014.7665002491799</v>
      </c>
      <c r="D114" s="122">
        <v>-4.6576710600445601</v>
      </c>
      <c r="E114" s="122">
        <v>-54.379697582177599</v>
      </c>
      <c r="F114" s="122"/>
      <c r="G114" s="122">
        <v>17211</v>
      </c>
      <c r="H114" s="122">
        <v>601</v>
      </c>
      <c r="I114" s="122">
        <v>114971.957131096</v>
      </c>
      <c r="J114" s="122"/>
      <c r="K114" s="122">
        <v>88.315464292204297</v>
      </c>
      <c r="L114" s="122">
        <v>92.973135352248903</v>
      </c>
      <c r="M114" s="122"/>
      <c r="N114" s="122">
        <v>-2.4984009836252898</v>
      </c>
      <c r="O114" s="140">
        <v>-0.63776290942963298</v>
      </c>
      <c r="P114" s="122">
        <v>-106.89875709016</v>
      </c>
      <c r="Q114" s="122">
        <v>0</v>
      </c>
      <c r="R114" s="122"/>
      <c r="S114" s="122">
        <v>3451.99512149881</v>
      </c>
      <c r="T114" s="122">
        <v>3558.89387858897</v>
      </c>
      <c r="U114" s="122">
        <v>101917.009225282</v>
      </c>
    </row>
    <row r="115" spans="1:21" ht="12.75" x14ac:dyDescent="0.2">
      <c r="A115" s="122" t="s">
        <v>465</v>
      </c>
      <c r="B115" s="122">
        <v>3530</v>
      </c>
      <c r="C115" s="122">
        <v>3388.7982370979798</v>
      </c>
      <c r="D115" s="122">
        <v>94.356039782659195</v>
      </c>
      <c r="E115" s="122">
        <v>46.570764624980796</v>
      </c>
      <c r="F115" s="122"/>
      <c r="G115" s="122">
        <v>14419</v>
      </c>
      <c r="H115" s="122">
        <v>425</v>
      </c>
      <c r="I115" s="122">
        <v>114971.957131096</v>
      </c>
      <c r="J115" s="122"/>
      <c r="K115" s="122">
        <v>187.32917513490801</v>
      </c>
      <c r="L115" s="122">
        <v>92.973135352248903</v>
      </c>
      <c r="M115" s="122"/>
      <c r="N115" s="122">
        <v>36.826496826147803</v>
      </c>
      <c r="O115" s="140">
        <v>-0.63776290942963298</v>
      </c>
      <c r="P115" s="122">
        <v>55.677269514384101</v>
      </c>
      <c r="Q115" s="122">
        <v>0</v>
      </c>
      <c r="R115" s="122"/>
      <c r="S115" s="122">
        <v>3059.6809397234802</v>
      </c>
      <c r="T115" s="122">
        <v>3004.0036702091002</v>
      </c>
      <c r="U115" s="122">
        <v>101917.009225282</v>
      </c>
    </row>
    <row r="116" spans="1:21" ht="12.75" x14ac:dyDescent="0.2">
      <c r="A116" s="122" t="s">
        <v>466</v>
      </c>
      <c r="B116" s="122">
        <v>4333</v>
      </c>
      <c r="C116" s="122">
        <v>4119.5396554322197</v>
      </c>
      <c r="D116" s="122">
        <v>5.6357104694915403</v>
      </c>
      <c r="E116" s="122">
        <v>207.51622368693501</v>
      </c>
      <c r="F116" s="122"/>
      <c r="G116" s="122">
        <v>32179</v>
      </c>
      <c r="H116" s="122">
        <v>1153</v>
      </c>
      <c r="I116" s="122">
        <v>114971.957131096</v>
      </c>
      <c r="J116" s="122"/>
      <c r="K116" s="122">
        <v>98.608845821740402</v>
      </c>
      <c r="L116" s="122">
        <v>92.973135352248903</v>
      </c>
      <c r="M116" s="122"/>
      <c r="N116" s="122">
        <v>231.04883025078999</v>
      </c>
      <c r="O116" s="140">
        <v>-0.63776290942963298</v>
      </c>
      <c r="P116" s="122">
        <v>183.34585421365</v>
      </c>
      <c r="Q116" s="122">
        <v>0</v>
      </c>
      <c r="R116" s="122"/>
      <c r="S116" s="122">
        <v>3835.1160035890398</v>
      </c>
      <c r="T116" s="122">
        <v>3651.7701493753898</v>
      </c>
      <c r="U116" s="122">
        <v>101917.009225282</v>
      </c>
    </row>
    <row r="117" spans="1:21" ht="12.75" x14ac:dyDescent="0.2">
      <c r="A117" s="122" t="s">
        <v>467</v>
      </c>
      <c r="B117" s="122">
        <v>3509</v>
      </c>
      <c r="C117" s="122">
        <v>3594.9973591647799</v>
      </c>
      <c r="D117" s="122">
        <v>-33.506701366318801</v>
      </c>
      <c r="E117" s="122">
        <v>-52.933937178228597</v>
      </c>
      <c r="F117" s="122"/>
      <c r="G117" s="122">
        <v>135344</v>
      </c>
      <c r="H117" s="122">
        <v>4232</v>
      </c>
      <c r="I117" s="122">
        <v>114971.957131096</v>
      </c>
      <c r="J117" s="122"/>
      <c r="K117" s="122">
        <v>59.466433985930102</v>
      </c>
      <c r="L117" s="122">
        <v>92.973135352248903</v>
      </c>
      <c r="M117" s="122"/>
      <c r="N117" s="122">
        <v>-44.242757772994104</v>
      </c>
      <c r="O117" s="140">
        <v>-0.63776290942963298</v>
      </c>
      <c r="P117" s="122">
        <v>-62.2628794928928</v>
      </c>
      <c r="Q117" s="122">
        <v>0</v>
      </c>
      <c r="R117" s="122"/>
      <c r="S117" s="122">
        <v>3124.5262137908499</v>
      </c>
      <c r="T117" s="122">
        <v>3186.7890932837399</v>
      </c>
      <c r="U117" s="122">
        <v>101917.009225282</v>
      </c>
    </row>
    <row r="118" spans="1:21" ht="12.75" x14ac:dyDescent="0.2">
      <c r="A118" s="122" t="s">
        <v>468</v>
      </c>
      <c r="B118" s="122">
        <v>4078</v>
      </c>
      <c r="C118" s="122">
        <v>3879.01036024225</v>
      </c>
      <c r="D118" s="122">
        <v>47.604808528157101</v>
      </c>
      <c r="E118" s="122">
        <v>151.181107367631</v>
      </c>
      <c r="F118" s="122"/>
      <c r="G118" s="122">
        <v>50565</v>
      </c>
      <c r="H118" s="122">
        <v>1706</v>
      </c>
      <c r="I118" s="122">
        <v>114971.957131096</v>
      </c>
      <c r="J118" s="122"/>
      <c r="K118" s="122">
        <v>140.577943880406</v>
      </c>
      <c r="L118" s="122">
        <v>92.973135352248903</v>
      </c>
      <c r="M118" s="122"/>
      <c r="N118" s="122">
        <v>160.231911574983</v>
      </c>
      <c r="O118" s="140">
        <v>-0.63776290942963298</v>
      </c>
      <c r="P118" s="122">
        <v>141.49254025085</v>
      </c>
      <c r="Q118" s="122">
        <v>0</v>
      </c>
      <c r="R118" s="122"/>
      <c r="S118" s="122">
        <v>3580.0452494040501</v>
      </c>
      <c r="T118" s="122">
        <v>3438.5527091531999</v>
      </c>
      <c r="U118" s="122">
        <v>101917.009225282</v>
      </c>
    </row>
    <row r="119" spans="1:21" ht="12.75" x14ac:dyDescent="0.2">
      <c r="A119" s="122" t="s">
        <v>469</v>
      </c>
      <c r="B119" s="122">
        <v>3872</v>
      </c>
      <c r="C119" s="122">
        <v>3926.6254629325199</v>
      </c>
      <c r="D119" s="122">
        <v>-11.796664764013601</v>
      </c>
      <c r="E119" s="122">
        <v>-43.272521289256602</v>
      </c>
      <c r="F119" s="122"/>
      <c r="G119" s="122">
        <v>25298</v>
      </c>
      <c r="H119" s="122">
        <v>864</v>
      </c>
      <c r="I119" s="122">
        <v>114971.957131096</v>
      </c>
      <c r="J119" s="122"/>
      <c r="K119" s="122">
        <v>81.176470588235304</v>
      </c>
      <c r="L119" s="122">
        <v>92.973135352248903</v>
      </c>
      <c r="M119" s="122"/>
      <c r="N119" s="122">
        <v>-71.477732575932805</v>
      </c>
      <c r="O119" s="140">
        <v>-0.63776290942963298</v>
      </c>
      <c r="P119" s="122">
        <v>-15.705072912010101</v>
      </c>
      <c r="Q119" s="122">
        <v>0</v>
      </c>
      <c r="R119" s="122"/>
      <c r="S119" s="122">
        <v>3465.0560928182499</v>
      </c>
      <c r="T119" s="122">
        <v>3480.76116573026</v>
      </c>
      <c r="U119" s="122">
        <v>101917.009225282</v>
      </c>
    </row>
    <row r="120" spans="1:21" ht="12.75" x14ac:dyDescent="0.2">
      <c r="A120" s="122" t="s">
        <v>470</v>
      </c>
      <c r="B120" s="122">
        <v>4029</v>
      </c>
      <c r="C120" s="122">
        <v>3697.0951579638199</v>
      </c>
      <c r="D120" s="122">
        <v>11.646834841492099</v>
      </c>
      <c r="E120" s="122">
        <v>319.94806792522201</v>
      </c>
      <c r="F120" s="122"/>
      <c r="G120" s="122">
        <v>14927</v>
      </c>
      <c r="H120" s="122">
        <v>480</v>
      </c>
      <c r="I120" s="122">
        <v>114971.957131096</v>
      </c>
      <c r="J120" s="122"/>
      <c r="K120" s="122">
        <v>104.619970193741</v>
      </c>
      <c r="L120" s="122">
        <v>92.973135352248903</v>
      </c>
      <c r="M120" s="122"/>
      <c r="N120" s="122">
        <v>348.46790231825202</v>
      </c>
      <c r="O120" s="140">
        <v>-0.63776290942963298</v>
      </c>
      <c r="P120" s="122">
        <v>290.790470622763</v>
      </c>
      <c r="Q120" s="122">
        <v>0</v>
      </c>
      <c r="R120" s="122"/>
      <c r="S120" s="122">
        <v>3568.0842622845498</v>
      </c>
      <c r="T120" s="122">
        <v>3277.2937916617898</v>
      </c>
      <c r="U120" s="122">
        <v>101917.009225282</v>
      </c>
    </row>
    <row r="121" spans="1:21" ht="12.75" x14ac:dyDescent="0.2">
      <c r="A121" s="122" t="s">
        <v>471</v>
      </c>
      <c r="B121" s="122">
        <v>4100</v>
      </c>
      <c r="C121" s="122">
        <v>3944.1869884542102</v>
      </c>
      <c r="D121" s="122">
        <v>141.624859536684</v>
      </c>
      <c r="E121" s="122">
        <v>13.984144061890101</v>
      </c>
      <c r="F121" s="122"/>
      <c r="G121" s="122">
        <v>15770</v>
      </c>
      <c r="H121" s="122">
        <v>541</v>
      </c>
      <c r="I121" s="122">
        <v>114971.957131096</v>
      </c>
      <c r="J121" s="122"/>
      <c r="K121" s="122">
        <v>234.59799488893299</v>
      </c>
      <c r="L121" s="122">
        <v>92.973135352248903</v>
      </c>
      <c r="M121" s="122"/>
      <c r="N121" s="122">
        <v>-45.650467944601601</v>
      </c>
      <c r="O121" s="140">
        <v>-0.63776290942963298</v>
      </c>
      <c r="P121" s="122">
        <v>72.980993158952103</v>
      </c>
      <c r="Q121" s="122">
        <v>0</v>
      </c>
      <c r="R121" s="122"/>
      <c r="S121" s="122">
        <v>3569.3095911854398</v>
      </c>
      <c r="T121" s="122">
        <v>3496.32859802649</v>
      </c>
      <c r="U121" s="122">
        <v>101917.009225282</v>
      </c>
    </row>
    <row r="122" spans="1:21" ht="12.75" x14ac:dyDescent="0.2">
      <c r="A122" s="122" t="s">
        <v>472</v>
      </c>
      <c r="B122" s="122">
        <v>4491</v>
      </c>
      <c r="C122" s="122">
        <v>4184.4213167296602</v>
      </c>
      <c r="D122" s="122">
        <v>7.8936696776621504</v>
      </c>
      <c r="E122" s="122">
        <v>298.34626261255301</v>
      </c>
      <c r="F122" s="122"/>
      <c r="G122" s="122">
        <v>16733</v>
      </c>
      <c r="H122" s="122">
        <v>609</v>
      </c>
      <c r="I122" s="122">
        <v>114971.957131096</v>
      </c>
      <c r="J122" s="122"/>
      <c r="K122" s="122">
        <v>100.86680502991101</v>
      </c>
      <c r="L122" s="122">
        <v>92.973135352248903</v>
      </c>
      <c r="M122" s="122"/>
      <c r="N122" s="122">
        <v>349.02215400889003</v>
      </c>
      <c r="O122" s="140">
        <v>-0.63776290942963298</v>
      </c>
      <c r="P122" s="122">
        <v>247.03260830678701</v>
      </c>
      <c r="Q122" s="122">
        <v>0</v>
      </c>
      <c r="R122" s="122"/>
      <c r="S122" s="122">
        <v>3956.3171728317998</v>
      </c>
      <c r="T122" s="122">
        <v>3709.28456452501</v>
      </c>
      <c r="U122" s="122">
        <v>101917.009225282</v>
      </c>
    </row>
    <row r="123" spans="1:21" ht="12.75" x14ac:dyDescent="0.2">
      <c r="A123" s="122" t="s">
        <v>473</v>
      </c>
      <c r="B123" s="122">
        <v>3912</v>
      </c>
      <c r="C123" s="122">
        <v>3852.7253740066099</v>
      </c>
      <c r="D123" s="122">
        <v>21.7932503917731</v>
      </c>
      <c r="E123" s="122">
        <v>37.361998794692497</v>
      </c>
      <c r="F123" s="122"/>
      <c r="G123" s="122">
        <v>81826</v>
      </c>
      <c r="H123" s="122">
        <v>2742</v>
      </c>
      <c r="I123" s="122">
        <v>114971.957131096</v>
      </c>
      <c r="J123" s="122"/>
      <c r="K123" s="122">
        <v>114.766385744022</v>
      </c>
      <c r="L123" s="122">
        <v>92.973135352248903</v>
      </c>
      <c r="M123" s="122"/>
      <c r="N123" s="122">
        <v>63.631438675629397</v>
      </c>
      <c r="O123" s="140">
        <v>-0.63776290942963298</v>
      </c>
      <c r="P123" s="122">
        <v>10.454796004326001</v>
      </c>
      <c r="Q123" s="122">
        <v>0</v>
      </c>
      <c r="R123" s="122"/>
      <c r="S123" s="122">
        <v>3425.7071521713701</v>
      </c>
      <c r="T123" s="122">
        <v>3415.25235616704</v>
      </c>
      <c r="U123" s="122">
        <v>101917.009225282</v>
      </c>
    </row>
    <row r="124" spans="1:21" ht="12.75" x14ac:dyDescent="0.2">
      <c r="A124" s="122" t="s">
        <v>474</v>
      </c>
      <c r="B124" s="122">
        <v>3753</v>
      </c>
      <c r="C124" s="122">
        <v>3833.9414045997501</v>
      </c>
      <c r="D124" s="122">
        <v>-11.7897775758679</v>
      </c>
      <c r="E124" s="122">
        <v>-69.154741091475799</v>
      </c>
      <c r="F124" s="122"/>
      <c r="G124" s="122">
        <v>29808</v>
      </c>
      <c r="H124" s="122">
        <v>994</v>
      </c>
      <c r="I124" s="122">
        <v>114971.957131096</v>
      </c>
      <c r="J124" s="122"/>
      <c r="K124" s="122">
        <v>81.183357776381001</v>
      </c>
      <c r="L124" s="122">
        <v>92.973135352248903</v>
      </c>
      <c r="M124" s="122"/>
      <c r="N124" s="122">
        <v>-37.861078725522503</v>
      </c>
      <c r="O124" s="140">
        <v>-0.63776290942963298</v>
      </c>
      <c r="P124" s="122">
        <v>-101.086166366859</v>
      </c>
      <c r="Q124" s="122">
        <v>0</v>
      </c>
      <c r="R124" s="122"/>
      <c r="S124" s="122">
        <v>3297.51512086914</v>
      </c>
      <c r="T124" s="122">
        <v>3398.6012872360002</v>
      </c>
      <c r="U124" s="122">
        <v>101917.009225282</v>
      </c>
    </row>
    <row r="125" spans="1:21" ht="12.75" x14ac:dyDescent="0.2">
      <c r="A125" s="122" t="s">
        <v>475</v>
      </c>
      <c r="B125" s="122">
        <v>3669</v>
      </c>
      <c r="C125" s="122">
        <v>3770.4807164900099</v>
      </c>
      <c r="D125" s="122">
        <v>-41.998895794688103</v>
      </c>
      <c r="E125" s="122">
        <v>-59.202625441899897</v>
      </c>
      <c r="F125" s="122"/>
      <c r="G125" s="122">
        <v>43574</v>
      </c>
      <c r="H125" s="122">
        <v>1429</v>
      </c>
      <c r="I125" s="122">
        <v>114971.957131096</v>
      </c>
      <c r="J125" s="122"/>
      <c r="K125" s="122">
        <v>50.9742395575608</v>
      </c>
      <c r="L125" s="122">
        <v>92.973135352248903</v>
      </c>
      <c r="M125" s="122"/>
      <c r="N125" s="122">
        <v>-46.368430247150599</v>
      </c>
      <c r="O125" s="140">
        <v>-0.63776290942963298</v>
      </c>
      <c r="P125" s="122">
        <v>-72.674583546078793</v>
      </c>
      <c r="Q125" s="122">
        <v>0</v>
      </c>
      <c r="R125" s="122"/>
      <c r="S125" s="122">
        <v>3269.6719116787899</v>
      </c>
      <c r="T125" s="122">
        <v>3342.3464952248701</v>
      </c>
      <c r="U125" s="122">
        <v>101917.009225282</v>
      </c>
    </row>
    <row r="126" spans="1:21" ht="12.75" x14ac:dyDescent="0.2">
      <c r="A126" s="122" t="s">
        <v>476</v>
      </c>
      <c r="B126" s="122">
        <v>3516</v>
      </c>
      <c r="C126" s="122">
        <v>3853.1088221830701</v>
      </c>
      <c r="D126" s="122">
        <v>20.3332971186741</v>
      </c>
      <c r="E126" s="122">
        <v>-357.67768135380999</v>
      </c>
      <c r="F126" s="122"/>
      <c r="G126" s="122">
        <v>22946</v>
      </c>
      <c r="H126" s="122">
        <v>769</v>
      </c>
      <c r="I126" s="122">
        <v>114971.957131096</v>
      </c>
      <c r="J126" s="122"/>
      <c r="K126" s="122">
        <v>113.306432470923</v>
      </c>
      <c r="L126" s="122">
        <v>92.973135352248903</v>
      </c>
      <c r="M126" s="122"/>
      <c r="N126" s="122">
        <v>-343.494914087545</v>
      </c>
      <c r="O126" s="140">
        <v>-0.63776290942963298</v>
      </c>
      <c r="P126" s="122">
        <v>-372.49821152950602</v>
      </c>
      <c r="Q126" s="122">
        <v>0</v>
      </c>
      <c r="R126" s="122"/>
      <c r="S126" s="122">
        <v>3043.0940526665299</v>
      </c>
      <c r="T126" s="122">
        <v>3415.5922641960301</v>
      </c>
      <c r="U126" s="122">
        <v>101917.009225282</v>
      </c>
    </row>
    <row r="127" spans="1:21" ht="12.75" x14ac:dyDescent="0.2">
      <c r="A127" s="122" t="s">
        <v>477</v>
      </c>
      <c r="B127" s="122">
        <v>2930</v>
      </c>
      <c r="C127" s="122">
        <v>3258.7681350882299</v>
      </c>
      <c r="D127" s="122">
        <v>-48.089959451857702</v>
      </c>
      <c r="E127" s="122">
        <v>-280.812576392197</v>
      </c>
      <c r="F127" s="122"/>
      <c r="G127" s="122">
        <v>115968</v>
      </c>
      <c r="H127" s="122">
        <v>3287</v>
      </c>
      <c r="I127" s="122">
        <v>114971.957131096</v>
      </c>
      <c r="J127" s="122"/>
      <c r="K127" s="122">
        <v>44.883175900391201</v>
      </c>
      <c r="L127" s="122">
        <v>92.973135352248903</v>
      </c>
      <c r="M127" s="122"/>
      <c r="N127" s="122">
        <v>-269.80172865769902</v>
      </c>
      <c r="O127" s="140">
        <v>-0.63776290942963298</v>
      </c>
      <c r="P127" s="122">
        <v>-292.46118703612501</v>
      </c>
      <c r="Q127" s="122">
        <v>0</v>
      </c>
      <c r="R127" s="122"/>
      <c r="S127" s="122">
        <v>2596.27716598801</v>
      </c>
      <c r="T127" s="122">
        <v>2888.73835302414</v>
      </c>
      <c r="U127" s="122">
        <v>101917.009225282</v>
      </c>
    </row>
    <row r="128" spans="1:21" ht="12.75" x14ac:dyDescent="0.2">
      <c r="A128" s="122" t="s">
        <v>478</v>
      </c>
      <c r="B128" s="122">
        <v>2913</v>
      </c>
      <c r="C128" s="122">
        <v>3144.40118274836</v>
      </c>
      <c r="D128" s="122">
        <v>-88.770664519440103</v>
      </c>
      <c r="E128" s="122">
        <v>-143.095860820686</v>
      </c>
      <c r="F128" s="122"/>
      <c r="G128" s="122">
        <v>318107</v>
      </c>
      <c r="H128" s="122">
        <v>8700</v>
      </c>
      <c r="I128" s="122">
        <v>114971.957131096</v>
      </c>
      <c r="J128" s="122"/>
      <c r="K128" s="122">
        <v>4.2024708328087899</v>
      </c>
      <c r="L128" s="122">
        <v>92.973135352248903</v>
      </c>
      <c r="M128" s="122"/>
      <c r="N128" s="122">
        <v>-171.65485589474699</v>
      </c>
      <c r="O128" s="140">
        <v>-0.63776290942963298</v>
      </c>
      <c r="P128" s="122">
        <v>-115.174628656054</v>
      </c>
      <c r="Q128" s="122">
        <v>0</v>
      </c>
      <c r="R128" s="122"/>
      <c r="S128" s="122">
        <v>2672.1830222600101</v>
      </c>
      <c r="T128" s="122">
        <v>2787.3576509160698</v>
      </c>
      <c r="U128" s="122">
        <v>101917.009225282</v>
      </c>
    </row>
    <row r="129" spans="1:21" ht="12.75" x14ac:dyDescent="0.2">
      <c r="A129" s="122" t="s">
        <v>479</v>
      </c>
      <c r="B129" s="122">
        <v>4267</v>
      </c>
      <c r="C129" s="122">
        <v>4212.4118998764498</v>
      </c>
      <c r="D129" s="122">
        <v>-1.6646650614776599</v>
      </c>
      <c r="E129" s="122">
        <v>56.591482864670098</v>
      </c>
      <c r="F129" s="122"/>
      <c r="G129" s="122">
        <v>12828</v>
      </c>
      <c r="H129" s="122">
        <v>470</v>
      </c>
      <c r="I129" s="122">
        <v>114971.957131096</v>
      </c>
      <c r="J129" s="122"/>
      <c r="K129" s="122">
        <v>91.308470290771197</v>
      </c>
      <c r="L129" s="122">
        <v>92.973135352248903</v>
      </c>
      <c r="M129" s="122"/>
      <c r="N129" s="122">
        <v>99.262234538672601</v>
      </c>
      <c r="O129" s="140">
        <v>-0.63776290942963298</v>
      </c>
      <c r="P129" s="122">
        <v>13.282968281238</v>
      </c>
      <c r="Q129" s="122">
        <v>0</v>
      </c>
      <c r="R129" s="122"/>
      <c r="S129" s="122">
        <v>3747.3798139222399</v>
      </c>
      <c r="T129" s="122">
        <v>3734.0968456410001</v>
      </c>
      <c r="U129" s="122">
        <v>101917.009225282</v>
      </c>
    </row>
    <row r="130" spans="1:21" ht="12.75" x14ac:dyDescent="0.2">
      <c r="A130" s="122" t="s">
        <v>480</v>
      </c>
      <c r="B130" s="122">
        <v>4236</v>
      </c>
      <c r="C130" s="122">
        <v>3798.2093448661399</v>
      </c>
      <c r="D130" s="122">
        <v>133.60569895965099</v>
      </c>
      <c r="E130" s="122">
        <v>304.02645545440703</v>
      </c>
      <c r="F130" s="122"/>
      <c r="G130" s="122">
        <v>7174</v>
      </c>
      <c r="H130" s="122">
        <v>237</v>
      </c>
      <c r="I130" s="122">
        <v>114971.957131096</v>
      </c>
      <c r="J130" s="122"/>
      <c r="K130" s="122">
        <v>226.57883431190001</v>
      </c>
      <c r="L130" s="122">
        <v>92.973135352248903</v>
      </c>
      <c r="M130" s="122"/>
      <c r="N130" s="122">
        <v>295.41110977351599</v>
      </c>
      <c r="O130" s="140">
        <v>-0.63776290942963298</v>
      </c>
      <c r="P130" s="122">
        <v>312.00403822586799</v>
      </c>
      <c r="Q130" s="122">
        <v>0</v>
      </c>
      <c r="R130" s="122"/>
      <c r="S130" s="122">
        <v>3678.9306044918198</v>
      </c>
      <c r="T130" s="122">
        <v>3366.92656626595</v>
      </c>
      <c r="U130" s="122">
        <v>101917.009225282</v>
      </c>
    </row>
    <row r="131" spans="1:21" ht="12.75" x14ac:dyDescent="0.2">
      <c r="A131" s="122" t="s">
        <v>481</v>
      </c>
      <c r="B131" s="122">
        <v>3665</v>
      </c>
      <c r="C131" s="122">
        <v>3423.9202255914802</v>
      </c>
      <c r="D131" s="122">
        <v>41.6915997470891</v>
      </c>
      <c r="E131" s="122">
        <v>199.69342580655999</v>
      </c>
      <c r="F131" s="122"/>
      <c r="G131" s="122">
        <v>18905</v>
      </c>
      <c r="H131" s="122">
        <v>563</v>
      </c>
      <c r="I131" s="122">
        <v>114971.957131096</v>
      </c>
      <c r="J131" s="122"/>
      <c r="K131" s="122">
        <v>134.664735099338</v>
      </c>
      <c r="L131" s="122">
        <v>92.973135352248903</v>
      </c>
      <c r="M131" s="122"/>
      <c r="N131" s="122">
        <v>190.26288156738599</v>
      </c>
      <c r="O131" s="140">
        <v>-0.63776290942963298</v>
      </c>
      <c r="P131" s="122">
        <v>208.48620713630501</v>
      </c>
      <c r="Q131" s="122">
        <v>0</v>
      </c>
      <c r="R131" s="122"/>
      <c r="S131" s="122">
        <v>3243.6238000394501</v>
      </c>
      <c r="T131" s="122">
        <v>3035.1375929031501</v>
      </c>
      <c r="U131" s="122">
        <v>101917.009225282</v>
      </c>
    </row>
    <row r="132" spans="1:21" ht="12.75" x14ac:dyDescent="0.2">
      <c r="A132" s="122" t="s">
        <v>482</v>
      </c>
      <c r="B132" s="122">
        <v>3452</v>
      </c>
      <c r="C132" s="122">
        <v>3277.7777623581501</v>
      </c>
      <c r="D132" s="122">
        <v>38.279990852786099</v>
      </c>
      <c r="E132" s="122">
        <v>136.045428146565</v>
      </c>
      <c r="F132" s="122"/>
      <c r="G132" s="122">
        <v>18415</v>
      </c>
      <c r="H132" s="122">
        <v>525</v>
      </c>
      <c r="I132" s="122">
        <v>114971.957131096</v>
      </c>
      <c r="J132" s="122"/>
      <c r="K132" s="122">
        <v>131.25312620503499</v>
      </c>
      <c r="L132" s="122">
        <v>92.973135352248903</v>
      </c>
      <c r="M132" s="122"/>
      <c r="N132" s="122">
        <v>148.11221621308599</v>
      </c>
      <c r="O132" s="140">
        <v>-0.63776290942963298</v>
      </c>
      <c r="P132" s="122">
        <v>123.340877170615</v>
      </c>
      <c r="Q132" s="122">
        <v>0</v>
      </c>
      <c r="R132" s="122"/>
      <c r="S132" s="122">
        <v>3028.9303337697602</v>
      </c>
      <c r="T132" s="122">
        <v>2905.5894565991498</v>
      </c>
      <c r="U132" s="122">
        <v>101917.009225282</v>
      </c>
    </row>
    <row r="133" spans="1:21" ht="12.75" x14ac:dyDescent="0.2">
      <c r="A133" s="122" t="s">
        <v>483</v>
      </c>
      <c r="B133" s="122">
        <v>4275</v>
      </c>
      <c r="C133" s="122">
        <v>4100.9974818964101</v>
      </c>
      <c r="D133" s="122">
        <v>24.4516309085971</v>
      </c>
      <c r="E133" s="122">
        <v>149.49162439749699</v>
      </c>
      <c r="F133" s="122"/>
      <c r="G133" s="122">
        <v>15167</v>
      </c>
      <c r="H133" s="122">
        <v>541</v>
      </c>
      <c r="I133" s="122">
        <v>114971.957131096</v>
      </c>
      <c r="J133" s="122"/>
      <c r="K133" s="122">
        <v>117.424766260846</v>
      </c>
      <c r="L133" s="122">
        <v>92.973135352248903</v>
      </c>
      <c r="M133" s="122"/>
      <c r="N133" s="122">
        <v>79.758074919871405</v>
      </c>
      <c r="O133" s="140">
        <v>-0.63776290942963298</v>
      </c>
      <c r="P133" s="122">
        <v>218.58741096569301</v>
      </c>
      <c r="Q133" s="122">
        <v>0</v>
      </c>
      <c r="R133" s="122"/>
      <c r="S133" s="122">
        <v>3853.9208316077302</v>
      </c>
      <c r="T133" s="122">
        <v>3635.33342064204</v>
      </c>
      <c r="U133" s="122">
        <v>101917.009225282</v>
      </c>
    </row>
    <row r="134" spans="1:21" ht="12.75" x14ac:dyDescent="0.2">
      <c r="A134" s="122" t="s">
        <v>484</v>
      </c>
      <c r="B134" s="122">
        <v>3942</v>
      </c>
      <c r="C134" s="122">
        <v>4085.0695388407999</v>
      </c>
      <c r="D134" s="122">
        <v>-49.180707451205599</v>
      </c>
      <c r="E134" s="122">
        <v>-93.871277209634997</v>
      </c>
      <c r="F134" s="122"/>
      <c r="G134" s="122">
        <v>22994</v>
      </c>
      <c r="H134" s="122">
        <v>817</v>
      </c>
      <c r="I134" s="122">
        <v>114971.957131096</v>
      </c>
      <c r="J134" s="122"/>
      <c r="K134" s="122">
        <v>43.792427901043297</v>
      </c>
      <c r="L134" s="122">
        <v>92.973135352248903</v>
      </c>
      <c r="M134" s="122"/>
      <c r="N134" s="122">
        <v>-67.2347263998399</v>
      </c>
      <c r="O134" s="140">
        <v>-0.63776290942963298</v>
      </c>
      <c r="P134" s="122">
        <v>-121.14559092886</v>
      </c>
      <c r="Q134" s="122">
        <v>0</v>
      </c>
      <c r="R134" s="122"/>
      <c r="S134" s="122">
        <v>3500.0684882681398</v>
      </c>
      <c r="T134" s="122">
        <v>3621.214079197</v>
      </c>
      <c r="U134" s="122">
        <v>101917.009225282</v>
      </c>
    </row>
    <row r="135" spans="1:21" ht="12.75" x14ac:dyDescent="0.2">
      <c r="A135" s="122" t="s">
        <v>485</v>
      </c>
      <c r="B135" s="122">
        <v>4128</v>
      </c>
      <c r="C135" s="122">
        <v>3801.0788204559899</v>
      </c>
      <c r="D135" s="122">
        <v>141.41271867333401</v>
      </c>
      <c r="E135" s="122">
        <v>185.39660825630099</v>
      </c>
      <c r="F135" s="122"/>
      <c r="G135" s="122">
        <v>13460</v>
      </c>
      <c r="H135" s="122">
        <v>445</v>
      </c>
      <c r="I135" s="122">
        <v>114971.957131096</v>
      </c>
      <c r="J135" s="122"/>
      <c r="K135" s="122">
        <v>234.385854025583</v>
      </c>
      <c r="L135" s="122">
        <v>92.973135352248903</v>
      </c>
      <c r="M135" s="122"/>
      <c r="N135" s="122">
        <v>171.92162712708799</v>
      </c>
      <c r="O135" s="140">
        <v>-0.63776290942963298</v>
      </c>
      <c r="P135" s="122">
        <v>198.233826476084</v>
      </c>
      <c r="Q135" s="122">
        <v>0</v>
      </c>
      <c r="R135" s="122"/>
      <c r="S135" s="122">
        <v>3567.7040423193698</v>
      </c>
      <c r="T135" s="122">
        <v>3369.4702158432901</v>
      </c>
      <c r="U135" s="122">
        <v>101917.009225282</v>
      </c>
    </row>
    <row r="136" spans="1:21" ht="12.75" x14ac:dyDescent="0.2">
      <c r="A136" s="122" t="s">
        <v>486</v>
      </c>
      <c r="B136" s="122">
        <v>4147</v>
      </c>
      <c r="C136" s="122">
        <v>4093.97377970763</v>
      </c>
      <c r="D136" s="122">
        <v>41.203832800617199</v>
      </c>
      <c r="E136" s="122">
        <v>11.3973055681705</v>
      </c>
      <c r="F136" s="122"/>
      <c r="G136" s="122">
        <v>20248</v>
      </c>
      <c r="H136" s="122">
        <v>721</v>
      </c>
      <c r="I136" s="122">
        <v>114971.957131096</v>
      </c>
      <c r="J136" s="122"/>
      <c r="K136" s="122">
        <v>134.17696815286601</v>
      </c>
      <c r="L136" s="122">
        <v>92.973135352248903</v>
      </c>
      <c r="M136" s="122"/>
      <c r="N136" s="122">
        <v>87.750784661689494</v>
      </c>
      <c r="O136" s="140">
        <v>-0.63776290942963298</v>
      </c>
      <c r="P136" s="122">
        <v>-65.5939364347782</v>
      </c>
      <c r="Q136" s="122">
        <v>0</v>
      </c>
      <c r="R136" s="122"/>
      <c r="S136" s="122">
        <v>3563.5133162039301</v>
      </c>
      <c r="T136" s="122">
        <v>3629.1072526387102</v>
      </c>
      <c r="U136" s="122">
        <v>101917.009225282</v>
      </c>
    </row>
    <row r="137" spans="1:21" ht="12.75" x14ac:dyDescent="0.2">
      <c r="A137" s="122" t="s">
        <v>487</v>
      </c>
      <c r="B137" s="122">
        <v>4071</v>
      </c>
      <c r="C137" s="122">
        <v>3703.6403504212499</v>
      </c>
      <c r="D137" s="122">
        <v>122.425751475209</v>
      </c>
      <c r="E137" s="122">
        <v>245.07598029171101</v>
      </c>
      <c r="F137" s="122"/>
      <c r="G137" s="122">
        <v>13007</v>
      </c>
      <c r="H137" s="122">
        <v>419</v>
      </c>
      <c r="I137" s="122">
        <v>114971.957131096</v>
      </c>
      <c r="J137" s="122"/>
      <c r="K137" s="122">
        <v>215.398886827458</v>
      </c>
      <c r="L137" s="122">
        <v>92.973135352248903</v>
      </c>
      <c r="M137" s="122"/>
      <c r="N137" s="122">
        <v>194.974583535151</v>
      </c>
      <c r="O137" s="140">
        <v>-0.63776290942963298</v>
      </c>
      <c r="P137" s="122">
        <v>294.53961413884002</v>
      </c>
      <c r="Q137" s="122">
        <v>0</v>
      </c>
      <c r="R137" s="122"/>
      <c r="S137" s="122">
        <v>3577.6353983622098</v>
      </c>
      <c r="T137" s="122">
        <v>3283.0957842233702</v>
      </c>
      <c r="U137" s="122">
        <v>101917.009225282</v>
      </c>
    </row>
    <row r="138" spans="1:21" ht="12.75" x14ac:dyDescent="0.2">
      <c r="A138" s="122" t="s">
        <v>488</v>
      </c>
      <c r="B138" s="122">
        <v>3761</v>
      </c>
      <c r="C138" s="122">
        <v>3684.0896602405901</v>
      </c>
      <c r="D138" s="122">
        <v>-20.399074098041499</v>
      </c>
      <c r="E138" s="122">
        <v>97.174476494429499</v>
      </c>
      <c r="F138" s="122"/>
      <c r="G138" s="122">
        <v>42973</v>
      </c>
      <c r="H138" s="122">
        <v>1377</v>
      </c>
      <c r="I138" s="122">
        <v>114971.957131096</v>
      </c>
      <c r="J138" s="122"/>
      <c r="K138" s="122">
        <v>72.574061254207393</v>
      </c>
      <c r="L138" s="122">
        <v>92.973135352248903</v>
      </c>
      <c r="M138" s="122"/>
      <c r="N138" s="122">
        <v>102.187347668901</v>
      </c>
      <c r="O138" s="140">
        <v>-0.63776290942963298</v>
      </c>
      <c r="P138" s="122">
        <v>91.523842410528701</v>
      </c>
      <c r="Q138" s="122">
        <v>0</v>
      </c>
      <c r="R138" s="122"/>
      <c r="S138" s="122">
        <v>3357.2888972871701</v>
      </c>
      <c r="T138" s="122">
        <v>3265.7650548766401</v>
      </c>
      <c r="U138" s="122">
        <v>101917.009225282</v>
      </c>
    </row>
    <row r="139" spans="1:21" ht="12.75" x14ac:dyDescent="0.2">
      <c r="A139" s="122" t="s">
        <v>489</v>
      </c>
      <c r="B139" s="122">
        <v>4155</v>
      </c>
      <c r="C139" s="122">
        <v>4503.1525865477597</v>
      </c>
      <c r="D139" s="122">
        <v>35.505243515129202</v>
      </c>
      <c r="E139" s="122">
        <v>-383.715979949999</v>
      </c>
      <c r="F139" s="122"/>
      <c r="G139" s="122">
        <v>34110</v>
      </c>
      <c r="H139" s="122">
        <v>1336</v>
      </c>
      <c r="I139" s="122">
        <v>114971.957131096</v>
      </c>
      <c r="J139" s="122"/>
      <c r="K139" s="122">
        <v>128.47837886737801</v>
      </c>
      <c r="L139" s="122">
        <v>92.973135352248903</v>
      </c>
      <c r="M139" s="122"/>
      <c r="N139" s="122">
        <v>-349.60737951191999</v>
      </c>
      <c r="O139" s="140">
        <v>-0.63776290942963298</v>
      </c>
      <c r="P139" s="122">
        <v>-418.462343297507</v>
      </c>
      <c r="Q139" s="122">
        <v>0</v>
      </c>
      <c r="R139" s="122"/>
      <c r="S139" s="122">
        <v>3573.3618820023298</v>
      </c>
      <c r="T139" s="122">
        <v>3991.8242252998298</v>
      </c>
      <c r="U139" s="122">
        <v>101917.009225282</v>
      </c>
    </row>
    <row r="140" spans="1:21" ht="12.75" x14ac:dyDescent="0.2">
      <c r="A140" s="122" t="s">
        <v>490</v>
      </c>
      <c r="B140" s="122">
        <v>3355</v>
      </c>
      <c r="C140" s="122">
        <v>3404.6820574777998</v>
      </c>
      <c r="D140" s="122">
        <v>-13.055671194861601</v>
      </c>
      <c r="E140" s="122">
        <v>-36.458608382662</v>
      </c>
      <c r="F140" s="122"/>
      <c r="G140" s="122">
        <v>28771</v>
      </c>
      <c r="H140" s="122">
        <v>852</v>
      </c>
      <c r="I140" s="122">
        <v>114971.957131096</v>
      </c>
      <c r="J140" s="122"/>
      <c r="K140" s="122">
        <v>79.9174641573873</v>
      </c>
      <c r="L140" s="122">
        <v>92.973135352248903</v>
      </c>
      <c r="M140" s="122"/>
      <c r="N140" s="122">
        <v>-74.499306824645799</v>
      </c>
      <c r="O140" s="140">
        <v>-0.63776290942963298</v>
      </c>
      <c r="P140" s="122">
        <v>0.94432714989216004</v>
      </c>
      <c r="Q140" s="122">
        <v>0</v>
      </c>
      <c r="R140" s="122"/>
      <c r="S140" s="122">
        <v>3019.0282262128599</v>
      </c>
      <c r="T140" s="122">
        <v>3018.08389906297</v>
      </c>
      <c r="U140" s="122">
        <v>101917.009225282</v>
      </c>
    </row>
    <row r="141" spans="1:21" ht="12.75" x14ac:dyDescent="0.2">
      <c r="A141" s="122" t="s">
        <v>491</v>
      </c>
      <c r="B141" s="122">
        <v>4479</v>
      </c>
      <c r="C141" s="122">
        <v>4351.23933103543</v>
      </c>
      <c r="D141" s="122">
        <v>-30.7518222002751</v>
      </c>
      <c r="E141" s="122">
        <v>158.34729458992899</v>
      </c>
      <c r="F141" s="122"/>
      <c r="G141" s="122">
        <v>15061</v>
      </c>
      <c r="H141" s="122">
        <v>570</v>
      </c>
      <c r="I141" s="122">
        <v>114971.957131096</v>
      </c>
      <c r="J141" s="122"/>
      <c r="K141" s="122">
        <v>62.221313151973803</v>
      </c>
      <c r="L141" s="122">
        <v>92.973135352248903</v>
      </c>
      <c r="M141" s="122"/>
      <c r="N141" s="122">
        <v>182.11872271123499</v>
      </c>
      <c r="O141" s="140">
        <v>-0.63776290942963298</v>
      </c>
      <c r="P141" s="122">
        <v>133.93810355919399</v>
      </c>
      <c r="Q141" s="122">
        <v>0</v>
      </c>
      <c r="R141" s="122"/>
      <c r="S141" s="122">
        <v>3991.0986678252402</v>
      </c>
      <c r="T141" s="122">
        <v>3857.1605642660502</v>
      </c>
      <c r="U141" s="122">
        <v>101917.009225282</v>
      </c>
    </row>
    <row r="142" spans="1:21" ht="12.75" x14ac:dyDescent="0.2">
      <c r="A142" s="122" t="s">
        <v>492</v>
      </c>
      <c r="B142" s="122">
        <v>3754</v>
      </c>
      <c r="C142" s="122">
        <v>3735.3239695329798</v>
      </c>
      <c r="D142" s="122">
        <v>-11.525575031904999</v>
      </c>
      <c r="E142" s="122">
        <v>30.0544665063038</v>
      </c>
      <c r="F142" s="122"/>
      <c r="G142" s="122">
        <v>40229</v>
      </c>
      <c r="H142" s="122">
        <v>1307</v>
      </c>
      <c r="I142" s="122">
        <v>114971.957131096</v>
      </c>
      <c r="J142" s="122"/>
      <c r="K142" s="122">
        <v>81.447560320343896</v>
      </c>
      <c r="L142" s="122">
        <v>92.973135352248903</v>
      </c>
      <c r="M142" s="122"/>
      <c r="N142" s="122">
        <v>30.480649199768301</v>
      </c>
      <c r="O142" s="140">
        <v>-0.63776290942963298</v>
      </c>
      <c r="P142" s="122">
        <v>28.9905209034096</v>
      </c>
      <c r="Q142" s="122">
        <v>0</v>
      </c>
      <c r="R142" s="122"/>
      <c r="S142" s="122">
        <v>3340.1722817586201</v>
      </c>
      <c r="T142" s="122">
        <v>3311.1817608552101</v>
      </c>
      <c r="U142" s="122">
        <v>101917.009225282</v>
      </c>
    </row>
    <row r="143" spans="1:21" ht="12.75" x14ac:dyDescent="0.2">
      <c r="A143" s="122" t="s">
        <v>493</v>
      </c>
      <c r="B143" s="122">
        <v>4442</v>
      </c>
      <c r="C143" s="122">
        <v>4028.0938437998202</v>
      </c>
      <c r="D143" s="122">
        <v>224.57754417882299</v>
      </c>
      <c r="E143" s="122">
        <v>188.96619413592799</v>
      </c>
      <c r="F143" s="122"/>
      <c r="G143" s="122">
        <v>9733</v>
      </c>
      <c r="H143" s="122">
        <v>341</v>
      </c>
      <c r="I143" s="122">
        <v>114971.957131096</v>
      </c>
      <c r="J143" s="122"/>
      <c r="K143" s="122">
        <v>317.55067953107198</v>
      </c>
      <c r="L143" s="122">
        <v>92.973135352248903</v>
      </c>
      <c r="M143" s="122"/>
      <c r="N143" s="122">
        <v>264.475609573263</v>
      </c>
      <c r="O143" s="140">
        <v>-0.63776290942963298</v>
      </c>
      <c r="P143" s="122">
        <v>112.819015789164</v>
      </c>
      <c r="Q143" s="122">
        <v>0</v>
      </c>
      <c r="R143" s="122"/>
      <c r="S143" s="122">
        <v>3683.5269317268298</v>
      </c>
      <c r="T143" s="122">
        <v>3570.7079159376699</v>
      </c>
      <c r="U143" s="122">
        <v>101917.009225282</v>
      </c>
    </row>
    <row r="144" spans="1:21" ht="12.75" x14ac:dyDescent="0.2">
      <c r="A144" s="122" t="s">
        <v>494</v>
      </c>
      <c r="B144" s="122">
        <v>4315</v>
      </c>
      <c r="C144" s="122">
        <v>3963.9783257836002</v>
      </c>
      <c r="D144" s="122">
        <v>174.11247754143699</v>
      </c>
      <c r="E144" s="122">
        <v>176.445650943202</v>
      </c>
      <c r="F144" s="122"/>
      <c r="G144" s="122">
        <v>13864</v>
      </c>
      <c r="H144" s="122">
        <v>478</v>
      </c>
      <c r="I144" s="122">
        <v>114971.957131096</v>
      </c>
      <c r="J144" s="122"/>
      <c r="K144" s="122">
        <v>267.085612893686</v>
      </c>
      <c r="L144" s="122">
        <v>92.973135352248903</v>
      </c>
      <c r="M144" s="122"/>
      <c r="N144" s="122">
        <v>196.504859902742</v>
      </c>
      <c r="O144" s="140">
        <v>-0.63776290942963298</v>
      </c>
      <c r="P144" s="122">
        <v>155.748679074233</v>
      </c>
      <c r="Q144" s="122">
        <v>0</v>
      </c>
      <c r="R144" s="122"/>
      <c r="S144" s="122">
        <v>3669.62132835907</v>
      </c>
      <c r="T144" s="122">
        <v>3513.87264928484</v>
      </c>
      <c r="U144" s="122">
        <v>101917.009225282</v>
      </c>
    </row>
    <row r="145" spans="1:21" ht="14.25" customHeight="1" x14ac:dyDescent="0.2">
      <c r="A145" s="19" t="s">
        <v>495</v>
      </c>
      <c r="B145" s="19"/>
      <c r="C145" s="19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122"/>
      <c r="O145" s="140"/>
      <c r="P145" s="122"/>
      <c r="Q145" s="122"/>
      <c r="R145" s="122"/>
      <c r="S145" s="122"/>
      <c r="T145" s="122"/>
      <c r="U145" s="122"/>
    </row>
    <row r="146" spans="1:21" ht="12.75" x14ac:dyDescent="0.2">
      <c r="A146" s="122" t="s">
        <v>496</v>
      </c>
      <c r="B146" s="122">
        <v>4183</v>
      </c>
      <c r="C146" s="122">
        <v>3993.7940944839002</v>
      </c>
      <c r="D146" s="122">
        <v>11.6096968233081</v>
      </c>
      <c r="E146" s="122">
        <v>177.57986347567501</v>
      </c>
      <c r="F146" s="122"/>
      <c r="G146" s="122">
        <v>42433</v>
      </c>
      <c r="H146" s="122">
        <v>1474</v>
      </c>
      <c r="I146" s="122">
        <v>114971.957131096</v>
      </c>
      <c r="J146" s="122"/>
      <c r="K146" s="122">
        <v>104.582832175557</v>
      </c>
      <c r="L146" s="122">
        <v>92.973135352248903</v>
      </c>
      <c r="M146" s="122"/>
      <c r="N146" s="122">
        <v>180.307799242633</v>
      </c>
      <c r="O146" s="140">
        <v>-0.63776290942963298</v>
      </c>
      <c r="P146" s="122">
        <v>174.214164799288</v>
      </c>
      <c r="Q146" s="122">
        <v>0</v>
      </c>
      <c r="R146" s="122"/>
      <c r="S146" s="122">
        <v>3714.5170328045301</v>
      </c>
      <c r="T146" s="122">
        <v>3540.3028680052398</v>
      </c>
      <c r="U146" s="122">
        <v>101917.009225282</v>
      </c>
    </row>
    <row r="147" spans="1:21" ht="12.75" x14ac:dyDescent="0.2">
      <c r="A147" s="122" t="s">
        <v>497</v>
      </c>
      <c r="B147" s="122">
        <v>3458</v>
      </c>
      <c r="C147" s="122">
        <v>3520.2128565135799</v>
      </c>
      <c r="D147" s="122">
        <v>-5.0107587233116702</v>
      </c>
      <c r="E147" s="122">
        <v>-56.8950111224271</v>
      </c>
      <c r="F147" s="122"/>
      <c r="G147" s="122">
        <v>95532</v>
      </c>
      <c r="H147" s="122">
        <v>2925</v>
      </c>
      <c r="I147" s="122">
        <v>114971.957131096</v>
      </c>
      <c r="J147" s="122"/>
      <c r="K147" s="122">
        <v>87.962376628937207</v>
      </c>
      <c r="L147" s="122">
        <v>92.973135352248903</v>
      </c>
      <c r="M147" s="122"/>
      <c r="N147" s="122">
        <v>-71.627379703772505</v>
      </c>
      <c r="O147" s="140">
        <v>-0.63776290942963298</v>
      </c>
      <c r="P147" s="122">
        <v>-42.800405450511299</v>
      </c>
      <c r="Q147" s="122">
        <v>0</v>
      </c>
      <c r="R147" s="122"/>
      <c r="S147" s="122">
        <v>3077.6958888168701</v>
      </c>
      <c r="T147" s="122">
        <v>3120.4962942673801</v>
      </c>
      <c r="U147" s="122">
        <v>101917.009225282</v>
      </c>
    </row>
    <row r="148" spans="1:21" ht="12.75" x14ac:dyDescent="0.2">
      <c r="A148" s="122" t="s">
        <v>498</v>
      </c>
      <c r="B148" s="122">
        <v>4629</v>
      </c>
      <c r="C148" s="122">
        <v>4027.03877867236</v>
      </c>
      <c r="D148" s="122">
        <v>230.350986473186</v>
      </c>
      <c r="E148" s="122">
        <v>371.13832730422598</v>
      </c>
      <c r="F148" s="122"/>
      <c r="G148" s="122">
        <v>10278</v>
      </c>
      <c r="H148" s="122">
        <v>360</v>
      </c>
      <c r="I148" s="122">
        <v>114971.957131096</v>
      </c>
      <c r="J148" s="122"/>
      <c r="K148" s="122">
        <v>323.32412182543499</v>
      </c>
      <c r="L148" s="122">
        <v>92.973135352248903</v>
      </c>
      <c r="M148" s="122"/>
      <c r="N148" s="122">
        <v>431.07067329356897</v>
      </c>
      <c r="O148" s="140">
        <v>-0.63776290942963298</v>
      </c>
      <c r="P148" s="122">
        <v>310.56821840545399</v>
      </c>
      <c r="Q148" s="122">
        <v>0</v>
      </c>
      <c r="R148" s="122"/>
      <c r="S148" s="122">
        <v>3880.3408707796202</v>
      </c>
      <c r="T148" s="122">
        <v>3569.7726523741599</v>
      </c>
      <c r="U148" s="122">
        <v>101917.009225282</v>
      </c>
    </row>
    <row r="149" spans="1:21" ht="12.75" x14ac:dyDescent="0.2">
      <c r="A149" s="122" t="s">
        <v>499</v>
      </c>
      <c r="B149" s="122">
        <v>4184</v>
      </c>
      <c r="C149" s="122">
        <v>4280.2687219953104</v>
      </c>
      <c r="D149" s="122">
        <v>27.498935842536099</v>
      </c>
      <c r="E149" s="122">
        <v>-124.238902352382</v>
      </c>
      <c r="F149" s="122"/>
      <c r="G149" s="122">
        <v>78219</v>
      </c>
      <c r="H149" s="122">
        <v>2912</v>
      </c>
      <c r="I149" s="122">
        <v>114971.957131096</v>
      </c>
      <c r="J149" s="122"/>
      <c r="K149" s="122">
        <v>120.472071194785</v>
      </c>
      <c r="L149" s="122">
        <v>92.973135352248903</v>
      </c>
      <c r="M149" s="122"/>
      <c r="N149" s="122">
        <v>-98.025557171486497</v>
      </c>
      <c r="O149" s="140">
        <v>-0.63776290942963298</v>
      </c>
      <c r="P149" s="122">
        <v>-151.09001044270701</v>
      </c>
      <c r="Q149" s="122">
        <v>0</v>
      </c>
      <c r="R149" s="122"/>
      <c r="S149" s="122">
        <v>3643.1585847070901</v>
      </c>
      <c r="T149" s="122">
        <v>3794.2485951498002</v>
      </c>
      <c r="U149" s="122">
        <v>101917.009225282</v>
      </c>
    </row>
    <row r="150" spans="1:21" ht="12.75" x14ac:dyDescent="0.2">
      <c r="A150" s="122" t="s">
        <v>500</v>
      </c>
      <c r="B150" s="122">
        <v>3974</v>
      </c>
      <c r="C150" s="122">
        <v>3824.17972712236</v>
      </c>
      <c r="D150" s="122">
        <v>55.761068974159102</v>
      </c>
      <c r="E150" s="122">
        <v>94.050534505375097</v>
      </c>
      <c r="F150" s="122"/>
      <c r="G150" s="122">
        <v>23781</v>
      </c>
      <c r="H150" s="122">
        <v>791</v>
      </c>
      <c r="I150" s="122">
        <v>114971.957131096</v>
      </c>
      <c r="J150" s="122"/>
      <c r="K150" s="122">
        <v>148.73420432640799</v>
      </c>
      <c r="L150" s="122">
        <v>92.973135352248903</v>
      </c>
      <c r="M150" s="122"/>
      <c r="N150" s="122">
        <v>165.25674080554401</v>
      </c>
      <c r="O150" s="140">
        <v>-0.63776290942963298</v>
      </c>
      <c r="P150" s="122">
        <v>22.206565295776301</v>
      </c>
      <c r="Q150" s="122">
        <v>0</v>
      </c>
      <c r="R150" s="122"/>
      <c r="S150" s="122">
        <v>3412.1546035279098</v>
      </c>
      <c r="T150" s="122">
        <v>3389.9480382321299</v>
      </c>
      <c r="U150" s="122">
        <v>101917.009225282</v>
      </c>
    </row>
    <row r="151" spans="1:21" ht="12.75" x14ac:dyDescent="0.2">
      <c r="A151" s="122" t="s">
        <v>501</v>
      </c>
      <c r="B151" s="122">
        <v>3745</v>
      </c>
      <c r="C151" s="122">
        <v>3571.5859047212398</v>
      </c>
      <c r="D151" s="122">
        <v>34.4333480475321</v>
      </c>
      <c r="E151" s="122">
        <v>138.722345556221</v>
      </c>
      <c r="F151" s="122"/>
      <c r="G151" s="122">
        <v>60422</v>
      </c>
      <c r="H151" s="122">
        <v>1877</v>
      </c>
      <c r="I151" s="122">
        <v>114971.957131096</v>
      </c>
      <c r="J151" s="122"/>
      <c r="K151" s="122">
        <v>127.406483399781</v>
      </c>
      <c r="L151" s="122">
        <v>92.973135352248903</v>
      </c>
      <c r="M151" s="122"/>
      <c r="N151" s="122">
        <v>153.846265031754</v>
      </c>
      <c r="O151" s="140">
        <v>-0.63776290942963298</v>
      </c>
      <c r="P151" s="122">
        <v>122.96066317125999</v>
      </c>
      <c r="Q151" s="122">
        <v>0</v>
      </c>
      <c r="R151" s="122"/>
      <c r="S151" s="122">
        <v>3288.9966486708299</v>
      </c>
      <c r="T151" s="122">
        <v>3166.03598549957</v>
      </c>
      <c r="U151" s="122">
        <v>101917.009225282</v>
      </c>
    </row>
    <row r="152" spans="1:21" ht="14.25" customHeight="1" x14ac:dyDescent="0.2">
      <c r="A152" s="19" t="s">
        <v>502</v>
      </c>
      <c r="B152" s="19"/>
      <c r="C152" s="19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122"/>
      <c r="O152" s="140"/>
      <c r="P152" s="122"/>
      <c r="Q152" s="122"/>
      <c r="R152" s="122"/>
      <c r="S152" s="122"/>
      <c r="T152" s="122"/>
      <c r="U152" s="122"/>
    </row>
    <row r="153" spans="1:21" ht="12.75" x14ac:dyDescent="0.2">
      <c r="A153" s="122" t="s">
        <v>503</v>
      </c>
      <c r="B153" s="122">
        <v>4379</v>
      </c>
      <c r="C153" s="122">
        <v>4214.9238057418897</v>
      </c>
      <c r="D153" s="122">
        <v>37.522593639501203</v>
      </c>
      <c r="E153" s="122">
        <v>126.154859457822</v>
      </c>
      <c r="F153" s="122"/>
      <c r="G153" s="122">
        <v>28423</v>
      </c>
      <c r="H153" s="122">
        <v>1042</v>
      </c>
      <c r="I153" s="122">
        <v>114971.957131096</v>
      </c>
      <c r="J153" s="122"/>
      <c r="K153" s="122">
        <v>130.49572899175001</v>
      </c>
      <c r="L153" s="122">
        <v>92.973135352248903</v>
      </c>
      <c r="M153" s="122"/>
      <c r="N153" s="122">
        <v>152.13931459794</v>
      </c>
      <c r="O153" s="140">
        <v>-0.63776290942963298</v>
      </c>
      <c r="P153" s="122">
        <v>99.532641408275595</v>
      </c>
      <c r="Q153" s="122">
        <v>0</v>
      </c>
      <c r="R153" s="122"/>
      <c r="S153" s="122">
        <v>3835.85616857797</v>
      </c>
      <c r="T153" s="122">
        <v>3736.3235271696999</v>
      </c>
      <c r="U153" s="122">
        <v>101917.009225282</v>
      </c>
    </row>
    <row r="154" spans="1:21" ht="12.75" x14ac:dyDescent="0.2">
      <c r="A154" s="122" t="s">
        <v>504</v>
      </c>
      <c r="B154" s="122">
        <v>3655</v>
      </c>
      <c r="C154" s="122">
        <v>3702.52653617033</v>
      </c>
      <c r="D154" s="122">
        <v>-13.229032993192501</v>
      </c>
      <c r="E154" s="122">
        <v>-34.1761695757422</v>
      </c>
      <c r="F154" s="122"/>
      <c r="G154" s="122">
        <v>39188</v>
      </c>
      <c r="H154" s="122">
        <v>1262</v>
      </c>
      <c r="I154" s="122">
        <v>114971.957131096</v>
      </c>
      <c r="J154" s="122"/>
      <c r="K154" s="122">
        <v>79.744102359056399</v>
      </c>
      <c r="L154" s="122">
        <v>92.973135352248903</v>
      </c>
      <c r="M154" s="122"/>
      <c r="N154" s="122">
        <v>-45.817282586429897</v>
      </c>
      <c r="O154" s="140">
        <v>-0.63776290942963298</v>
      </c>
      <c r="P154" s="122">
        <v>-23.1728194744842</v>
      </c>
      <c r="Q154" s="122">
        <v>0</v>
      </c>
      <c r="R154" s="122"/>
      <c r="S154" s="122">
        <v>3258.9356229646901</v>
      </c>
      <c r="T154" s="122">
        <v>3282.1084424391702</v>
      </c>
      <c r="U154" s="122">
        <v>101917.009225282</v>
      </c>
    </row>
    <row r="155" spans="1:21" ht="12.75" x14ac:dyDescent="0.2">
      <c r="A155" s="122" t="s">
        <v>505</v>
      </c>
      <c r="B155" s="122">
        <v>4173</v>
      </c>
      <c r="C155" s="122">
        <v>3693.63654659339</v>
      </c>
      <c r="D155" s="122">
        <v>162.359452799362</v>
      </c>
      <c r="E155" s="122">
        <v>317.40369017828402</v>
      </c>
      <c r="F155" s="122"/>
      <c r="G155" s="122">
        <v>9556</v>
      </c>
      <c r="H155" s="122">
        <v>307</v>
      </c>
      <c r="I155" s="122">
        <v>114971.957131096</v>
      </c>
      <c r="J155" s="122"/>
      <c r="K155" s="122">
        <v>255.33258815161099</v>
      </c>
      <c r="L155" s="122">
        <v>92.973135352248903</v>
      </c>
      <c r="M155" s="122"/>
      <c r="N155" s="122">
        <v>430.262944379087</v>
      </c>
      <c r="O155" s="140">
        <v>-0.63776290942963298</v>
      </c>
      <c r="P155" s="122">
        <v>203.90667306805199</v>
      </c>
      <c r="Q155" s="122">
        <v>0</v>
      </c>
      <c r="R155" s="122"/>
      <c r="S155" s="122">
        <v>3478.13457513604</v>
      </c>
      <c r="T155" s="122">
        <v>3274.2279020679898</v>
      </c>
      <c r="U155" s="122">
        <v>101917.009225282</v>
      </c>
    </row>
    <row r="156" spans="1:21" ht="12.75" x14ac:dyDescent="0.2">
      <c r="A156" s="122" t="s">
        <v>506</v>
      </c>
      <c r="B156" s="122">
        <v>4234</v>
      </c>
      <c r="C156" s="122">
        <v>3946.67952703831</v>
      </c>
      <c r="D156" s="122">
        <v>177.25587228133901</v>
      </c>
      <c r="E156" s="122">
        <v>109.72023430920299</v>
      </c>
      <c r="F156" s="122"/>
      <c r="G156" s="122">
        <v>8652</v>
      </c>
      <c r="H156" s="122">
        <v>297</v>
      </c>
      <c r="I156" s="122">
        <v>114971.957131096</v>
      </c>
      <c r="J156" s="122"/>
      <c r="K156" s="122">
        <v>270.22900763358803</v>
      </c>
      <c r="L156" s="122">
        <v>92.973135352248903</v>
      </c>
      <c r="M156" s="122"/>
      <c r="N156" s="122">
        <v>266.94797390328898</v>
      </c>
      <c r="O156" s="140">
        <v>-0.63776290942963298</v>
      </c>
      <c r="P156" s="122">
        <v>-48.145268194313303</v>
      </c>
      <c r="Q156" s="122">
        <v>0</v>
      </c>
      <c r="R156" s="122"/>
      <c r="S156" s="122">
        <v>3450.3928432144799</v>
      </c>
      <c r="T156" s="122">
        <v>3498.53811140879</v>
      </c>
      <c r="U156" s="122">
        <v>101917.009225282</v>
      </c>
    </row>
    <row r="157" spans="1:21" ht="12.75" x14ac:dyDescent="0.2">
      <c r="A157" s="122" t="s">
        <v>507</v>
      </c>
      <c r="B157" s="122">
        <v>3670</v>
      </c>
      <c r="C157" s="122">
        <v>3705.2034174763098</v>
      </c>
      <c r="D157" s="122">
        <v>-19.417493040277201</v>
      </c>
      <c r="E157" s="122">
        <v>-15.8308489122509</v>
      </c>
      <c r="F157" s="122"/>
      <c r="G157" s="122">
        <v>107022</v>
      </c>
      <c r="H157" s="122">
        <v>3449</v>
      </c>
      <c r="I157" s="122">
        <v>114971.957131096</v>
      </c>
      <c r="J157" s="122"/>
      <c r="K157" s="122">
        <v>73.555642311971695</v>
      </c>
      <c r="L157" s="122">
        <v>92.973135352248903</v>
      </c>
      <c r="M157" s="122"/>
      <c r="N157" s="122">
        <v>-47.5259973217062</v>
      </c>
      <c r="O157" s="140">
        <v>-0.63776290942963298</v>
      </c>
      <c r="P157" s="122">
        <v>15.226536587774699</v>
      </c>
      <c r="Q157" s="122">
        <v>0</v>
      </c>
      <c r="R157" s="122"/>
      <c r="S157" s="122">
        <v>3299.7079032039801</v>
      </c>
      <c r="T157" s="122">
        <v>3284.4813666161999</v>
      </c>
      <c r="U157" s="122">
        <v>101917.009225282</v>
      </c>
    </row>
    <row r="158" spans="1:21" ht="12.75" x14ac:dyDescent="0.2">
      <c r="A158" s="122" t="s">
        <v>508</v>
      </c>
      <c r="B158" s="122">
        <v>4111</v>
      </c>
      <c r="C158" s="122">
        <v>3740.6913004449698</v>
      </c>
      <c r="D158" s="122">
        <v>149.15331844347901</v>
      </c>
      <c r="E158" s="122">
        <v>221.41137025458599</v>
      </c>
      <c r="F158" s="122"/>
      <c r="G158" s="122">
        <v>4764</v>
      </c>
      <c r="H158" s="122">
        <v>155</v>
      </c>
      <c r="I158" s="122">
        <v>114971.957131096</v>
      </c>
      <c r="J158" s="122"/>
      <c r="K158" s="122">
        <v>242.126453795728</v>
      </c>
      <c r="L158" s="122">
        <v>92.973135352248903</v>
      </c>
      <c r="M158" s="122"/>
      <c r="N158" s="122">
        <v>248.99741041224701</v>
      </c>
      <c r="O158" s="140">
        <v>-0.63776290942963298</v>
      </c>
      <c r="P158" s="122">
        <v>193.18756718749501</v>
      </c>
      <c r="Q158" s="122">
        <v>0</v>
      </c>
      <c r="R158" s="122"/>
      <c r="S158" s="122">
        <v>3509.1272040302301</v>
      </c>
      <c r="T158" s="122">
        <v>3315.9396368427301</v>
      </c>
      <c r="U158" s="122">
        <v>101917.009225282</v>
      </c>
    </row>
    <row r="159" spans="1:21" ht="12.75" x14ac:dyDescent="0.2">
      <c r="A159" s="122" t="s">
        <v>509</v>
      </c>
      <c r="B159" s="122">
        <v>4070</v>
      </c>
      <c r="C159" s="122">
        <v>3923.7450158499701</v>
      </c>
      <c r="D159" s="122">
        <v>148.055252435646</v>
      </c>
      <c r="E159" s="122">
        <v>-1.67192264070621</v>
      </c>
      <c r="F159" s="122"/>
      <c r="G159" s="122">
        <v>5538</v>
      </c>
      <c r="H159" s="122">
        <v>189</v>
      </c>
      <c r="I159" s="122">
        <v>114971.957131096</v>
      </c>
      <c r="J159" s="122"/>
      <c r="K159" s="122">
        <v>241.02838778789501</v>
      </c>
      <c r="L159" s="122">
        <v>92.973135352248903</v>
      </c>
      <c r="M159" s="122"/>
      <c r="N159" s="122">
        <v>18.753753009909801</v>
      </c>
      <c r="O159" s="140">
        <v>-0.63776290942963298</v>
      </c>
      <c r="P159" s="122">
        <v>-22.7353612007519</v>
      </c>
      <c r="Q159" s="122">
        <v>0</v>
      </c>
      <c r="R159" s="122"/>
      <c r="S159" s="122">
        <v>3455.47242926122</v>
      </c>
      <c r="T159" s="122">
        <v>3478.20779046197</v>
      </c>
      <c r="U159" s="122">
        <v>101917.009225282</v>
      </c>
    </row>
    <row r="160" spans="1:21" ht="12.75" x14ac:dyDescent="0.2">
      <c r="A160" s="122" t="s">
        <v>510</v>
      </c>
      <c r="B160" s="122">
        <v>4068</v>
      </c>
      <c r="C160" s="122">
        <v>3950.8772591888101</v>
      </c>
      <c r="D160" s="122">
        <v>23.7269505830131</v>
      </c>
      <c r="E160" s="122">
        <v>93.816480613677896</v>
      </c>
      <c r="F160" s="122"/>
      <c r="G160" s="122">
        <v>32185</v>
      </c>
      <c r="H160" s="122">
        <v>1106</v>
      </c>
      <c r="I160" s="122">
        <v>114971.957131096</v>
      </c>
      <c r="J160" s="122"/>
      <c r="K160" s="122">
        <v>116.700085935262</v>
      </c>
      <c r="L160" s="122">
        <v>92.973135352248903</v>
      </c>
      <c r="M160" s="122"/>
      <c r="N160" s="122">
        <v>140.83773585641299</v>
      </c>
      <c r="O160" s="140">
        <v>-0.63776290942963298</v>
      </c>
      <c r="P160" s="122">
        <v>46.1574624615128</v>
      </c>
      <c r="Q160" s="122">
        <v>0</v>
      </c>
      <c r="R160" s="122"/>
      <c r="S160" s="122">
        <v>3548.41665783707</v>
      </c>
      <c r="T160" s="122">
        <v>3502.25919537556</v>
      </c>
      <c r="U160" s="122">
        <v>101917.009225282</v>
      </c>
    </row>
    <row r="161" spans="1:21" ht="12.75" x14ac:dyDescent="0.2">
      <c r="A161" s="122" t="s">
        <v>511</v>
      </c>
      <c r="B161" s="122">
        <v>4636</v>
      </c>
      <c r="C161" s="122">
        <v>4013.9394445953199</v>
      </c>
      <c r="D161" s="122">
        <v>191.109961344807</v>
      </c>
      <c r="E161" s="122">
        <v>431.35895693446201</v>
      </c>
      <c r="F161" s="122"/>
      <c r="G161" s="122">
        <v>6502</v>
      </c>
      <c r="H161" s="122">
        <v>227</v>
      </c>
      <c r="I161" s="122">
        <v>114971.957131096</v>
      </c>
      <c r="J161" s="122"/>
      <c r="K161" s="122">
        <v>284.08309669705602</v>
      </c>
      <c r="L161" s="122">
        <v>92.973135352248903</v>
      </c>
      <c r="M161" s="122"/>
      <c r="N161" s="122">
        <v>349.82870434908398</v>
      </c>
      <c r="O161" s="140">
        <v>-0.63776290942963298</v>
      </c>
      <c r="P161" s="122">
        <v>512.25144661041202</v>
      </c>
      <c r="Q161" s="122">
        <v>0</v>
      </c>
      <c r="R161" s="122"/>
      <c r="S161" s="122">
        <v>4070.4121808674299</v>
      </c>
      <c r="T161" s="122">
        <v>3558.1607342570101</v>
      </c>
      <c r="U161" s="122">
        <v>101917.009225282</v>
      </c>
    </row>
    <row r="162" spans="1:21" ht="12.75" x14ac:dyDescent="0.2">
      <c r="A162" s="122" t="s">
        <v>512</v>
      </c>
      <c r="B162" s="122">
        <v>4104</v>
      </c>
      <c r="C162" s="122">
        <v>3716.6778326570902</v>
      </c>
      <c r="D162" s="122">
        <v>179.00910811710401</v>
      </c>
      <c r="E162" s="122">
        <v>208.12069709748801</v>
      </c>
      <c r="F162" s="122"/>
      <c r="G162" s="122">
        <v>5630</v>
      </c>
      <c r="H162" s="122">
        <v>182</v>
      </c>
      <c r="I162" s="122">
        <v>114971.957131096</v>
      </c>
      <c r="J162" s="122"/>
      <c r="K162" s="122">
        <v>271.98224346935302</v>
      </c>
      <c r="L162" s="122">
        <v>92.973135352248903</v>
      </c>
      <c r="M162" s="122"/>
      <c r="N162" s="122">
        <v>260.41524154359001</v>
      </c>
      <c r="O162" s="140">
        <v>-0.63776290942963298</v>
      </c>
      <c r="P162" s="122">
        <v>155.188389741957</v>
      </c>
      <c r="Q162" s="122">
        <v>0</v>
      </c>
      <c r="R162" s="122"/>
      <c r="S162" s="122">
        <v>3449.8412634544602</v>
      </c>
      <c r="T162" s="122">
        <v>3294.6528737125</v>
      </c>
      <c r="U162" s="122">
        <v>101917.009225282</v>
      </c>
    </row>
    <row r="163" spans="1:21" ht="12.75" x14ac:dyDescent="0.2">
      <c r="A163" s="122" t="s">
        <v>513</v>
      </c>
      <c r="B163" s="122">
        <v>3840</v>
      </c>
      <c r="C163" s="122">
        <v>3751.9474559956798</v>
      </c>
      <c r="D163" s="122">
        <v>169.182441030132</v>
      </c>
      <c r="E163" s="122">
        <v>-80.699403107882503</v>
      </c>
      <c r="F163" s="122"/>
      <c r="G163" s="122">
        <v>5240</v>
      </c>
      <c r="H163" s="122">
        <v>171</v>
      </c>
      <c r="I163" s="122">
        <v>114971.957131096</v>
      </c>
      <c r="J163" s="122"/>
      <c r="K163" s="122">
        <v>262.15557638238101</v>
      </c>
      <c r="L163" s="122">
        <v>92.973135352248903</v>
      </c>
      <c r="M163" s="122"/>
      <c r="N163" s="122">
        <v>-167.43511153407701</v>
      </c>
      <c r="O163" s="140">
        <v>-0.63776290942963298</v>
      </c>
      <c r="P163" s="122">
        <v>5.3985424088827996</v>
      </c>
      <c r="Q163" s="122">
        <v>0</v>
      </c>
      <c r="R163" s="122"/>
      <c r="S163" s="122">
        <v>3331.31620987516</v>
      </c>
      <c r="T163" s="122">
        <v>3325.9176674662799</v>
      </c>
      <c r="U163" s="122">
        <v>101917.009225282</v>
      </c>
    </row>
    <row r="164" spans="1:21" ht="12.75" x14ac:dyDescent="0.2">
      <c r="A164" s="122" t="s">
        <v>514</v>
      </c>
      <c r="B164" s="122">
        <v>3131</v>
      </c>
      <c r="C164" s="122">
        <v>3241.2979478550101</v>
      </c>
      <c r="D164" s="122">
        <v>-76.483477732947904</v>
      </c>
      <c r="E164" s="122">
        <v>-34.298466492560202</v>
      </c>
      <c r="F164" s="122"/>
      <c r="G164" s="122">
        <v>541145</v>
      </c>
      <c r="H164" s="122">
        <v>15256</v>
      </c>
      <c r="I164" s="122">
        <v>114971.957131096</v>
      </c>
      <c r="J164" s="122"/>
      <c r="K164" s="122">
        <v>16.489657619300999</v>
      </c>
      <c r="L164" s="122">
        <v>92.973135352248903</v>
      </c>
      <c r="M164" s="122"/>
      <c r="N164" s="122">
        <v>-35.5744271548974</v>
      </c>
      <c r="O164" s="140">
        <v>-0.63776290942963298</v>
      </c>
      <c r="P164" s="122">
        <v>-33.660268739652601</v>
      </c>
      <c r="Q164" s="122">
        <v>0</v>
      </c>
      <c r="R164" s="122"/>
      <c r="S164" s="122">
        <v>2839.5916189076702</v>
      </c>
      <c r="T164" s="122">
        <v>2873.25188764732</v>
      </c>
      <c r="U164" s="122">
        <v>101917.009225282</v>
      </c>
    </row>
    <row r="165" spans="1:21" ht="12.75" x14ac:dyDescent="0.2">
      <c r="A165" s="122" t="s">
        <v>515</v>
      </c>
      <c r="B165" s="122">
        <v>4504</v>
      </c>
      <c r="C165" s="122">
        <v>4096.0957204197703</v>
      </c>
      <c r="D165" s="122">
        <v>173.62780503907501</v>
      </c>
      <c r="E165" s="122">
        <v>233.80267993226499</v>
      </c>
      <c r="F165" s="122"/>
      <c r="G165" s="122">
        <v>13080</v>
      </c>
      <c r="H165" s="122">
        <v>466</v>
      </c>
      <c r="I165" s="122">
        <v>114971.957131096</v>
      </c>
      <c r="J165" s="122"/>
      <c r="K165" s="122">
        <v>266.600940391324</v>
      </c>
      <c r="L165" s="122">
        <v>92.973135352248903</v>
      </c>
      <c r="M165" s="122"/>
      <c r="N165" s="122">
        <v>263.91053090878802</v>
      </c>
      <c r="O165" s="140">
        <v>-0.63776290942963298</v>
      </c>
      <c r="P165" s="122">
        <v>203.057066046313</v>
      </c>
      <c r="Q165" s="122">
        <v>0</v>
      </c>
      <c r="R165" s="122"/>
      <c r="S165" s="122">
        <v>3834.0453152039299</v>
      </c>
      <c r="T165" s="122">
        <v>3630.98824915761</v>
      </c>
      <c r="U165" s="122">
        <v>101917.009225282</v>
      </c>
    </row>
    <row r="166" spans="1:21" ht="12.75" x14ac:dyDescent="0.2">
      <c r="A166" s="122" t="s">
        <v>516</v>
      </c>
      <c r="B166" s="122">
        <v>4239</v>
      </c>
      <c r="C166" s="122">
        <v>3801.3339068515002</v>
      </c>
      <c r="D166" s="122">
        <v>158.310561695248</v>
      </c>
      <c r="E166" s="122">
        <v>279.48598562494101</v>
      </c>
      <c r="F166" s="122"/>
      <c r="G166" s="122">
        <v>9376</v>
      </c>
      <c r="H166" s="122">
        <v>310</v>
      </c>
      <c r="I166" s="122">
        <v>114971.957131096</v>
      </c>
      <c r="J166" s="122"/>
      <c r="K166" s="122">
        <v>251.28369704749699</v>
      </c>
      <c r="L166" s="122">
        <v>92.973135352248903</v>
      </c>
      <c r="M166" s="122"/>
      <c r="N166" s="122">
        <v>236.08643315247701</v>
      </c>
      <c r="O166" s="140">
        <v>-0.63776290942963298</v>
      </c>
      <c r="P166" s="122">
        <v>322.24777518797498</v>
      </c>
      <c r="Q166" s="122">
        <v>0</v>
      </c>
      <c r="R166" s="122"/>
      <c r="S166" s="122">
        <v>3691.9441126279899</v>
      </c>
      <c r="T166" s="122">
        <v>3369.6963374400102</v>
      </c>
      <c r="U166" s="122">
        <v>101917.009225282</v>
      </c>
    </row>
    <row r="167" spans="1:21" ht="12.75" x14ac:dyDescent="0.2">
      <c r="A167" s="122" t="s">
        <v>517</v>
      </c>
      <c r="B167" s="122">
        <v>3863</v>
      </c>
      <c r="C167" s="122">
        <v>3597.3217875570799</v>
      </c>
      <c r="D167" s="122">
        <v>150.23715926339599</v>
      </c>
      <c r="E167" s="122">
        <v>115.40952027082101</v>
      </c>
      <c r="F167" s="122"/>
      <c r="G167" s="122">
        <v>8885</v>
      </c>
      <c r="H167" s="122">
        <v>278</v>
      </c>
      <c r="I167" s="122">
        <v>114971.957131096</v>
      </c>
      <c r="J167" s="122"/>
      <c r="K167" s="122">
        <v>243.21029461564501</v>
      </c>
      <c r="L167" s="122">
        <v>92.973135352248903</v>
      </c>
      <c r="M167" s="122"/>
      <c r="N167" s="122">
        <v>193.92242504420901</v>
      </c>
      <c r="O167" s="140">
        <v>-0.63776290942963298</v>
      </c>
      <c r="P167" s="122">
        <v>36.258852588003698</v>
      </c>
      <c r="Q167" s="122">
        <v>0</v>
      </c>
      <c r="R167" s="122"/>
      <c r="S167" s="122">
        <v>3225.1084378022401</v>
      </c>
      <c r="T167" s="122">
        <v>3188.8495852142401</v>
      </c>
      <c r="U167" s="122">
        <v>101917.009225282</v>
      </c>
    </row>
    <row r="168" spans="1:21" ht="12.75" x14ac:dyDescent="0.2">
      <c r="A168" s="122" t="s">
        <v>518</v>
      </c>
      <c r="B168" s="122">
        <v>4212</v>
      </c>
      <c r="C168" s="122">
        <v>4295.8853123299396</v>
      </c>
      <c r="D168" s="122">
        <v>40.569958716619098</v>
      </c>
      <c r="E168" s="122">
        <v>-124.915485549941</v>
      </c>
      <c r="F168" s="122"/>
      <c r="G168" s="122">
        <v>36291</v>
      </c>
      <c r="H168" s="122">
        <v>1356</v>
      </c>
      <c r="I168" s="122">
        <v>114971.957131096</v>
      </c>
      <c r="J168" s="122"/>
      <c r="K168" s="122">
        <v>133.54309406886799</v>
      </c>
      <c r="L168" s="122">
        <v>92.973135352248903</v>
      </c>
      <c r="M168" s="122"/>
      <c r="N168" s="122">
        <v>-89.243706499269095</v>
      </c>
      <c r="O168" s="140">
        <v>-0.63776290942963298</v>
      </c>
      <c r="P168" s="122">
        <v>-161.225027510042</v>
      </c>
      <c r="Q168" s="122">
        <v>0</v>
      </c>
      <c r="R168" s="122"/>
      <c r="S168" s="122">
        <v>3646.8669101462101</v>
      </c>
      <c r="T168" s="122">
        <v>3808.0919376562501</v>
      </c>
      <c r="U168" s="122">
        <v>101917.009225282</v>
      </c>
    </row>
    <row r="169" spans="1:21" ht="12.75" x14ac:dyDescent="0.2">
      <c r="A169" s="122" t="s">
        <v>519</v>
      </c>
      <c r="B169" s="122">
        <v>4003</v>
      </c>
      <c r="C169" s="122">
        <v>3540.9871854404701</v>
      </c>
      <c r="D169" s="122">
        <v>149.00799672322299</v>
      </c>
      <c r="E169" s="122">
        <v>312.791676795277</v>
      </c>
      <c r="F169" s="122"/>
      <c r="G169" s="122">
        <v>6786</v>
      </c>
      <c r="H169" s="122">
        <v>209</v>
      </c>
      <c r="I169" s="122">
        <v>114971.957131096</v>
      </c>
      <c r="J169" s="122"/>
      <c r="K169" s="122">
        <v>241.981132075472</v>
      </c>
      <c r="L169" s="122">
        <v>92.973135352248903</v>
      </c>
      <c r="M169" s="122"/>
      <c r="N169" s="122">
        <v>393.072661354096</v>
      </c>
      <c r="O169" s="140">
        <v>-0.63776290942963298</v>
      </c>
      <c r="P169" s="122">
        <v>231.87292932702701</v>
      </c>
      <c r="Q169" s="122">
        <v>0</v>
      </c>
      <c r="R169" s="122"/>
      <c r="S169" s="122">
        <v>3370.7846487617498</v>
      </c>
      <c r="T169" s="122">
        <v>3138.91171943472</v>
      </c>
      <c r="U169" s="122">
        <v>101917.009225282</v>
      </c>
    </row>
    <row r="170" spans="1:21" ht="12.75" x14ac:dyDescent="0.2">
      <c r="A170" s="122" t="s">
        <v>520</v>
      </c>
      <c r="B170" s="122">
        <v>3720</v>
      </c>
      <c r="C170" s="122">
        <v>3644.6441741845902</v>
      </c>
      <c r="D170" s="122">
        <v>21.717364807350101</v>
      </c>
      <c r="E170" s="122">
        <v>53.515671736561998</v>
      </c>
      <c r="F170" s="122"/>
      <c r="G170" s="122">
        <v>42334</v>
      </c>
      <c r="H170" s="122">
        <v>1342</v>
      </c>
      <c r="I170" s="122">
        <v>114971.957131096</v>
      </c>
      <c r="J170" s="122"/>
      <c r="K170" s="122">
        <v>114.690500159599</v>
      </c>
      <c r="L170" s="122">
        <v>92.973135352248903</v>
      </c>
      <c r="M170" s="122"/>
      <c r="N170" s="122">
        <v>74.778549712814296</v>
      </c>
      <c r="O170" s="140">
        <v>-0.63776290942963298</v>
      </c>
      <c r="P170" s="122">
        <v>31.61503085088</v>
      </c>
      <c r="Q170" s="122">
        <v>0</v>
      </c>
      <c r="R170" s="122"/>
      <c r="S170" s="122">
        <v>3262.4135941883601</v>
      </c>
      <c r="T170" s="122">
        <v>3230.7985633374801</v>
      </c>
      <c r="U170" s="122">
        <v>101917.009225282</v>
      </c>
    </row>
    <row r="171" spans="1:21" ht="12.75" x14ac:dyDescent="0.2">
      <c r="A171" s="122" t="s">
        <v>521</v>
      </c>
      <c r="B171" s="122">
        <v>4366</v>
      </c>
      <c r="C171" s="122">
        <v>4324.7101623826202</v>
      </c>
      <c r="D171" s="122">
        <v>57.970939214995099</v>
      </c>
      <c r="E171" s="122">
        <v>-16.658851028751702</v>
      </c>
      <c r="F171" s="122"/>
      <c r="G171" s="122">
        <v>39771</v>
      </c>
      <c r="H171" s="122">
        <v>1496</v>
      </c>
      <c r="I171" s="122">
        <v>114971.957131096</v>
      </c>
      <c r="J171" s="122"/>
      <c r="K171" s="122">
        <v>150.944074567244</v>
      </c>
      <c r="L171" s="122">
        <v>92.973135352248903</v>
      </c>
      <c r="M171" s="122"/>
      <c r="N171" s="122">
        <v>3.9583435406502798</v>
      </c>
      <c r="O171" s="140">
        <v>-0.63776290942963298</v>
      </c>
      <c r="P171" s="122">
        <v>-37.913808507583298</v>
      </c>
      <c r="Q171" s="122">
        <v>0</v>
      </c>
      <c r="R171" s="122"/>
      <c r="S171" s="122">
        <v>3795.7299470183598</v>
      </c>
      <c r="T171" s="122">
        <v>3833.6437555259499</v>
      </c>
      <c r="U171" s="122">
        <v>101917.009225282</v>
      </c>
    </row>
    <row r="172" spans="1:21" ht="12.75" x14ac:dyDescent="0.2">
      <c r="A172" s="122" t="s">
        <v>522</v>
      </c>
      <c r="B172" s="122">
        <v>3923</v>
      </c>
      <c r="C172" s="122">
        <v>3918.3188093748199</v>
      </c>
      <c r="D172" s="122">
        <v>0.98564218861824304</v>
      </c>
      <c r="E172" s="122">
        <v>3.36873772522774</v>
      </c>
      <c r="F172" s="122"/>
      <c r="G172" s="122">
        <v>38761</v>
      </c>
      <c r="H172" s="122">
        <v>1321</v>
      </c>
      <c r="I172" s="122">
        <v>114971.957131096</v>
      </c>
      <c r="J172" s="122"/>
      <c r="K172" s="122">
        <v>93.958777540867104</v>
      </c>
      <c r="L172" s="122">
        <v>92.973135352248903</v>
      </c>
      <c r="M172" s="122"/>
      <c r="N172" s="122">
        <v>-18.471948736199899</v>
      </c>
      <c r="O172" s="140">
        <v>-0.63776290942963298</v>
      </c>
      <c r="P172" s="122">
        <v>24.5716612772258</v>
      </c>
      <c r="Q172" s="122">
        <v>0</v>
      </c>
      <c r="R172" s="122"/>
      <c r="S172" s="122">
        <v>3497.9693854483799</v>
      </c>
      <c r="T172" s="122">
        <v>3473.39772417115</v>
      </c>
      <c r="U172" s="122">
        <v>101917.009225282</v>
      </c>
    </row>
    <row r="173" spans="1:21" ht="12.75" x14ac:dyDescent="0.2">
      <c r="A173" s="122" t="s">
        <v>523</v>
      </c>
      <c r="B173" s="122">
        <v>4346</v>
      </c>
      <c r="C173" s="122">
        <v>4129.1440363251404</v>
      </c>
      <c r="D173" s="122">
        <v>82.517117524914099</v>
      </c>
      <c r="E173" s="122">
        <v>134.14132722288599</v>
      </c>
      <c r="F173" s="122"/>
      <c r="G173" s="122">
        <v>13031</v>
      </c>
      <c r="H173" s="122">
        <v>468</v>
      </c>
      <c r="I173" s="122">
        <v>114971.957131096</v>
      </c>
      <c r="J173" s="122"/>
      <c r="K173" s="122">
        <v>175.49025287716299</v>
      </c>
      <c r="L173" s="122">
        <v>92.973135352248903</v>
      </c>
      <c r="M173" s="122"/>
      <c r="N173" s="122">
        <v>153.83233181802601</v>
      </c>
      <c r="O173" s="140">
        <v>-0.63776290942963298</v>
      </c>
      <c r="P173" s="122">
        <v>113.812559718316</v>
      </c>
      <c r="Q173" s="122">
        <v>0</v>
      </c>
      <c r="R173" s="122"/>
      <c r="S173" s="122">
        <v>3774.0965223790599</v>
      </c>
      <c r="T173" s="122">
        <v>3660.2839626607401</v>
      </c>
      <c r="U173" s="122">
        <v>101917.009225282</v>
      </c>
    </row>
    <row r="174" spans="1:21" ht="12.75" x14ac:dyDescent="0.2">
      <c r="A174" s="122" t="s">
        <v>524</v>
      </c>
      <c r="B174" s="122">
        <v>3927</v>
      </c>
      <c r="C174" s="122">
        <v>3771.0223018731299</v>
      </c>
      <c r="D174" s="122">
        <v>16.624387867565101</v>
      </c>
      <c r="E174" s="122">
        <v>139.480881023965</v>
      </c>
      <c r="F174" s="122"/>
      <c r="G174" s="122">
        <v>14299</v>
      </c>
      <c r="H174" s="122">
        <v>469</v>
      </c>
      <c r="I174" s="122">
        <v>114971.957131096</v>
      </c>
      <c r="J174" s="122"/>
      <c r="K174" s="122">
        <v>109.59752321981399</v>
      </c>
      <c r="L174" s="122">
        <v>92.973135352248903</v>
      </c>
      <c r="M174" s="122"/>
      <c r="N174" s="122">
        <v>133.00651052302399</v>
      </c>
      <c r="O174" s="140">
        <v>-0.63776290942963298</v>
      </c>
      <c r="P174" s="122">
        <v>145.317488615477</v>
      </c>
      <c r="Q174" s="122">
        <v>0</v>
      </c>
      <c r="R174" s="122"/>
      <c r="S174" s="122">
        <v>3488.1440727582399</v>
      </c>
      <c r="T174" s="122">
        <v>3342.8265841427701</v>
      </c>
      <c r="U174" s="122">
        <v>101917.009225282</v>
      </c>
    </row>
    <row r="175" spans="1:21" ht="12.75" x14ac:dyDescent="0.2">
      <c r="A175" s="122" t="s">
        <v>525</v>
      </c>
      <c r="B175" s="122">
        <v>3930</v>
      </c>
      <c r="C175" s="122">
        <v>3758.5414688565302</v>
      </c>
      <c r="D175" s="122">
        <v>-14.919435616965901</v>
      </c>
      <c r="E175" s="122">
        <v>186.43859659468899</v>
      </c>
      <c r="F175" s="122"/>
      <c r="G175" s="122">
        <v>23921</v>
      </c>
      <c r="H175" s="122">
        <v>782</v>
      </c>
      <c r="I175" s="122">
        <v>114971.957131096</v>
      </c>
      <c r="J175" s="122"/>
      <c r="K175" s="122">
        <v>78.053699735283004</v>
      </c>
      <c r="L175" s="122">
        <v>92.973135352248903</v>
      </c>
      <c r="M175" s="122"/>
      <c r="N175" s="122">
        <v>141.916613045904</v>
      </c>
      <c r="O175" s="140">
        <v>-0.63776290942963298</v>
      </c>
      <c r="P175" s="122">
        <v>230.322817234045</v>
      </c>
      <c r="Q175" s="122">
        <v>0</v>
      </c>
      <c r="R175" s="122"/>
      <c r="S175" s="122">
        <v>3562.0857541585401</v>
      </c>
      <c r="T175" s="122">
        <v>3331.7629369244901</v>
      </c>
      <c r="U175" s="122">
        <v>101917.009225282</v>
      </c>
    </row>
    <row r="176" spans="1:21" ht="12.75" x14ac:dyDescent="0.2">
      <c r="A176" s="122" t="s">
        <v>526</v>
      </c>
      <c r="B176" s="122">
        <v>4089</v>
      </c>
      <c r="C176" s="122">
        <v>3976.3665640996301</v>
      </c>
      <c r="D176" s="122">
        <v>51.363223714603102</v>
      </c>
      <c r="E176" s="122">
        <v>61.614296737220698</v>
      </c>
      <c r="F176" s="122"/>
      <c r="G176" s="122">
        <v>33887</v>
      </c>
      <c r="H176" s="122">
        <v>1172</v>
      </c>
      <c r="I176" s="122">
        <v>114971.957131096</v>
      </c>
      <c r="J176" s="122"/>
      <c r="K176" s="122">
        <v>144.336359066852</v>
      </c>
      <c r="L176" s="122">
        <v>92.973135352248903</v>
      </c>
      <c r="M176" s="122"/>
      <c r="N176" s="122">
        <v>65.753840938880799</v>
      </c>
      <c r="O176" s="140">
        <v>-0.63776290942963298</v>
      </c>
      <c r="P176" s="122">
        <v>56.8369896261311</v>
      </c>
      <c r="Q176" s="122">
        <v>0</v>
      </c>
      <c r="R176" s="122"/>
      <c r="S176" s="122">
        <v>3581.6912054620302</v>
      </c>
      <c r="T176" s="122">
        <v>3524.8542158359</v>
      </c>
      <c r="U176" s="122">
        <v>101917.009225282</v>
      </c>
    </row>
    <row r="177" spans="1:21" ht="12.75" x14ac:dyDescent="0.2">
      <c r="A177" s="122" t="s">
        <v>527</v>
      </c>
      <c r="B177" s="122">
        <v>4301</v>
      </c>
      <c r="C177" s="122">
        <v>3834.11405831094</v>
      </c>
      <c r="D177" s="122">
        <v>20.146398175448098</v>
      </c>
      <c r="E177" s="122">
        <v>446.92784001034198</v>
      </c>
      <c r="F177" s="122"/>
      <c r="G177" s="122">
        <v>8936</v>
      </c>
      <c r="H177" s="122">
        <v>298</v>
      </c>
      <c r="I177" s="122">
        <v>114971.957131096</v>
      </c>
      <c r="J177" s="122"/>
      <c r="K177" s="122">
        <v>113.119533527697</v>
      </c>
      <c r="L177" s="122">
        <v>92.973135352248903</v>
      </c>
      <c r="M177" s="122"/>
      <c r="N177" s="122">
        <v>461.78602280841602</v>
      </c>
      <c r="O177" s="140">
        <v>-0.63776290942963298</v>
      </c>
      <c r="P177" s="122">
        <v>431.43189430283797</v>
      </c>
      <c r="Q177" s="122">
        <v>0</v>
      </c>
      <c r="R177" s="122"/>
      <c r="S177" s="122">
        <v>3830.1862305980699</v>
      </c>
      <c r="T177" s="122">
        <v>3398.7543362952301</v>
      </c>
      <c r="U177" s="122">
        <v>101917.009225282</v>
      </c>
    </row>
    <row r="178" spans="1:21" ht="12.75" x14ac:dyDescent="0.2">
      <c r="A178" s="122" t="s">
        <v>528</v>
      </c>
      <c r="B178" s="122">
        <v>4523</v>
      </c>
      <c r="C178" s="122">
        <v>4209.16566671492</v>
      </c>
      <c r="D178" s="122">
        <v>164.725869137308</v>
      </c>
      <c r="E178" s="122">
        <v>149.244374388734</v>
      </c>
      <c r="F178" s="122"/>
      <c r="G178" s="122">
        <v>10243</v>
      </c>
      <c r="H178" s="122">
        <v>375</v>
      </c>
      <c r="I178" s="122">
        <v>114971.957131096</v>
      </c>
      <c r="J178" s="122"/>
      <c r="K178" s="122">
        <v>257.69900448955701</v>
      </c>
      <c r="L178" s="122">
        <v>92.973135352248903</v>
      </c>
      <c r="M178" s="122"/>
      <c r="N178" s="122">
        <v>4.1040815900823899</v>
      </c>
      <c r="O178" s="140">
        <v>-0.63776290942963298</v>
      </c>
      <c r="P178" s="122">
        <v>293.74690427795599</v>
      </c>
      <c r="Q178" s="122">
        <v>0</v>
      </c>
      <c r="R178" s="122"/>
      <c r="S178" s="122">
        <v>4024.9661232060898</v>
      </c>
      <c r="T178" s="122">
        <v>3731.21921892814</v>
      </c>
      <c r="U178" s="122">
        <v>101917.009225282</v>
      </c>
    </row>
    <row r="179" spans="1:21" ht="12.75" x14ac:dyDescent="0.2">
      <c r="A179" s="122" t="s">
        <v>529</v>
      </c>
      <c r="B179" s="122">
        <v>3902</v>
      </c>
      <c r="C179" s="122">
        <v>4017.7242476406</v>
      </c>
      <c r="D179" s="122">
        <v>-71.956590412615597</v>
      </c>
      <c r="E179" s="122">
        <v>-43.678892435276701</v>
      </c>
      <c r="F179" s="122"/>
      <c r="G179" s="122">
        <v>62927</v>
      </c>
      <c r="H179" s="122">
        <v>2199</v>
      </c>
      <c r="I179" s="122">
        <v>114971.957131096</v>
      </c>
      <c r="J179" s="122"/>
      <c r="K179" s="122">
        <v>21.016544939633299</v>
      </c>
      <c r="L179" s="122">
        <v>92.973135352248903</v>
      </c>
      <c r="M179" s="122"/>
      <c r="N179" s="122">
        <v>-16.486845924215199</v>
      </c>
      <c r="O179" s="140">
        <v>-0.63776290942963298</v>
      </c>
      <c r="P179" s="122">
        <v>-71.508701855767896</v>
      </c>
      <c r="Q179" s="122">
        <v>0</v>
      </c>
      <c r="R179" s="122"/>
      <c r="S179" s="122">
        <v>3490.0070749394999</v>
      </c>
      <c r="T179" s="122">
        <v>3561.5157767952701</v>
      </c>
      <c r="U179" s="122">
        <v>101917.009225282</v>
      </c>
    </row>
    <row r="180" spans="1:21" ht="12.75" x14ac:dyDescent="0.2">
      <c r="A180" s="122" t="s">
        <v>530</v>
      </c>
      <c r="B180" s="122">
        <v>4238</v>
      </c>
      <c r="C180" s="122">
        <v>3902.6617572731502</v>
      </c>
      <c r="D180" s="122">
        <v>137.26412621033299</v>
      </c>
      <c r="E180" s="122">
        <v>198.180171921659</v>
      </c>
      <c r="F180" s="122"/>
      <c r="G180" s="122">
        <v>15054</v>
      </c>
      <c r="H180" s="122">
        <v>511</v>
      </c>
      <c r="I180" s="122">
        <v>114971.957131096</v>
      </c>
      <c r="J180" s="122"/>
      <c r="K180" s="122">
        <v>230.23726156258201</v>
      </c>
      <c r="L180" s="122">
        <v>92.973135352248903</v>
      </c>
      <c r="M180" s="122"/>
      <c r="N180" s="122">
        <v>207.587560399192</v>
      </c>
      <c r="O180" s="140">
        <v>-0.63776290942963298</v>
      </c>
      <c r="P180" s="122">
        <v>188.135020534696</v>
      </c>
      <c r="Q180" s="122">
        <v>0</v>
      </c>
      <c r="R180" s="122"/>
      <c r="S180" s="122">
        <v>3647.6535348245402</v>
      </c>
      <c r="T180" s="122">
        <v>3459.5185142898399</v>
      </c>
      <c r="U180" s="122">
        <v>101917.009225282</v>
      </c>
    </row>
    <row r="181" spans="1:21" ht="12.75" x14ac:dyDescent="0.2">
      <c r="A181" s="122" t="s">
        <v>531</v>
      </c>
      <c r="B181" s="122">
        <v>3920</v>
      </c>
      <c r="C181" s="122">
        <v>4192.4728125990896</v>
      </c>
      <c r="D181" s="122">
        <v>-81.036656962393707</v>
      </c>
      <c r="E181" s="122">
        <v>-191.43844327564301</v>
      </c>
      <c r="F181" s="122"/>
      <c r="G181" s="122">
        <v>36528</v>
      </c>
      <c r="H181" s="122">
        <v>1332</v>
      </c>
      <c r="I181" s="122">
        <v>114971.957131096</v>
      </c>
      <c r="J181" s="122"/>
      <c r="K181" s="122">
        <v>11.9364783898552</v>
      </c>
      <c r="L181" s="122">
        <v>92.973135352248903</v>
      </c>
      <c r="M181" s="122"/>
      <c r="N181" s="122">
        <v>-184.84855508555501</v>
      </c>
      <c r="O181" s="140">
        <v>-0.63776290942963298</v>
      </c>
      <c r="P181" s="122">
        <v>-198.66609437515999</v>
      </c>
      <c r="Q181" s="122">
        <v>0</v>
      </c>
      <c r="R181" s="122"/>
      <c r="S181" s="122">
        <v>3517.7557269147001</v>
      </c>
      <c r="T181" s="122">
        <v>3716.42182128986</v>
      </c>
      <c r="U181" s="122">
        <v>101917.009225282</v>
      </c>
    </row>
    <row r="182" spans="1:21" ht="12.75" x14ac:dyDescent="0.2">
      <c r="A182" s="122" t="s">
        <v>532</v>
      </c>
      <c r="B182" s="122">
        <v>4181</v>
      </c>
      <c r="C182" s="122">
        <v>4035.3948787678601</v>
      </c>
      <c r="D182" s="122">
        <v>5.9268917406799302</v>
      </c>
      <c r="E182" s="122">
        <v>139.201143747614</v>
      </c>
      <c r="F182" s="122"/>
      <c r="G182" s="122">
        <v>18747</v>
      </c>
      <c r="H182" s="122">
        <v>658</v>
      </c>
      <c r="I182" s="122">
        <v>114971.957131096</v>
      </c>
      <c r="J182" s="122"/>
      <c r="K182" s="122">
        <v>98.900027092928795</v>
      </c>
      <c r="L182" s="122">
        <v>92.973135352248903</v>
      </c>
      <c r="M182" s="122"/>
      <c r="N182" s="122">
        <v>245.009448487496</v>
      </c>
      <c r="O182" s="140">
        <v>-0.63776290942963298</v>
      </c>
      <c r="P182" s="122">
        <v>32.755076098303597</v>
      </c>
      <c r="Q182" s="122">
        <v>0</v>
      </c>
      <c r="R182" s="122"/>
      <c r="S182" s="122">
        <v>3609.9350019656899</v>
      </c>
      <c r="T182" s="122">
        <v>3577.17992586738</v>
      </c>
      <c r="U182" s="122">
        <v>101917.009225282</v>
      </c>
    </row>
    <row r="183" spans="1:21" ht="12.75" x14ac:dyDescent="0.2">
      <c r="A183" s="122" t="s">
        <v>533</v>
      </c>
      <c r="B183" s="122">
        <v>3714</v>
      </c>
      <c r="C183" s="122">
        <v>3604.9098614899199</v>
      </c>
      <c r="D183" s="122">
        <v>25.614186160382101</v>
      </c>
      <c r="E183" s="122">
        <v>83.313326234470694</v>
      </c>
      <c r="F183" s="122"/>
      <c r="G183" s="122">
        <v>53134</v>
      </c>
      <c r="H183" s="122">
        <v>1666</v>
      </c>
      <c r="I183" s="122">
        <v>114971.957131096</v>
      </c>
      <c r="J183" s="122"/>
      <c r="K183" s="122">
        <v>118.58732151263099</v>
      </c>
      <c r="L183" s="122">
        <v>92.973135352248903</v>
      </c>
      <c r="M183" s="122"/>
      <c r="N183" s="122">
        <v>71.396116085298701</v>
      </c>
      <c r="O183" s="140">
        <v>-0.63776290942963298</v>
      </c>
      <c r="P183" s="122">
        <v>94.592773474213104</v>
      </c>
      <c r="Q183" s="122">
        <v>0</v>
      </c>
      <c r="R183" s="122"/>
      <c r="S183" s="122">
        <v>3290.16881460269</v>
      </c>
      <c r="T183" s="122">
        <v>3195.57604112848</v>
      </c>
      <c r="U183" s="122">
        <v>101917.009225282</v>
      </c>
    </row>
    <row r="184" spans="1:21" ht="12.75" x14ac:dyDescent="0.2">
      <c r="A184" s="122" t="s">
        <v>534</v>
      </c>
      <c r="B184" s="122">
        <v>3722</v>
      </c>
      <c r="C184" s="122">
        <v>3553.0467101312802</v>
      </c>
      <c r="D184" s="122">
        <v>120.964529265837</v>
      </c>
      <c r="E184" s="122">
        <v>47.563174936322199</v>
      </c>
      <c r="F184" s="122"/>
      <c r="G184" s="122">
        <v>8931</v>
      </c>
      <c r="H184" s="122">
        <v>276</v>
      </c>
      <c r="I184" s="122">
        <v>114971.957131096</v>
      </c>
      <c r="J184" s="122"/>
      <c r="K184" s="122">
        <v>213.93766461808599</v>
      </c>
      <c r="L184" s="122">
        <v>92.973135352248903</v>
      </c>
      <c r="M184" s="122"/>
      <c r="N184" s="122">
        <v>128.15901652676899</v>
      </c>
      <c r="O184" s="140">
        <v>-0.63776290942963298</v>
      </c>
      <c r="P184" s="122">
        <v>-33.670429563554499</v>
      </c>
      <c r="Q184" s="122">
        <v>0</v>
      </c>
      <c r="R184" s="122"/>
      <c r="S184" s="122">
        <v>3115.9314678922701</v>
      </c>
      <c r="T184" s="122">
        <v>3149.6018974558201</v>
      </c>
      <c r="U184" s="122">
        <v>101917.009225282</v>
      </c>
    </row>
    <row r="185" spans="1:21" ht="12.75" x14ac:dyDescent="0.2">
      <c r="A185" s="122" t="s">
        <v>535</v>
      </c>
      <c r="B185" s="122">
        <v>4399</v>
      </c>
      <c r="C185" s="122">
        <v>4248.6175256357501</v>
      </c>
      <c r="D185" s="122">
        <v>27.937509687988101</v>
      </c>
      <c r="E185" s="122">
        <v>122.43039235198501</v>
      </c>
      <c r="F185" s="122"/>
      <c r="G185" s="122">
        <v>25275</v>
      </c>
      <c r="H185" s="122">
        <v>934</v>
      </c>
      <c r="I185" s="122">
        <v>114971.957131096</v>
      </c>
      <c r="J185" s="122"/>
      <c r="K185" s="122">
        <v>120.910645040237</v>
      </c>
      <c r="L185" s="122">
        <v>92.973135352248903</v>
      </c>
      <c r="M185" s="122"/>
      <c r="N185" s="122">
        <v>139.78055598515999</v>
      </c>
      <c r="O185" s="140">
        <v>-0.63776290942963298</v>
      </c>
      <c r="P185" s="122">
        <v>104.44246580938</v>
      </c>
      <c r="Q185" s="122">
        <v>0</v>
      </c>
      <c r="R185" s="122"/>
      <c r="S185" s="122">
        <v>3870.6338255092301</v>
      </c>
      <c r="T185" s="122">
        <v>3766.1913596998502</v>
      </c>
      <c r="U185" s="122">
        <v>101917.009225282</v>
      </c>
    </row>
    <row r="186" spans="1:21" ht="12.75" x14ac:dyDescent="0.2">
      <c r="A186" s="122" t="s">
        <v>536</v>
      </c>
      <c r="B186" s="122">
        <v>3080</v>
      </c>
      <c r="C186" s="122">
        <v>3170.0161490376199</v>
      </c>
      <c r="D186" s="122">
        <v>-6.7579086627706602</v>
      </c>
      <c r="E186" s="122">
        <v>-83.107907235142406</v>
      </c>
      <c r="F186" s="122"/>
      <c r="G186" s="122">
        <v>12694</v>
      </c>
      <c r="H186" s="122">
        <v>350</v>
      </c>
      <c r="I186" s="122">
        <v>114971.957131096</v>
      </c>
      <c r="J186" s="122"/>
      <c r="K186" s="122">
        <v>86.2152266894782</v>
      </c>
      <c r="L186" s="122">
        <v>92.973135352248903</v>
      </c>
      <c r="M186" s="122"/>
      <c r="N186" s="122">
        <v>-75.227515551382993</v>
      </c>
      <c r="O186" s="140">
        <v>-0.63776290942963298</v>
      </c>
      <c r="P186" s="122">
        <v>-91.626061828331302</v>
      </c>
      <c r="Q186" s="122">
        <v>0</v>
      </c>
      <c r="R186" s="122"/>
      <c r="S186" s="122">
        <v>2718.4380022057699</v>
      </c>
      <c r="T186" s="122">
        <v>2810.0640640340998</v>
      </c>
      <c r="U186" s="122">
        <v>101917.009225282</v>
      </c>
    </row>
    <row r="187" spans="1:21" ht="12.75" x14ac:dyDescent="0.2">
      <c r="A187" s="122" t="s">
        <v>537</v>
      </c>
      <c r="B187" s="122">
        <v>4408</v>
      </c>
      <c r="C187" s="122">
        <v>4059.79125035997</v>
      </c>
      <c r="D187" s="122">
        <v>170.966229140998</v>
      </c>
      <c r="E187" s="122">
        <v>177.06690065685501</v>
      </c>
      <c r="F187" s="122"/>
      <c r="G187" s="122">
        <v>10365</v>
      </c>
      <c r="H187" s="122">
        <v>366</v>
      </c>
      <c r="I187" s="122">
        <v>114971.957131096</v>
      </c>
      <c r="J187" s="122"/>
      <c r="K187" s="122">
        <v>263.93936449324701</v>
      </c>
      <c r="L187" s="122">
        <v>92.973135352248903</v>
      </c>
      <c r="M187" s="122"/>
      <c r="N187" s="122">
        <v>251.022563894635</v>
      </c>
      <c r="O187" s="140">
        <v>-0.63776290942963298</v>
      </c>
      <c r="P187" s="122">
        <v>102.473474509646</v>
      </c>
      <c r="Q187" s="122">
        <v>0</v>
      </c>
      <c r="R187" s="122"/>
      <c r="S187" s="122">
        <v>3701.27958897693</v>
      </c>
      <c r="T187" s="122">
        <v>3598.8061144672802</v>
      </c>
      <c r="U187" s="122">
        <v>101917.009225282</v>
      </c>
    </row>
    <row r="188" spans="1:21" ht="12.75" x14ac:dyDescent="0.2">
      <c r="A188" s="122" t="s">
        <v>538</v>
      </c>
      <c r="B188" s="122">
        <v>3723</v>
      </c>
      <c r="C188" s="122">
        <v>3436.30748269677</v>
      </c>
      <c r="D188" s="122">
        <v>150.95014874144201</v>
      </c>
      <c r="E188" s="122">
        <v>135.61573128093099</v>
      </c>
      <c r="F188" s="122"/>
      <c r="G188" s="122">
        <v>12346</v>
      </c>
      <c r="H188" s="122">
        <v>369</v>
      </c>
      <c r="I188" s="122">
        <v>114971.957131096</v>
      </c>
      <c r="J188" s="122"/>
      <c r="K188" s="122">
        <v>243.923284093691</v>
      </c>
      <c r="L188" s="122">
        <v>92.973135352248903</v>
      </c>
      <c r="M188" s="122"/>
      <c r="N188" s="122">
        <v>225.40946217707199</v>
      </c>
      <c r="O188" s="140">
        <v>-0.63776290942963298</v>
      </c>
      <c r="P188" s="122">
        <v>45.184237475359602</v>
      </c>
      <c r="Q188" s="122">
        <v>0</v>
      </c>
      <c r="R188" s="122"/>
      <c r="S188" s="122">
        <v>3091.3025271342899</v>
      </c>
      <c r="T188" s="122">
        <v>3046.1182896589298</v>
      </c>
      <c r="U188" s="122">
        <v>101917.009225282</v>
      </c>
    </row>
    <row r="189" spans="1:21" ht="12.75" x14ac:dyDescent="0.2">
      <c r="A189" s="122" t="s">
        <v>539</v>
      </c>
      <c r="B189" s="122">
        <v>4196</v>
      </c>
      <c r="C189" s="122">
        <v>4032.0614568250598</v>
      </c>
      <c r="D189" s="122">
        <v>-47.171608634691601</v>
      </c>
      <c r="E189" s="122">
        <v>211.33931700266899</v>
      </c>
      <c r="F189" s="122"/>
      <c r="G189" s="122">
        <v>10864</v>
      </c>
      <c r="H189" s="122">
        <v>381</v>
      </c>
      <c r="I189" s="122">
        <v>114971.957131096</v>
      </c>
      <c r="J189" s="122"/>
      <c r="K189" s="122">
        <v>45.801526717557302</v>
      </c>
      <c r="L189" s="122">
        <v>92.973135352248903</v>
      </c>
      <c r="M189" s="122"/>
      <c r="N189" s="122">
        <v>240.914940346219</v>
      </c>
      <c r="O189" s="140">
        <v>-0.63776290942963298</v>
      </c>
      <c r="P189" s="122">
        <v>181.12593074969001</v>
      </c>
      <c r="Q189" s="122">
        <v>0</v>
      </c>
      <c r="R189" s="122"/>
      <c r="S189" s="122">
        <v>3755.3509413196998</v>
      </c>
      <c r="T189" s="122">
        <v>3574.22501057001</v>
      </c>
      <c r="U189" s="122">
        <v>101917.009225282</v>
      </c>
    </row>
    <row r="190" spans="1:21" ht="12.75" x14ac:dyDescent="0.2">
      <c r="A190" s="122" t="s">
        <v>540</v>
      </c>
      <c r="B190" s="122">
        <v>3841</v>
      </c>
      <c r="C190" s="122">
        <v>3626.7606355057601</v>
      </c>
      <c r="D190" s="122">
        <v>90.118378263964104</v>
      </c>
      <c r="E190" s="122">
        <v>123.746805486368</v>
      </c>
      <c r="F190" s="122"/>
      <c r="G190" s="122">
        <v>12617</v>
      </c>
      <c r="H190" s="122">
        <v>398</v>
      </c>
      <c r="I190" s="122">
        <v>114971.957131096</v>
      </c>
      <c r="J190" s="122"/>
      <c r="K190" s="122">
        <v>183.09151361621301</v>
      </c>
      <c r="L190" s="122">
        <v>92.973135352248903</v>
      </c>
      <c r="M190" s="122"/>
      <c r="N190" s="122">
        <v>50.213660145265301</v>
      </c>
      <c r="O190" s="140">
        <v>-0.63776290942963298</v>
      </c>
      <c r="P190" s="122">
        <v>196.642187918041</v>
      </c>
      <c r="Q190" s="122">
        <v>0</v>
      </c>
      <c r="R190" s="122"/>
      <c r="S190" s="122">
        <v>3411.5878700661301</v>
      </c>
      <c r="T190" s="122">
        <v>3214.9456821480899</v>
      </c>
      <c r="U190" s="122">
        <v>101917.009225282</v>
      </c>
    </row>
    <row r="191" spans="1:21" ht="12.75" x14ac:dyDescent="0.2">
      <c r="A191" s="122" t="s">
        <v>541</v>
      </c>
      <c r="B191" s="122">
        <v>4005</v>
      </c>
      <c r="C191" s="122">
        <v>3646.2860537116599</v>
      </c>
      <c r="D191" s="122">
        <v>178.00500781999901</v>
      </c>
      <c r="E191" s="122">
        <v>180.64357379579599</v>
      </c>
      <c r="F191" s="122"/>
      <c r="G191" s="122">
        <v>15135</v>
      </c>
      <c r="H191" s="122">
        <v>480</v>
      </c>
      <c r="I191" s="122">
        <v>114971.957131096</v>
      </c>
      <c r="J191" s="122"/>
      <c r="K191" s="122">
        <v>270.978143172248</v>
      </c>
      <c r="L191" s="122">
        <v>92.973135352248903</v>
      </c>
      <c r="M191" s="122"/>
      <c r="N191" s="122">
        <v>172.38722248468</v>
      </c>
      <c r="O191" s="140">
        <v>-0.63776290942963298</v>
      </c>
      <c r="P191" s="122">
        <v>188.26216219748201</v>
      </c>
      <c r="Q191" s="122">
        <v>0</v>
      </c>
      <c r="R191" s="122"/>
      <c r="S191" s="122">
        <v>3420.5161713243801</v>
      </c>
      <c r="T191" s="122">
        <v>3232.2540091268902</v>
      </c>
      <c r="U191" s="122">
        <v>101917.009225282</v>
      </c>
    </row>
    <row r="192" spans="1:21" ht="12.75" x14ac:dyDescent="0.2">
      <c r="A192" s="122" t="s">
        <v>542</v>
      </c>
      <c r="B192" s="122">
        <v>4521</v>
      </c>
      <c r="C192" s="122">
        <v>4267.0004708447896</v>
      </c>
      <c r="D192" s="122">
        <v>163.041319991065</v>
      </c>
      <c r="E192" s="122">
        <v>90.662881396312599</v>
      </c>
      <c r="F192" s="122"/>
      <c r="G192" s="122">
        <v>11640</v>
      </c>
      <c r="H192" s="122">
        <v>432</v>
      </c>
      <c r="I192" s="122">
        <v>114971.957131096</v>
      </c>
      <c r="J192" s="122"/>
      <c r="K192" s="122">
        <v>256.01445534331401</v>
      </c>
      <c r="L192" s="122">
        <v>92.973135352248903</v>
      </c>
      <c r="M192" s="122"/>
      <c r="N192" s="122">
        <v>65.792060231531707</v>
      </c>
      <c r="O192" s="140">
        <v>-0.63776290942963298</v>
      </c>
      <c r="P192" s="122">
        <v>114.89593965166399</v>
      </c>
      <c r="Q192" s="122">
        <v>0</v>
      </c>
      <c r="R192" s="122"/>
      <c r="S192" s="122">
        <v>3897.3828799714202</v>
      </c>
      <c r="T192" s="122">
        <v>3782.4869403197599</v>
      </c>
      <c r="U192" s="122">
        <v>101917.009225282</v>
      </c>
    </row>
    <row r="193" spans="1:21" ht="12.75" x14ac:dyDescent="0.2">
      <c r="A193" s="122" t="s">
        <v>543</v>
      </c>
      <c r="B193" s="122">
        <v>3922</v>
      </c>
      <c r="C193" s="122">
        <v>4029.0371247788698</v>
      </c>
      <c r="D193" s="122">
        <v>-46.524062037503903</v>
      </c>
      <c r="E193" s="122">
        <v>-60.7611430926476</v>
      </c>
      <c r="F193" s="122"/>
      <c r="G193" s="122">
        <v>56929</v>
      </c>
      <c r="H193" s="122">
        <v>1995</v>
      </c>
      <c r="I193" s="122">
        <v>114971.957131096</v>
      </c>
      <c r="J193" s="122"/>
      <c r="K193" s="122">
        <v>46.449073314745</v>
      </c>
      <c r="L193" s="122">
        <v>92.973135352248903</v>
      </c>
      <c r="M193" s="122"/>
      <c r="N193" s="122">
        <v>-49.099805259125297</v>
      </c>
      <c r="O193" s="140">
        <v>-0.63776290942963298</v>
      </c>
      <c r="P193" s="122">
        <v>-73.060243835599493</v>
      </c>
      <c r="Q193" s="122">
        <v>0</v>
      </c>
      <c r="R193" s="122"/>
      <c r="S193" s="122">
        <v>3498.4838444926399</v>
      </c>
      <c r="T193" s="122">
        <v>3571.5440883282399</v>
      </c>
      <c r="U193" s="122">
        <v>101917.009225282</v>
      </c>
    </row>
    <row r="194" spans="1:21" ht="12.75" x14ac:dyDescent="0.2">
      <c r="A194" s="122" t="s">
        <v>544</v>
      </c>
      <c r="B194" s="122">
        <v>4206</v>
      </c>
      <c r="C194" s="122">
        <v>3916.0421906424799</v>
      </c>
      <c r="D194" s="122">
        <v>152.667059137216</v>
      </c>
      <c r="E194" s="122">
        <v>137.17629520995601</v>
      </c>
      <c r="F194" s="122"/>
      <c r="G194" s="122">
        <v>9072</v>
      </c>
      <c r="H194" s="122">
        <v>309</v>
      </c>
      <c r="I194" s="122">
        <v>114971.957131096</v>
      </c>
      <c r="J194" s="122"/>
      <c r="K194" s="122">
        <v>245.64019448946499</v>
      </c>
      <c r="L194" s="122">
        <v>92.973135352248903</v>
      </c>
      <c r="M194" s="122"/>
      <c r="N194" s="122">
        <v>2.1885831174508898</v>
      </c>
      <c r="O194" s="140">
        <v>-0.63776290942963298</v>
      </c>
      <c r="P194" s="122">
        <v>271.52624439303099</v>
      </c>
      <c r="Q194" s="122">
        <v>0</v>
      </c>
      <c r="R194" s="122"/>
      <c r="S194" s="122">
        <v>3742.9058575557601</v>
      </c>
      <c r="T194" s="122">
        <v>3471.37961316273</v>
      </c>
      <c r="U194" s="122">
        <v>101917.009225282</v>
      </c>
    </row>
    <row r="195" spans="1:21" ht="12.75" x14ac:dyDescent="0.2">
      <c r="A195" s="122" t="s">
        <v>545</v>
      </c>
      <c r="B195" s="122">
        <v>3941</v>
      </c>
      <c r="C195" s="122">
        <v>3871.2832698064999</v>
      </c>
      <c r="D195" s="122">
        <v>-10.7708759477689</v>
      </c>
      <c r="E195" s="122">
        <v>80.928560492916006</v>
      </c>
      <c r="F195" s="122"/>
      <c r="G195" s="122">
        <v>53517</v>
      </c>
      <c r="H195" s="122">
        <v>1802</v>
      </c>
      <c r="I195" s="122">
        <v>114971.957131096</v>
      </c>
      <c r="J195" s="122"/>
      <c r="K195" s="122">
        <v>82.202259404480003</v>
      </c>
      <c r="L195" s="122">
        <v>92.973135352248903</v>
      </c>
      <c r="M195" s="122"/>
      <c r="N195" s="122">
        <v>21.469067219535201</v>
      </c>
      <c r="O195" s="140">
        <v>-0.63776290942963298</v>
      </c>
      <c r="P195" s="122">
        <v>139.750290856867</v>
      </c>
      <c r="Q195" s="122">
        <v>0</v>
      </c>
      <c r="R195" s="122"/>
      <c r="S195" s="122">
        <v>3571.4533127743698</v>
      </c>
      <c r="T195" s="122">
        <v>3431.7030219174999</v>
      </c>
      <c r="U195" s="122">
        <v>101917.009225282</v>
      </c>
    </row>
    <row r="196" spans="1:21" ht="12.75" x14ac:dyDescent="0.2">
      <c r="A196" s="122" t="s">
        <v>546</v>
      </c>
      <c r="B196" s="122">
        <v>3943</v>
      </c>
      <c r="C196" s="122">
        <v>3858.1193668153001</v>
      </c>
      <c r="D196" s="122">
        <v>50.849657246529098</v>
      </c>
      <c r="E196" s="122">
        <v>34.2845451866472</v>
      </c>
      <c r="F196" s="122"/>
      <c r="G196" s="122">
        <v>23244</v>
      </c>
      <c r="H196" s="122">
        <v>780</v>
      </c>
      <c r="I196" s="122">
        <v>114971.957131096</v>
      </c>
      <c r="J196" s="122"/>
      <c r="K196" s="122">
        <v>143.82279259877799</v>
      </c>
      <c r="L196" s="122">
        <v>92.973135352248903</v>
      </c>
      <c r="M196" s="122"/>
      <c r="N196" s="122">
        <v>-18.662578233329</v>
      </c>
      <c r="O196" s="140">
        <v>-0.63776290942963298</v>
      </c>
      <c r="P196" s="122">
        <v>86.593905697193804</v>
      </c>
      <c r="Q196" s="122">
        <v>0</v>
      </c>
      <c r="R196" s="122"/>
      <c r="S196" s="122">
        <v>3506.6277723174098</v>
      </c>
      <c r="T196" s="122">
        <v>3420.0338666202101</v>
      </c>
      <c r="U196" s="122">
        <v>101917.009225282</v>
      </c>
    </row>
    <row r="197" spans="1:21" ht="12.75" x14ac:dyDescent="0.2">
      <c r="A197" s="122" t="s">
        <v>547</v>
      </c>
      <c r="B197" s="122">
        <v>4140</v>
      </c>
      <c r="C197" s="122">
        <v>3928.9641053327</v>
      </c>
      <c r="D197" s="122">
        <v>80.966373873545194</v>
      </c>
      <c r="E197" s="122">
        <v>130.24348248996699</v>
      </c>
      <c r="F197" s="122"/>
      <c r="G197" s="122">
        <v>15597</v>
      </c>
      <c r="H197" s="122">
        <v>533</v>
      </c>
      <c r="I197" s="122">
        <v>114971.957131096</v>
      </c>
      <c r="J197" s="122"/>
      <c r="K197" s="122">
        <v>173.93950922579401</v>
      </c>
      <c r="L197" s="122">
        <v>92.973135352248903</v>
      </c>
      <c r="M197" s="122"/>
      <c r="N197" s="122">
        <v>62.353984902972599</v>
      </c>
      <c r="O197" s="140">
        <v>-0.63776290942963298</v>
      </c>
      <c r="P197" s="122">
        <v>197.49521716753199</v>
      </c>
      <c r="Q197" s="122">
        <v>0</v>
      </c>
      <c r="R197" s="122"/>
      <c r="S197" s="122">
        <v>3680.3294748501298</v>
      </c>
      <c r="T197" s="122">
        <v>3482.8342576825999</v>
      </c>
      <c r="U197" s="122">
        <v>101917.009225282</v>
      </c>
    </row>
    <row r="198" spans="1:21" ht="12.75" x14ac:dyDescent="0.2">
      <c r="A198" s="122" t="s">
        <v>548</v>
      </c>
      <c r="B198" s="122">
        <v>4284</v>
      </c>
      <c r="C198" s="122">
        <v>4199.0840146175296</v>
      </c>
      <c r="D198" s="122">
        <v>19.783315819448099</v>
      </c>
      <c r="E198" s="122">
        <v>65.304389121449105</v>
      </c>
      <c r="F198" s="122"/>
      <c r="G198" s="122">
        <v>11089</v>
      </c>
      <c r="H198" s="122">
        <v>405</v>
      </c>
      <c r="I198" s="122">
        <v>114971.957131096</v>
      </c>
      <c r="J198" s="122"/>
      <c r="K198" s="122">
        <v>112.75645117169699</v>
      </c>
      <c r="L198" s="122">
        <v>92.973135352248903</v>
      </c>
      <c r="M198" s="122"/>
      <c r="N198" s="122">
        <v>41.061531722626597</v>
      </c>
      <c r="O198" s="140">
        <v>-0.63776290942963298</v>
      </c>
      <c r="P198" s="122">
        <v>88.909483610842003</v>
      </c>
      <c r="Q198" s="122">
        <v>0</v>
      </c>
      <c r="R198" s="122"/>
      <c r="S198" s="122">
        <v>3811.1918117052901</v>
      </c>
      <c r="T198" s="122">
        <v>3722.2823280944499</v>
      </c>
      <c r="U198" s="122">
        <v>101917.009225282</v>
      </c>
    </row>
    <row r="199" spans="1:21" ht="12.75" x14ac:dyDescent="0.2">
      <c r="A199" s="122" t="s">
        <v>549</v>
      </c>
      <c r="B199" s="122">
        <v>3937</v>
      </c>
      <c r="C199" s="122">
        <v>3926.4637774515199</v>
      </c>
      <c r="D199" s="122">
        <v>-3.0488045773851602</v>
      </c>
      <c r="E199" s="122">
        <v>13.9623686725072</v>
      </c>
      <c r="F199" s="122"/>
      <c r="G199" s="122">
        <v>37890</v>
      </c>
      <c r="H199" s="122">
        <v>1294</v>
      </c>
      <c r="I199" s="122">
        <v>114971.957131096</v>
      </c>
      <c r="J199" s="122"/>
      <c r="K199" s="122">
        <v>89.924330774863705</v>
      </c>
      <c r="L199" s="122">
        <v>92.973135352248903</v>
      </c>
      <c r="M199" s="122"/>
      <c r="N199" s="122">
        <v>59.589502302861497</v>
      </c>
      <c r="O199" s="140">
        <v>-0.63776290942963298</v>
      </c>
      <c r="P199" s="122">
        <v>-32.302527867276702</v>
      </c>
      <c r="Q199" s="122">
        <v>0</v>
      </c>
      <c r="R199" s="122"/>
      <c r="S199" s="122">
        <v>3448.3153116026501</v>
      </c>
      <c r="T199" s="122">
        <v>3480.61783946992</v>
      </c>
      <c r="U199" s="122">
        <v>101917.009225282</v>
      </c>
    </row>
    <row r="200" spans="1:21" ht="12.75" x14ac:dyDescent="0.2">
      <c r="A200" s="122" t="s">
        <v>550</v>
      </c>
      <c r="B200" s="122">
        <v>4080</v>
      </c>
      <c r="C200" s="122">
        <v>3908.26302433305</v>
      </c>
      <c r="D200" s="122">
        <v>-8.8328747764084596</v>
      </c>
      <c r="E200" s="122">
        <v>180.29565390035901</v>
      </c>
      <c r="F200" s="122"/>
      <c r="G200" s="122">
        <v>12326</v>
      </c>
      <c r="H200" s="122">
        <v>419</v>
      </c>
      <c r="I200" s="122">
        <v>114971.957131096</v>
      </c>
      <c r="J200" s="122"/>
      <c r="K200" s="122">
        <v>84.140260575840401</v>
      </c>
      <c r="L200" s="122">
        <v>92.973135352248903</v>
      </c>
      <c r="M200" s="122"/>
      <c r="N200" s="122">
        <v>159.79249227027</v>
      </c>
      <c r="O200" s="140">
        <v>-0.63776290942963298</v>
      </c>
      <c r="P200" s="122">
        <v>200.161052621018</v>
      </c>
      <c r="Q200" s="122">
        <v>0</v>
      </c>
      <c r="R200" s="122"/>
      <c r="S200" s="122">
        <v>3664.6448158364401</v>
      </c>
      <c r="T200" s="122">
        <v>3464.4837632154199</v>
      </c>
      <c r="U200" s="122">
        <v>101917.009225282</v>
      </c>
    </row>
    <row r="201" spans="1:21" ht="12.75" x14ac:dyDescent="0.2">
      <c r="A201" s="122" t="s">
        <v>551</v>
      </c>
      <c r="B201" s="122">
        <v>4305</v>
      </c>
      <c r="C201" s="122">
        <v>4227.9130143107604</v>
      </c>
      <c r="D201" s="122">
        <v>49.076815835515099</v>
      </c>
      <c r="E201" s="122">
        <v>28.402437527011301</v>
      </c>
      <c r="F201" s="122"/>
      <c r="G201" s="122">
        <v>12645</v>
      </c>
      <c r="H201" s="122">
        <v>465</v>
      </c>
      <c r="I201" s="122">
        <v>114971.957131096</v>
      </c>
      <c r="J201" s="122"/>
      <c r="K201" s="122">
        <v>142.04995118776401</v>
      </c>
      <c r="L201" s="122">
        <v>92.973135352248903</v>
      </c>
      <c r="M201" s="122"/>
      <c r="N201" s="122">
        <v>65.119047101046803</v>
      </c>
      <c r="O201" s="140">
        <v>-0.63776290942963298</v>
      </c>
      <c r="P201" s="122">
        <v>-8.9519349564539006</v>
      </c>
      <c r="Q201" s="122">
        <v>0</v>
      </c>
      <c r="R201" s="122"/>
      <c r="S201" s="122">
        <v>3738.8858894608102</v>
      </c>
      <c r="T201" s="122">
        <v>3747.83782441727</v>
      </c>
      <c r="U201" s="122">
        <v>101917.009225282</v>
      </c>
    </row>
    <row r="202" spans="1:21" ht="14.25" customHeight="1" x14ac:dyDescent="0.2">
      <c r="A202" s="19" t="s">
        <v>552</v>
      </c>
      <c r="B202" s="19"/>
      <c r="C202" s="19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122"/>
      <c r="O202" s="140"/>
      <c r="P202" s="122"/>
      <c r="Q202" s="122"/>
      <c r="R202" s="122"/>
      <c r="S202" s="122"/>
      <c r="T202" s="122"/>
      <c r="U202" s="122"/>
    </row>
    <row r="203" spans="1:21" ht="12.75" x14ac:dyDescent="0.2">
      <c r="A203" s="122" t="s">
        <v>553</v>
      </c>
      <c r="B203" s="122">
        <v>3905</v>
      </c>
      <c r="C203" s="122">
        <v>3707.3336842163899</v>
      </c>
      <c r="D203" s="122">
        <v>4.2682439580959404</v>
      </c>
      <c r="E203" s="122">
        <v>193.02783755162301</v>
      </c>
      <c r="F203" s="122"/>
      <c r="G203" s="122">
        <v>25771</v>
      </c>
      <c r="H203" s="122">
        <v>831</v>
      </c>
      <c r="I203" s="122">
        <v>114971.957131096</v>
      </c>
      <c r="J203" s="122"/>
      <c r="K203" s="122">
        <v>97.241379310344797</v>
      </c>
      <c r="L203" s="122">
        <v>92.973135352248903</v>
      </c>
      <c r="M203" s="122"/>
      <c r="N203" s="122">
        <v>202.43444394316501</v>
      </c>
      <c r="O203" s="140">
        <v>-0.63776290942963298</v>
      </c>
      <c r="P203" s="122">
        <v>182.98346825065201</v>
      </c>
      <c r="Q203" s="122">
        <v>0</v>
      </c>
      <c r="R203" s="122"/>
      <c r="S203" s="122">
        <v>3469.3532120017499</v>
      </c>
      <c r="T203" s="122">
        <v>3286.3697437511</v>
      </c>
      <c r="U203" s="122">
        <v>101917.009225282</v>
      </c>
    </row>
    <row r="204" spans="1:21" ht="12.75" x14ac:dyDescent="0.2">
      <c r="A204" s="122" t="s">
        <v>554</v>
      </c>
      <c r="B204" s="122">
        <v>4084</v>
      </c>
      <c r="C204" s="122">
        <v>3563.5458143081901</v>
      </c>
      <c r="D204" s="122">
        <v>127.811754469367</v>
      </c>
      <c r="E204" s="122">
        <v>392.143819086186</v>
      </c>
      <c r="F204" s="122"/>
      <c r="G204" s="122">
        <v>8453</v>
      </c>
      <c r="H204" s="122">
        <v>262</v>
      </c>
      <c r="I204" s="122">
        <v>114971.957131096</v>
      </c>
      <c r="J204" s="122"/>
      <c r="K204" s="122">
        <v>220.78488982161599</v>
      </c>
      <c r="L204" s="122">
        <v>92.973135352248903</v>
      </c>
      <c r="M204" s="122"/>
      <c r="N204" s="122">
        <v>325.11968011325399</v>
      </c>
      <c r="O204" s="140">
        <v>-0.63776290942963298</v>
      </c>
      <c r="P204" s="122">
        <v>458.53019514968901</v>
      </c>
      <c r="Q204" s="122">
        <v>0</v>
      </c>
      <c r="R204" s="122"/>
      <c r="S204" s="122">
        <v>3617.4390342628999</v>
      </c>
      <c r="T204" s="122">
        <v>3158.90883911321</v>
      </c>
      <c r="U204" s="122">
        <v>101917.009225282</v>
      </c>
    </row>
    <row r="205" spans="1:21" ht="12.75" x14ac:dyDescent="0.2">
      <c r="A205" s="122" t="s">
        <v>555</v>
      </c>
      <c r="B205" s="122">
        <v>4578</v>
      </c>
      <c r="C205" s="122">
        <v>4073.2550533583399</v>
      </c>
      <c r="D205" s="122">
        <v>91.771265174760103</v>
      </c>
      <c r="E205" s="122">
        <v>412.92823302001699</v>
      </c>
      <c r="F205" s="122"/>
      <c r="G205" s="122">
        <v>10613</v>
      </c>
      <c r="H205" s="122">
        <v>376</v>
      </c>
      <c r="I205" s="122">
        <v>114971.957131096</v>
      </c>
      <c r="J205" s="122"/>
      <c r="K205" s="122">
        <v>184.74440052700899</v>
      </c>
      <c r="L205" s="122">
        <v>92.973135352248903</v>
      </c>
      <c r="M205" s="122"/>
      <c r="N205" s="122">
        <v>400.094654200631</v>
      </c>
      <c r="O205" s="140">
        <v>-0.63776290942963298</v>
      </c>
      <c r="P205" s="122">
        <v>425.12404892997398</v>
      </c>
      <c r="Q205" s="122">
        <v>0</v>
      </c>
      <c r="R205" s="122"/>
      <c r="S205" s="122">
        <v>4035.8651653632301</v>
      </c>
      <c r="T205" s="122">
        <v>3610.7411164332598</v>
      </c>
      <c r="U205" s="122">
        <v>101917.009225282</v>
      </c>
    </row>
    <row r="206" spans="1:21" ht="12.75" x14ac:dyDescent="0.2">
      <c r="A206" s="122" t="s">
        <v>556</v>
      </c>
      <c r="B206" s="122">
        <v>4780</v>
      </c>
      <c r="C206" s="122">
        <v>4273.9377683850498</v>
      </c>
      <c r="D206" s="122">
        <v>183.63417979554501</v>
      </c>
      <c r="E206" s="122">
        <v>322.18651644372</v>
      </c>
      <c r="F206" s="122"/>
      <c r="G206" s="122">
        <v>11379</v>
      </c>
      <c r="H206" s="122">
        <v>423</v>
      </c>
      <c r="I206" s="122">
        <v>114971.957131096</v>
      </c>
      <c r="J206" s="122"/>
      <c r="K206" s="122">
        <v>276.607315147794</v>
      </c>
      <c r="L206" s="122">
        <v>92.973135352248903</v>
      </c>
      <c r="M206" s="122"/>
      <c r="N206" s="122">
        <v>324.314796511233</v>
      </c>
      <c r="O206" s="140">
        <v>-0.63776290942963298</v>
      </c>
      <c r="P206" s="122">
        <v>319.42047346677799</v>
      </c>
      <c r="Q206" s="122">
        <v>0</v>
      </c>
      <c r="R206" s="122"/>
      <c r="S206" s="122">
        <v>4108.0569883006301</v>
      </c>
      <c r="T206" s="122">
        <v>3788.63651483386</v>
      </c>
      <c r="U206" s="122">
        <v>101917.009225282</v>
      </c>
    </row>
    <row r="207" spans="1:21" ht="12.75" x14ac:dyDescent="0.2">
      <c r="A207" s="122" t="s">
        <v>557</v>
      </c>
      <c r="B207" s="122">
        <v>4037</v>
      </c>
      <c r="C207" s="122">
        <v>3593.67582012802</v>
      </c>
      <c r="D207" s="122">
        <v>169.87963209469899</v>
      </c>
      <c r="E207" s="122">
        <v>273.13225370759102</v>
      </c>
      <c r="F207" s="122"/>
      <c r="G207" s="122">
        <v>8958</v>
      </c>
      <c r="H207" s="122">
        <v>280</v>
      </c>
      <c r="I207" s="122">
        <v>114971.957131096</v>
      </c>
      <c r="J207" s="122"/>
      <c r="K207" s="122">
        <v>262.85276744694801</v>
      </c>
      <c r="L207" s="122">
        <v>92.973135352248903</v>
      </c>
      <c r="M207" s="122"/>
      <c r="N207" s="122">
        <v>181.38883425319</v>
      </c>
      <c r="O207" s="140">
        <v>-0.63776290942963298</v>
      </c>
      <c r="P207" s="122">
        <v>364.23791025256298</v>
      </c>
      <c r="Q207" s="122">
        <v>0</v>
      </c>
      <c r="R207" s="122"/>
      <c r="S207" s="122">
        <v>3549.8555239028301</v>
      </c>
      <c r="T207" s="122">
        <v>3185.61761365026</v>
      </c>
      <c r="U207" s="122">
        <v>101917.009225282</v>
      </c>
    </row>
    <row r="208" spans="1:21" ht="12.75" x14ac:dyDescent="0.2">
      <c r="A208" s="122" t="s">
        <v>558</v>
      </c>
      <c r="B208" s="122">
        <v>4553</v>
      </c>
      <c r="C208" s="122">
        <v>3915.6626621277501</v>
      </c>
      <c r="D208" s="122">
        <v>320.15506977595601</v>
      </c>
      <c r="E208" s="122">
        <v>317.00598757564802</v>
      </c>
      <c r="F208" s="122"/>
      <c r="G208" s="122">
        <v>11921</v>
      </c>
      <c r="H208" s="122">
        <v>406</v>
      </c>
      <c r="I208" s="122">
        <v>114971.957131096</v>
      </c>
      <c r="J208" s="122"/>
      <c r="K208" s="122">
        <v>413.12820512820502</v>
      </c>
      <c r="L208" s="122">
        <v>92.973135352248903</v>
      </c>
      <c r="M208" s="122"/>
      <c r="N208" s="122">
        <v>305.82011349514602</v>
      </c>
      <c r="O208" s="140">
        <v>-0.63776290942963298</v>
      </c>
      <c r="P208" s="122">
        <v>327.55409874672102</v>
      </c>
      <c r="Q208" s="122">
        <v>0</v>
      </c>
      <c r="R208" s="122"/>
      <c r="S208" s="122">
        <v>3798.5972784686101</v>
      </c>
      <c r="T208" s="122">
        <v>3471.0431797218898</v>
      </c>
      <c r="U208" s="122">
        <v>101917.009225282</v>
      </c>
    </row>
    <row r="209" spans="1:21" ht="12.75" x14ac:dyDescent="0.2">
      <c r="A209" s="122" t="s">
        <v>559</v>
      </c>
      <c r="B209" s="122">
        <v>3761</v>
      </c>
      <c r="C209" s="122">
        <v>3881.1325329388001</v>
      </c>
      <c r="D209" s="122">
        <v>-23.884953595355501</v>
      </c>
      <c r="E209" s="122">
        <v>-96.3060725866182</v>
      </c>
      <c r="F209" s="122"/>
      <c r="G209" s="122">
        <v>15256</v>
      </c>
      <c r="H209" s="122">
        <v>515</v>
      </c>
      <c r="I209" s="122">
        <v>114971.957131096</v>
      </c>
      <c r="J209" s="122"/>
      <c r="K209" s="122">
        <v>69.088181756893405</v>
      </c>
      <c r="L209" s="122">
        <v>92.973135352248903</v>
      </c>
      <c r="M209" s="122"/>
      <c r="N209" s="122">
        <v>-65.810980372420104</v>
      </c>
      <c r="O209" s="140">
        <v>-0.63776290942963298</v>
      </c>
      <c r="P209" s="122">
        <v>-127.43892771024601</v>
      </c>
      <c r="Q209" s="122">
        <v>0</v>
      </c>
      <c r="R209" s="122"/>
      <c r="S209" s="122">
        <v>3312.9949836046699</v>
      </c>
      <c r="T209" s="122">
        <v>3440.4339113149199</v>
      </c>
      <c r="U209" s="122">
        <v>101917.009225282</v>
      </c>
    </row>
    <row r="210" spans="1:21" ht="12.75" x14ac:dyDescent="0.2">
      <c r="A210" s="122" t="s">
        <v>560</v>
      </c>
      <c r="B210" s="122">
        <v>3436</v>
      </c>
      <c r="C210" s="122">
        <v>3414.6736334125098</v>
      </c>
      <c r="D210" s="122">
        <v>-21.343603630194501</v>
      </c>
      <c r="E210" s="122">
        <v>43.134247610534302</v>
      </c>
      <c r="F210" s="122"/>
      <c r="G210" s="122">
        <v>88350</v>
      </c>
      <c r="H210" s="122">
        <v>2624</v>
      </c>
      <c r="I210" s="122">
        <v>114971.957131096</v>
      </c>
      <c r="J210" s="122"/>
      <c r="K210" s="122">
        <v>71.629531722054395</v>
      </c>
      <c r="L210" s="122">
        <v>92.973135352248903</v>
      </c>
      <c r="M210" s="122"/>
      <c r="N210" s="122">
        <v>38.755310788286799</v>
      </c>
      <c r="O210" s="140">
        <v>-0.63776290942963298</v>
      </c>
      <c r="P210" s="122">
        <v>46.875421523352102</v>
      </c>
      <c r="Q210" s="122">
        <v>0</v>
      </c>
      <c r="R210" s="122"/>
      <c r="S210" s="122">
        <v>3073.8163633132899</v>
      </c>
      <c r="T210" s="122">
        <v>3026.9409417899401</v>
      </c>
      <c r="U210" s="122">
        <v>101917.009225282</v>
      </c>
    </row>
    <row r="211" spans="1:21" ht="12.75" x14ac:dyDescent="0.2">
      <c r="A211" s="122" t="s">
        <v>561</v>
      </c>
      <c r="B211" s="122">
        <v>4340</v>
      </c>
      <c r="C211" s="122">
        <v>4227.4080998139598</v>
      </c>
      <c r="D211" s="122">
        <v>-25.6862871829223</v>
      </c>
      <c r="E211" s="122">
        <v>138.15684978456599</v>
      </c>
      <c r="F211" s="122"/>
      <c r="G211" s="122">
        <v>11885</v>
      </c>
      <c r="H211" s="122">
        <v>437</v>
      </c>
      <c r="I211" s="122">
        <v>114971.957131096</v>
      </c>
      <c r="J211" s="122"/>
      <c r="K211" s="122">
        <v>67.286848169326603</v>
      </c>
      <c r="L211" s="122">
        <v>92.973135352248903</v>
      </c>
      <c r="M211" s="122"/>
      <c r="N211" s="122">
        <v>98.065058931455496</v>
      </c>
      <c r="O211" s="140">
        <v>-0.63776290942963298</v>
      </c>
      <c r="P211" s="122">
        <v>177.61087772824601</v>
      </c>
      <c r="Q211" s="122">
        <v>0</v>
      </c>
      <c r="R211" s="122"/>
      <c r="S211" s="122">
        <v>3925.0011201723701</v>
      </c>
      <c r="T211" s="122">
        <v>3747.3902424441198</v>
      </c>
      <c r="U211" s="122">
        <v>101917.009225282</v>
      </c>
    </row>
    <row r="212" spans="1:21" ht="12.75" x14ac:dyDescent="0.2">
      <c r="A212" s="122" t="s">
        <v>562</v>
      </c>
      <c r="B212" s="122">
        <v>4004</v>
      </c>
      <c r="C212" s="122">
        <v>3847.65569398666</v>
      </c>
      <c r="D212" s="122">
        <v>-37.988367167964803</v>
      </c>
      <c r="E212" s="122">
        <v>194.322478600094</v>
      </c>
      <c r="F212" s="122"/>
      <c r="G212" s="122">
        <v>24114</v>
      </c>
      <c r="H212" s="122">
        <v>807</v>
      </c>
      <c r="I212" s="122">
        <v>114971.957131096</v>
      </c>
      <c r="J212" s="122"/>
      <c r="K212" s="122">
        <v>54.9847681842841</v>
      </c>
      <c r="L212" s="122">
        <v>92.973135352248903</v>
      </c>
      <c r="M212" s="122"/>
      <c r="N212" s="122">
        <v>218.37422445212599</v>
      </c>
      <c r="O212" s="140">
        <v>-0.63776290942963298</v>
      </c>
      <c r="P212" s="122">
        <v>169.63296983863199</v>
      </c>
      <c r="Q212" s="122">
        <v>0</v>
      </c>
      <c r="R212" s="122"/>
      <c r="S212" s="122">
        <v>3580.3913029564401</v>
      </c>
      <c r="T212" s="122">
        <v>3410.7583331178098</v>
      </c>
      <c r="U212" s="122">
        <v>101917.009225282</v>
      </c>
    </row>
    <row r="213" spans="1:21" ht="12.75" x14ac:dyDescent="0.2">
      <c r="A213" s="122" t="s">
        <v>563</v>
      </c>
      <c r="B213" s="122">
        <v>3856</v>
      </c>
      <c r="C213" s="122">
        <v>3459.2219049290302</v>
      </c>
      <c r="D213" s="122">
        <v>129.12019446583699</v>
      </c>
      <c r="E213" s="122">
        <v>267.33873754132901</v>
      </c>
      <c r="F213" s="122"/>
      <c r="G213" s="122">
        <v>3656</v>
      </c>
      <c r="H213" s="122">
        <v>110</v>
      </c>
      <c r="I213" s="122">
        <v>114971.957131096</v>
      </c>
      <c r="J213" s="122"/>
      <c r="K213" s="122">
        <v>222.093329818086</v>
      </c>
      <c r="L213" s="122">
        <v>92.973135352248903</v>
      </c>
      <c r="M213" s="122"/>
      <c r="N213" s="122">
        <v>415.76501346766202</v>
      </c>
      <c r="O213" s="140">
        <v>-0.63776290942963298</v>
      </c>
      <c r="P213" s="122">
        <v>118.274698705566</v>
      </c>
      <c r="Q213" s="122">
        <v>0</v>
      </c>
      <c r="R213" s="122"/>
      <c r="S213" s="122">
        <v>3184.7055014356201</v>
      </c>
      <c r="T213" s="122">
        <v>3066.4308027300499</v>
      </c>
      <c r="U213" s="122">
        <v>101917.009225282</v>
      </c>
    </row>
    <row r="214" spans="1:21" ht="12.75" x14ac:dyDescent="0.2">
      <c r="A214" s="122" t="s">
        <v>564</v>
      </c>
      <c r="B214" s="122">
        <v>5093</v>
      </c>
      <c r="C214" s="122">
        <v>4480.1541989711004</v>
      </c>
      <c r="D214" s="122">
        <v>138.47311722625199</v>
      </c>
      <c r="E214" s="122">
        <v>473.947938224653</v>
      </c>
      <c r="F214" s="122"/>
      <c r="G214" s="122">
        <v>4106</v>
      </c>
      <c r="H214" s="122">
        <v>160</v>
      </c>
      <c r="I214" s="122">
        <v>114971.957131096</v>
      </c>
      <c r="J214" s="122"/>
      <c r="K214" s="122">
        <v>231.446252578501</v>
      </c>
      <c r="L214" s="122">
        <v>92.973135352248903</v>
      </c>
      <c r="M214" s="122"/>
      <c r="N214" s="122">
        <v>395.851264062327</v>
      </c>
      <c r="O214" s="140">
        <v>-0.63776290942963298</v>
      </c>
      <c r="P214" s="122">
        <v>551.40684947754903</v>
      </c>
      <c r="Q214" s="122">
        <v>0</v>
      </c>
      <c r="R214" s="122"/>
      <c r="S214" s="122">
        <v>4522.8441305406704</v>
      </c>
      <c r="T214" s="122">
        <v>3971.4372810631198</v>
      </c>
      <c r="U214" s="122">
        <v>101917.009225282</v>
      </c>
    </row>
    <row r="215" spans="1:21" ht="12.75" x14ac:dyDescent="0.2">
      <c r="A215" s="122" t="s">
        <v>565</v>
      </c>
      <c r="B215" s="122">
        <v>4424</v>
      </c>
      <c r="C215" s="122">
        <v>4055.0457435351</v>
      </c>
      <c r="D215" s="122">
        <v>66.457362961726105</v>
      </c>
      <c r="E215" s="122">
        <v>302.10338951840799</v>
      </c>
      <c r="F215" s="122"/>
      <c r="G215" s="122">
        <v>13099</v>
      </c>
      <c r="H215" s="122">
        <v>462</v>
      </c>
      <c r="I215" s="122">
        <v>114971.957131096</v>
      </c>
      <c r="J215" s="122"/>
      <c r="K215" s="122">
        <v>159.43049831397499</v>
      </c>
      <c r="L215" s="122">
        <v>92.973135352248903</v>
      </c>
      <c r="M215" s="122"/>
      <c r="N215" s="122">
        <v>292.492975882471</v>
      </c>
      <c r="O215" s="140">
        <v>-0.63776290942963298</v>
      </c>
      <c r="P215" s="122">
        <v>311.07604024491502</v>
      </c>
      <c r="Q215" s="122">
        <v>0</v>
      </c>
      <c r="R215" s="122"/>
      <c r="S215" s="122">
        <v>3905.6754953239601</v>
      </c>
      <c r="T215" s="122">
        <v>3594.5994550790501</v>
      </c>
      <c r="U215" s="122">
        <v>101917.009225282</v>
      </c>
    </row>
    <row r="216" spans="1:21" ht="12.75" x14ac:dyDescent="0.2">
      <c r="A216" s="122" t="s">
        <v>566</v>
      </c>
      <c r="B216" s="122">
        <v>4231</v>
      </c>
      <c r="C216" s="122">
        <v>4123.8148181885199</v>
      </c>
      <c r="D216" s="122">
        <v>32.633581735304098</v>
      </c>
      <c r="E216" s="122">
        <v>74.703952250602498</v>
      </c>
      <c r="F216" s="122"/>
      <c r="G216" s="122">
        <v>15334</v>
      </c>
      <c r="H216" s="122">
        <v>550</v>
      </c>
      <c r="I216" s="122">
        <v>114971.957131096</v>
      </c>
      <c r="J216" s="122"/>
      <c r="K216" s="122">
        <v>125.60671708755299</v>
      </c>
      <c r="L216" s="122">
        <v>92.973135352248903</v>
      </c>
      <c r="M216" s="122"/>
      <c r="N216" s="122">
        <v>185.684228198818</v>
      </c>
      <c r="O216" s="140">
        <v>-0.63776290942963298</v>
      </c>
      <c r="P216" s="122">
        <v>-36.914086607042897</v>
      </c>
      <c r="Q216" s="122">
        <v>0</v>
      </c>
      <c r="R216" s="122"/>
      <c r="S216" s="122">
        <v>3618.6457851749701</v>
      </c>
      <c r="T216" s="122">
        <v>3655.5598717820098</v>
      </c>
      <c r="U216" s="122">
        <v>101917.009225282</v>
      </c>
    </row>
    <row r="217" spans="1:21" ht="12.75" x14ac:dyDescent="0.2">
      <c r="A217" s="122" t="s">
        <v>567</v>
      </c>
      <c r="B217" s="122">
        <v>4364</v>
      </c>
      <c r="C217" s="122">
        <v>3988.3534161554198</v>
      </c>
      <c r="D217" s="122">
        <v>227.676688760319</v>
      </c>
      <c r="E217" s="122">
        <v>147.690314274532</v>
      </c>
      <c r="F217" s="122"/>
      <c r="G217" s="122">
        <v>11992</v>
      </c>
      <c r="H217" s="122">
        <v>416</v>
      </c>
      <c r="I217" s="122">
        <v>114971.957131096</v>
      </c>
      <c r="J217" s="122"/>
      <c r="K217" s="122">
        <v>320.64982411256801</v>
      </c>
      <c r="L217" s="122">
        <v>92.973135352248903</v>
      </c>
      <c r="M217" s="122"/>
      <c r="N217" s="122">
        <v>221.24292243526199</v>
      </c>
      <c r="O217" s="140">
        <v>-0.63776290942963298</v>
      </c>
      <c r="P217" s="122">
        <v>73.4999432043724</v>
      </c>
      <c r="Q217" s="122">
        <v>0</v>
      </c>
      <c r="R217" s="122"/>
      <c r="S217" s="122">
        <v>3608.9799163295802</v>
      </c>
      <c r="T217" s="122">
        <v>3535.4799731252101</v>
      </c>
      <c r="U217" s="122">
        <v>101917.009225282</v>
      </c>
    </row>
    <row r="218" spans="1:21" ht="12.75" x14ac:dyDescent="0.2">
      <c r="A218" s="122" t="s">
        <v>568</v>
      </c>
      <c r="B218" s="122">
        <v>4574</v>
      </c>
      <c r="C218" s="122">
        <v>4092.73898804084</v>
      </c>
      <c r="D218" s="122">
        <v>347.32701593368103</v>
      </c>
      <c r="E218" s="122">
        <v>133.98380010333699</v>
      </c>
      <c r="F218" s="122"/>
      <c r="G218" s="122">
        <v>9804</v>
      </c>
      <c r="H218" s="122">
        <v>349</v>
      </c>
      <c r="I218" s="122">
        <v>114971.957131096</v>
      </c>
      <c r="J218" s="122"/>
      <c r="K218" s="122">
        <v>440.30015128592999</v>
      </c>
      <c r="L218" s="122">
        <v>92.973135352248903</v>
      </c>
      <c r="M218" s="122"/>
      <c r="N218" s="122">
        <v>62.169399006674197</v>
      </c>
      <c r="O218" s="140">
        <v>-0.63776290942963298</v>
      </c>
      <c r="P218" s="122">
        <v>205.16043829057</v>
      </c>
      <c r="Q218" s="122">
        <v>0</v>
      </c>
      <c r="R218" s="122"/>
      <c r="S218" s="122">
        <v>3833.17310859081</v>
      </c>
      <c r="T218" s="122">
        <v>3628.0126703002402</v>
      </c>
      <c r="U218" s="122">
        <v>101917.009225282</v>
      </c>
    </row>
    <row r="219" spans="1:21" ht="14.25" customHeight="1" x14ac:dyDescent="0.2">
      <c r="A219" s="19" t="s">
        <v>569</v>
      </c>
      <c r="B219" s="19"/>
      <c r="C219" s="19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122"/>
      <c r="O219" s="140"/>
      <c r="P219" s="122"/>
      <c r="Q219" s="122"/>
      <c r="R219" s="122"/>
      <c r="S219" s="122"/>
      <c r="T219" s="122"/>
      <c r="U219" s="122"/>
    </row>
    <row r="220" spans="1:21" ht="12.75" x14ac:dyDescent="0.2">
      <c r="A220" s="122" t="s">
        <v>570</v>
      </c>
      <c r="B220" s="122">
        <v>4046</v>
      </c>
      <c r="C220" s="122">
        <v>3681.0879340471402</v>
      </c>
      <c r="D220" s="122">
        <v>96.442005710809099</v>
      </c>
      <c r="E220" s="122">
        <v>268.57162190861197</v>
      </c>
      <c r="F220" s="122"/>
      <c r="G220" s="122">
        <v>11119</v>
      </c>
      <c r="H220" s="122">
        <v>356</v>
      </c>
      <c r="I220" s="122">
        <v>114971.957131096</v>
      </c>
      <c r="J220" s="122"/>
      <c r="K220" s="122">
        <v>189.415141063058</v>
      </c>
      <c r="L220" s="122">
        <v>92.973135352248903</v>
      </c>
      <c r="M220" s="122"/>
      <c r="N220" s="122">
        <v>244.80118834119</v>
      </c>
      <c r="O220" s="140">
        <v>-0.63776290942963298</v>
      </c>
      <c r="P220" s="122">
        <v>291.70429256660498</v>
      </c>
      <c r="Q220" s="122">
        <v>0</v>
      </c>
      <c r="R220" s="122"/>
      <c r="S220" s="122">
        <v>3554.80846418281</v>
      </c>
      <c r="T220" s="122">
        <v>3263.1041716161999</v>
      </c>
      <c r="U220" s="122">
        <v>101917.009225282</v>
      </c>
    </row>
    <row r="221" spans="1:21" ht="12.75" x14ac:dyDescent="0.2">
      <c r="A221" s="122" t="s">
        <v>571</v>
      </c>
      <c r="B221" s="122">
        <v>4787</v>
      </c>
      <c r="C221" s="122">
        <v>4197.9058946198002</v>
      </c>
      <c r="D221" s="122">
        <v>162.315771847257</v>
      </c>
      <c r="E221" s="122">
        <v>426.99336089494801</v>
      </c>
      <c r="F221" s="122"/>
      <c r="G221" s="122">
        <v>9531</v>
      </c>
      <c r="H221" s="122">
        <v>348</v>
      </c>
      <c r="I221" s="122">
        <v>114971.957131096</v>
      </c>
      <c r="J221" s="122"/>
      <c r="K221" s="122">
        <v>255.28890719950601</v>
      </c>
      <c r="L221" s="122">
        <v>92.973135352248903</v>
      </c>
      <c r="M221" s="122"/>
      <c r="N221" s="122">
        <v>391.30194357773502</v>
      </c>
      <c r="O221" s="140">
        <v>-0.63776290942963298</v>
      </c>
      <c r="P221" s="122">
        <v>462.04701530273201</v>
      </c>
      <c r="Q221" s="122">
        <v>0</v>
      </c>
      <c r="R221" s="122"/>
      <c r="S221" s="122">
        <v>4183.2849977178303</v>
      </c>
      <c r="T221" s="122">
        <v>3721.2379824150999</v>
      </c>
      <c r="U221" s="122">
        <v>101917.009225282</v>
      </c>
    </row>
    <row r="222" spans="1:21" ht="12.75" x14ac:dyDescent="0.2">
      <c r="A222" s="122" t="s">
        <v>572</v>
      </c>
      <c r="B222" s="122">
        <v>4662</v>
      </c>
      <c r="C222" s="122">
        <v>3978.7879385883598</v>
      </c>
      <c r="D222" s="122">
        <v>153.36752759491199</v>
      </c>
      <c r="E222" s="122">
        <v>529.99212575735396</v>
      </c>
      <c r="F222" s="122"/>
      <c r="G222" s="122">
        <v>15315</v>
      </c>
      <c r="H222" s="122">
        <v>530</v>
      </c>
      <c r="I222" s="122">
        <v>114971.957131096</v>
      </c>
      <c r="J222" s="122"/>
      <c r="K222" s="122">
        <v>246.34066294716101</v>
      </c>
      <c r="L222" s="122">
        <v>92.973135352248903</v>
      </c>
      <c r="M222" s="122"/>
      <c r="N222" s="122">
        <v>398.12917808615799</v>
      </c>
      <c r="O222" s="140">
        <v>-0.63776290942963298</v>
      </c>
      <c r="P222" s="122">
        <v>661.21731051912002</v>
      </c>
      <c r="Q222" s="122">
        <v>0</v>
      </c>
      <c r="R222" s="122"/>
      <c r="S222" s="122">
        <v>4188.2179562520396</v>
      </c>
      <c r="T222" s="122">
        <v>3527.00064573292</v>
      </c>
      <c r="U222" s="122">
        <v>101917.009225282</v>
      </c>
    </row>
    <row r="223" spans="1:21" ht="12.75" x14ac:dyDescent="0.2">
      <c r="A223" s="122" t="s">
        <v>573</v>
      </c>
      <c r="B223" s="122">
        <v>4012</v>
      </c>
      <c r="C223" s="122">
        <v>3630.1699267171298</v>
      </c>
      <c r="D223" s="122">
        <v>133.100777098317</v>
      </c>
      <c r="E223" s="122">
        <v>248.86162275554699</v>
      </c>
      <c r="F223" s="122"/>
      <c r="G223" s="122">
        <v>6936</v>
      </c>
      <c r="H223" s="122">
        <v>219</v>
      </c>
      <c r="I223" s="122">
        <v>114971.957131096</v>
      </c>
      <c r="J223" s="122"/>
      <c r="K223" s="122">
        <v>226.07391245056601</v>
      </c>
      <c r="L223" s="122">
        <v>92.973135352248903</v>
      </c>
      <c r="M223" s="122"/>
      <c r="N223" s="122">
        <v>140.834575319115</v>
      </c>
      <c r="O223" s="140">
        <v>-0.63776290942963298</v>
      </c>
      <c r="P223" s="122">
        <v>356.25090728254997</v>
      </c>
      <c r="Q223" s="122">
        <v>0</v>
      </c>
      <c r="R223" s="122"/>
      <c r="S223" s="122">
        <v>3574.2187591188899</v>
      </c>
      <c r="T223" s="122">
        <v>3217.9678518363398</v>
      </c>
      <c r="U223" s="122">
        <v>101917.009225282</v>
      </c>
    </row>
    <row r="224" spans="1:21" ht="12.75" x14ac:dyDescent="0.2">
      <c r="A224" s="122" t="s">
        <v>574</v>
      </c>
      <c r="B224" s="122">
        <v>3994</v>
      </c>
      <c r="C224" s="122">
        <v>3963.2311036073502</v>
      </c>
      <c r="D224" s="122">
        <v>-64.104868255214399</v>
      </c>
      <c r="E224" s="122">
        <v>94.969248642036803</v>
      </c>
      <c r="F224" s="122"/>
      <c r="G224" s="122">
        <v>30054</v>
      </c>
      <c r="H224" s="122">
        <v>1036</v>
      </c>
      <c r="I224" s="122">
        <v>114971.957131096</v>
      </c>
      <c r="J224" s="122"/>
      <c r="K224" s="122">
        <v>28.868267097034501</v>
      </c>
      <c r="L224" s="122">
        <v>92.973135352248903</v>
      </c>
      <c r="M224" s="122"/>
      <c r="N224" s="122">
        <v>99.205093782600699</v>
      </c>
      <c r="O224" s="140">
        <v>-0.63776290942963298</v>
      </c>
      <c r="P224" s="122">
        <v>90.095640592043296</v>
      </c>
      <c r="Q224" s="122">
        <v>0</v>
      </c>
      <c r="R224" s="122"/>
      <c r="S224" s="122">
        <v>3603.3059140129699</v>
      </c>
      <c r="T224" s="122">
        <v>3513.2102734209302</v>
      </c>
      <c r="U224" s="122">
        <v>101917.009225282</v>
      </c>
    </row>
    <row r="225" spans="1:21" ht="12.75" x14ac:dyDescent="0.2">
      <c r="A225" s="122" t="s">
        <v>575</v>
      </c>
      <c r="B225" s="122">
        <v>4157</v>
      </c>
      <c r="C225" s="122">
        <v>4141.31002799008</v>
      </c>
      <c r="D225" s="122">
        <v>-64.656127338001298</v>
      </c>
      <c r="E225" s="122">
        <v>80.104857509348307</v>
      </c>
      <c r="F225" s="122"/>
      <c r="G225" s="122">
        <v>21016</v>
      </c>
      <c r="H225" s="122">
        <v>757</v>
      </c>
      <c r="I225" s="122">
        <v>114971.957131096</v>
      </c>
      <c r="J225" s="122"/>
      <c r="K225" s="122">
        <v>28.317008014247602</v>
      </c>
      <c r="L225" s="122">
        <v>92.973135352248903</v>
      </c>
      <c r="M225" s="122"/>
      <c r="N225" s="122">
        <v>93.999968878264099</v>
      </c>
      <c r="O225" s="140">
        <v>-0.63776290942963298</v>
      </c>
      <c r="P225" s="122">
        <v>65.571983231002804</v>
      </c>
      <c r="Q225" s="122">
        <v>0</v>
      </c>
      <c r="R225" s="122"/>
      <c r="S225" s="122">
        <v>3736.6405016711801</v>
      </c>
      <c r="T225" s="122">
        <v>3671.06851844018</v>
      </c>
      <c r="U225" s="122">
        <v>101917.009225282</v>
      </c>
    </row>
    <row r="226" spans="1:21" ht="12.75" x14ac:dyDescent="0.2">
      <c r="A226" s="122" t="s">
        <v>576</v>
      </c>
      <c r="B226" s="122">
        <v>4670</v>
      </c>
      <c r="C226" s="122">
        <v>4628.1084438364796</v>
      </c>
      <c r="D226" s="122">
        <v>147.814973876925</v>
      </c>
      <c r="E226" s="122">
        <v>-105.691284863704</v>
      </c>
      <c r="F226" s="122"/>
      <c r="G226" s="122">
        <v>5664</v>
      </c>
      <c r="H226" s="122">
        <v>228</v>
      </c>
      <c r="I226" s="122">
        <v>114971.957131096</v>
      </c>
      <c r="J226" s="122"/>
      <c r="K226" s="122">
        <v>240.78810922917401</v>
      </c>
      <c r="L226" s="122">
        <v>92.973135352248903</v>
      </c>
      <c r="M226" s="122"/>
      <c r="N226" s="122">
        <v>-182.26260133108599</v>
      </c>
      <c r="O226" s="140">
        <v>-0.63776290942963298</v>
      </c>
      <c r="P226" s="122">
        <v>-29.757731305750902</v>
      </c>
      <c r="Q226" s="122">
        <v>0</v>
      </c>
      <c r="R226" s="122"/>
      <c r="S226" s="122">
        <v>4072.8337417458702</v>
      </c>
      <c r="T226" s="122">
        <v>4102.5914730516197</v>
      </c>
      <c r="U226" s="122">
        <v>101917.009225282</v>
      </c>
    </row>
    <row r="227" spans="1:21" ht="12.75" x14ac:dyDescent="0.2">
      <c r="A227" s="122" t="s">
        <v>577</v>
      </c>
      <c r="B227" s="122">
        <v>3922</v>
      </c>
      <c r="C227" s="122">
        <v>3638.2542457619602</v>
      </c>
      <c r="D227" s="122">
        <v>136.73344895211699</v>
      </c>
      <c r="E227" s="122">
        <v>146.84301435975701</v>
      </c>
      <c r="F227" s="122"/>
      <c r="G227" s="122">
        <v>7363</v>
      </c>
      <c r="H227" s="122">
        <v>233</v>
      </c>
      <c r="I227" s="122">
        <v>114971.957131096</v>
      </c>
      <c r="J227" s="122"/>
      <c r="K227" s="122">
        <v>229.706584304366</v>
      </c>
      <c r="L227" s="122">
        <v>92.973135352248903</v>
      </c>
      <c r="M227" s="122"/>
      <c r="N227" s="122">
        <v>90.646755504214497</v>
      </c>
      <c r="O227" s="140">
        <v>-0.63776290942963298</v>
      </c>
      <c r="P227" s="122">
        <v>202.40151030587</v>
      </c>
      <c r="Q227" s="122">
        <v>0</v>
      </c>
      <c r="R227" s="122"/>
      <c r="S227" s="122">
        <v>3427.5357150445402</v>
      </c>
      <c r="T227" s="122">
        <v>3225.1342047386702</v>
      </c>
      <c r="U227" s="122">
        <v>101917.009225282</v>
      </c>
    </row>
    <row r="228" spans="1:21" ht="12.75" x14ac:dyDescent="0.2">
      <c r="A228" s="122" t="s">
        <v>578</v>
      </c>
      <c r="B228" s="122">
        <v>4410</v>
      </c>
      <c r="C228" s="122">
        <v>4145.4928029992398</v>
      </c>
      <c r="D228" s="122">
        <v>44.201731120459101</v>
      </c>
      <c r="E228" s="122">
        <v>220.775631174648</v>
      </c>
      <c r="F228" s="122"/>
      <c r="G228" s="122">
        <v>23269</v>
      </c>
      <c r="H228" s="122">
        <v>839</v>
      </c>
      <c r="I228" s="122">
        <v>114971.957131096</v>
      </c>
      <c r="J228" s="122"/>
      <c r="K228" s="122">
        <v>137.174866472708</v>
      </c>
      <c r="L228" s="122">
        <v>92.973135352248903</v>
      </c>
      <c r="M228" s="122"/>
      <c r="N228" s="122">
        <v>276.87679639677998</v>
      </c>
      <c r="O228" s="140">
        <v>-0.63776290942963298</v>
      </c>
      <c r="P228" s="122">
        <v>164.03670304308699</v>
      </c>
      <c r="Q228" s="122">
        <v>0</v>
      </c>
      <c r="R228" s="122"/>
      <c r="S228" s="122">
        <v>3838.8130466767602</v>
      </c>
      <c r="T228" s="122">
        <v>3674.77634363367</v>
      </c>
      <c r="U228" s="122">
        <v>101917.009225282</v>
      </c>
    </row>
    <row r="229" spans="1:21" ht="12.75" x14ac:dyDescent="0.2">
      <c r="A229" s="122" t="s">
        <v>579</v>
      </c>
      <c r="B229" s="122">
        <v>4281</v>
      </c>
      <c r="C229" s="122">
        <v>4212.2842018313104</v>
      </c>
      <c r="D229" s="122">
        <v>122.813214796119</v>
      </c>
      <c r="E229" s="122">
        <v>-54.303405014593999</v>
      </c>
      <c r="F229" s="122"/>
      <c r="G229" s="122">
        <v>4913</v>
      </c>
      <c r="H229" s="122">
        <v>180</v>
      </c>
      <c r="I229" s="122">
        <v>114971.957131096</v>
      </c>
      <c r="J229" s="122"/>
      <c r="K229" s="122">
        <v>215.786350148368</v>
      </c>
      <c r="L229" s="122">
        <v>92.973135352248903</v>
      </c>
      <c r="M229" s="122"/>
      <c r="N229" s="122">
        <v>-60.573597175025498</v>
      </c>
      <c r="O229" s="140">
        <v>-0.63776290942963298</v>
      </c>
      <c r="P229" s="122">
        <v>-48.670975763592203</v>
      </c>
      <c r="Q229" s="122">
        <v>0</v>
      </c>
      <c r="R229" s="122"/>
      <c r="S229" s="122">
        <v>3685.3126718144299</v>
      </c>
      <c r="T229" s="122">
        <v>3733.9836475780198</v>
      </c>
      <c r="U229" s="122">
        <v>101917.009225282</v>
      </c>
    </row>
    <row r="230" spans="1:21" ht="12.75" x14ac:dyDescent="0.2">
      <c r="A230" s="122" t="s">
        <v>580</v>
      </c>
      <c r="B230" s="122">
        <v>4426</v>
      </c>
      <c r="C230" s="122">
        <v>4264.8021192369397</v>
      </c>
      <c r="D230" s="122">
        <v>-0.20169573124915999</v>
      </c>
      <c r="E230" s="122">
        <v>161.175929126342</v>
      </c>
      <c r="F230" s="122"/>
      <c r="G230" s="122">
        <v>10352</v>
      </c>
      <c r="H230" s="122">
        <v>384</v>
      </c>
      <c r="I230" s="122">
        <v>114971.957131096</v>
      </c>
      <c r="J230" s="122"/>
      <c r="K230" s="122">
        <v>92.771439620999701</v>
      </c>
      <c r="L230" s="122">
        <v>92.973135352248903</v>
      </c>
      <c r="M230" s="122"/>
      <c r="N230" s="122">
        <v>164.49349892556901</v>
      </c>
      <c r="O230" s="140">
        <v>-0.63776290942963298</v>
      </c>
      <c r="P230" s="122">
        <v>157.22059641768499</v>
      </c>
      <c r="Q230" s="122">
        <v>0</v>
      </c>
      <c r="R230" s="122"/>
      <c r="S230" s="122">
        <v>3937.7588057017301</v>
      </c>
      <c r="T230" s="122">
        <v>3780.53820928405</v>
      </c>
      <c r="U230" s="122">
        <v>101917.009225282</v>
      </c>
    </row>
    <row r="231" spans="1:21" ht="12.75" x14ac:dyDescent="0.2">
      <c r="A231" s="122" t="s">
        <v>569</v>
      </c>
      <c r="B231" s="122">
        <v>3732</v>
      </c>
      <c r="C231" s="122">
        <v>3852.6061445925998</v>
      </c>
      <c r="D231" s="122">
        <v>-25.899429697278201</v>
      </c>
      <c r="E231" s="122">
        <v>-94.733499663492594</v>
      </c>
      <c r="F231" s="122"/>
      <c r="G231" s="122">
        <v>142618</v>
      </c>
      <c r="H231" s="122">
        <v>4779</v>
      </c>
      <c r="I231" s="122">
        <v>114971.957131096</v>
      </c>
      <c r="J231" s="122"/>
      <c r="K231" s="122">
        <v>67.073705654970695</v>
      </c>
      <c r="L231" s="122">
        <v>92.973135352248903</v>
      </c>
      <c r="M231" s="122"/>
      <c r="N231" s="122">
        <v>-104.75837950048</v>
      </c>
      <c r="O231" s="140">
        <v>-0.63776290942963298</v>
      </c>
      <c r="P231" s="122">
        <v>-85.346382735935094</v>
      </c>
      <c r="Q231" s="122">
        <v>0</v>
      </c>
      <c r="R231" s="122"/>
      <c r="S231" s="122">
        <v>3329.80028239487</v>
      </c>
      <c r="T231" s="122">
        <v>3415.1466651308001</v>
      </c>
      <c r="U231" s="122">
        <v>101917.009225282</v>
      </c>
    </row>
    <row r="232" spans="1:21" ht="14.25" customHeight="1" x14ac:dyDescent="0.2">
      <c r="A232" s="19" t="s">
        <v>581</v>
      </c>
      <c r="B232" s="19"/>
      <c r="C232" s="19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122"/>
      <c r="O232" s="140"/>
      <c r="P232" s="122"/>
      <c r="Q232" s="122"/>
      <c r="R232" s="122"/>
      <c r="S232" s="122"/>
      <c r="T232" s="122"/>
      <c r="U232" s="122"/>
    </row>
    <row r="233" spans="1:21" ht="12.75" x14ac:dyDescent="0.2">
      <c r="A233" s="122" t="s">
        <v>582</v>
      </c>
      <c r="B233" s="122">
        <v>4125</v>
      </c>
      <c r="C233" s="122">
        <v>3989.5631812052202</v>
      </c>
      <c r="D233" s="122">
        <v>55.8605738644101</v>
      </c>
      <c r="E233" s="122">
        <v>79.916733704450806</v>
      </c>
      <c r="F233" s="122"/>
      <c r="G233" s="122">
        <v>13631</v>
      </c>
      <c r="H233" s="122">
        <v>473</v>
      </c>
      <c r="I233" s="122">
        <v>114971.957131096</v>
      </c>
      <c r="J233" s="122"/>
      <c r="K233" s="122">
        <v>148.833709216659</v>
      </c>
      <c r="L233" s="122">
        <v>92.973135352248903</v>
      </c>
      <c r="M233" s="122"/>
      <c r="N233" s="122">
        <v>59.461217443075803</v>
      </c>
      <c r="O233" s="140">
        <v>-0.63776290942963298</v>
      </c>
      <c r="P233" s="122">
        <v>99.734487056396105</v>
      </c>
      <c r="Q233" s="122">
        <v>0</v>
      </c>
      <c r="R233" s="122"/>
      <c r="S233" s="122">
        <v>3636.2868576497899</v>
      </c>
      <c r="T233" s="122">
        <v>3536.5523705934002</v>
      </c>
      <c r="U233" s="122">
        <v>101917.009225282</v>
      </c>
    </row>
    <row r="234" spans="1:21" ht="12.75" x14ac:dyDescent="0.2">
      <c r="A234" s="122" t="s">
        <v>583</v>
      </c>
      <c r="B234" s="122">
        <v>3411</v>
      </c>
      <c r="C234" s="122">
        <v>3361.7019369786599</v>
      </c>
      <c r="D234" s="122">
        <v>-76.220747402212197</v>
      </c>
      <c r="E234" s="122">
        <v>125.824890276166</v>
      </c>
      <c r="F234" s="122"/>
      <c r="G234" s="122">
        <v>13133</v>
      </c>
      <c r="H234" s="122">
        <v>384</v>
      </c>
      <c r="I234" s="122">
        <v>114971.957131096</v>
      </c>
      <c r="J234" s="122"/>
      <c r="K234" s="122">
        <v>16.752387950036699</v>
      </c>
      <c r="L234" s="122">
        <v>92.973135352248903</v>
      </c>
      <c r="M234" s="122"/>
      <c r="N234" s="122">
        <v>58.465004213793698</v>
      </c>
      <c r="O234" s="140">
        <v>-0.63776290942963298</v>
      </c>
      <c r="P234" s="122">
        <v>192.547013429109</v>
      </c>
      <c r="Q234" s="122">
        <v>0</v>
      </c>
      <c r="R234" s="122"/>
      <c r="S234" s="122">
        <v>3172.53114062841</v>
      </c>
      <c r="T234" s="122">
        <v>2979.9841271993</v>
      </c>
      <c r="U234" s="122">
        <v>101917.009225282</v>
      </c>
    </row>
    <row r="235" spans="1:21" ht="12.75" x14ac:dyDescent="0.2">
      <c r="A235" s="122" t="s">
        <v>584</v>
      </c>
      <c r="B235" s="122">
        <v>3906</v>
      </c>
      <c r="C235" s="122">
        <v>3744.9188396125101</v>
      </c>
      <c r="D235" s="122">
        <v>-30.145079557973801</v>
      </c>
      <c r="E235" s="122">
        <v>191.30507111675101</v>
      </c>
      <c r="F235" s="122"/>
      <c r="G235" s="122">
        <v>15596</v>
      </c>
      <c r="H235" s="122">
        <v>508</v>
      </c>
      <c r="I235" s="122">
        <v>114971.957131096</v>
      </c>
      <c r="J235" s="122"/>
      <c r="K235" s="122">
        <v>62.828055794275102</v>
      </c>
      <c r="L235" s="122">
        <v>92.973135352248903</v>
      </c>
      <c r="M235" s="122"/>
      <c r="N235" s="122">
        <v>178.15357343294201</v>
      </c>
      <c r="O235" s="140">
        <v>-0.63776290942963298</v>
      </c>
      <c r="P235" s="122">
        <v>203.81880589113101</v>
      </c>
      <c r="Q235" s="122">
        <v>0</v>
      </c>
      <c r="R235" s="122"/>
      <c r="S235" s="122">
        <v>3523.5059491614202</v>
      </c>
      <c r="T235" s="122">
        <v>3319.6871432702901</v>
      </c>
      <c r="U235" s="122">
        <v>101917.009225282</v>
      </c>
    </row>
    <row r="236" spans="1:21" ht="12.75" x14ac:dyDescent="0.2">
      <c r="A236" s="122" t="s">
        <v>585</v>
      </c>
      <c r="B236" s="122">
        <v>4166</v>
      </c>
      <c r="C236" s="122">
        <v>4059.96027116701</v>
      </c>
      <c r="D236" s="122">
        <v>139.234848876435</v>
      </c>
      <c r="E236" s="122">
        <v>-33.293184385651003</v>
      </c>
      <c r="F236" s="122"/>
      <c r="G236" s="122">
        <v>8269</v>
      </c>
      <c r="H236" s="122">
        <v>292</v>
      </c>
      <c r="I236" s="122">
        <v>114971.957131096</v>
      </c>
      <c r="J236" s="122"/>
      <c r="K236" s="122">
        <v>232.20798422868401</v>
      </c>
      <c r="L236" s="122">
        <v>92.973135352248903</v>
      </c>
      <c r="M236" s="122"/>
      <c r="N236" s="122">
        <v>-33.930878486762602</v>
      </c>
      <c r="O236" s="140">
        <v>-0.63776290942963298</v>
      </c>
      <c r="P236" s="122">
        <v>-33.2932531939691</v>
      </c>
      <c r="Q236" s="122">
        <v>0</v>
      </c>
      <c r="R236" s="122"/>
      <c r="S236" s="122">
        <v>3565.6626899409298</v>
      </c>
      <c r="T236" s="122">
        <v>3598.9559431348998</v>
      </c>
      <c r="U236" s="122">
        <v>101917.009225282</v>
      </c>
    </row>
    <row r="237" spans="1:21" ht="12.75" x14ac:dyDescent="0.2">
      <c r="A237" s="122" t="s">
        <v>586</v>
      </c>
      <c r="B237" s="122">
        <v>3704</v>
      </c>
      <c r="C237" s="122">
        <v>3801.28751706295</v>
      </c>
      <c r="D237" s="122">
        <v>-24.948826582578501</v>
      </c>
      <c r="E237" s="122">
        <v>-72.681362339316095</v>
      </c>
      <c r="F237" s="122"/>
      <c r="G237" s="122">
        <v>25376</v>
      </c>
      <c r="H237" s="122">
        <v>839</v>
      </c>
      <c r="I237" s="122">
        <v>114971.957131096</v>
      </c>
      <c r="J237" s="122"/>
      <c r="K237" s="122">
        <v>68.024308769670398</v>
      </c>
      <c r="L237" s="122">
        <v>92.973135352248903</v>
      </c>
      <c r="M237" s="122"/>
      <c r="N237" s="122">
        <v>-100.709729779936</v>
      </c>
      <c r="O237" s="140">
        <v>-0.63776290942963298</v>
      </c>
      <c r="P237" s="122">
        <v>-45.290757808126301</v>
      </c>
      <c r="Q237" s="122">
        <v>0</v>
      </c>
      <c r="R237" s="122"/>
      <c r="S237" s="122">
        <v>3324.3644573562801</v>
      </c>
      <c r="T237" s="122">
        <v>3369.6552151644</v>
      </c>
      <c r="U237" s="122">
        <v>101917.009225282</v>
      </c>
    </row>
    <row r="238" spans="1:21" ht="12.75" x14ac:dyDescent="0.2">
      <c r="A238" s="122" t="s">
        <v>587</v>
      </c>
      <c r="B238" s="122">
        <v>4357</v>
      </c>
      <c r="C238" s="122">
        <v>4181.5294777527397</v>
      </c>
      <c r="D238" s="122">
        <v>177.49806883623299</v>
      </c>
      <c r="E238" s="122">
        <v>-2.2082058086395402</v>
      </c>
      <c r="F238" s="122"/>
      <c r="G238" s="122">
        <v>5719</v>
      </c>
      <c r="H238" s="122">
        <v>208</v>
      </c>
      <c r="I238" s="122">
        <v>114971.957131096</v>
      </c>
      <c r="J238" s="122"/>
      <c r="K238" s="122">
        <v>270.47120418848198</v>
      </c>
      <c r="L238" s="122">
        <v>92.973135352248903</v>
      </c>
      <c r="M238" s="122"/>
      <c r="N238" s="122">
        <v>129.827783658068</v>
      </c>
      <c r="O238" s="140">
        <v>-0.63776290942963298</v>
      </c>
      <c r="P238" s="122">
        <v>-134.88195818477701</v>
      </c>
      <c r="Q238" s="122">
        <v>0</v>
      </c>
      <c r="R238" s="122"/>
      <c r="S238" s="122">
        <v>3571.83913271551</v>
      </c>
      <c r="T238" s="122">
        <v>3706.7210909002902</v>
      </c>
      <c r="U238" s="122">
        <v>101917.009225282</v>
      </c>
    </row>
    <row r="239" spans="1:21" ht="12.75" x14ac:dyDescent="0.2">
      <c r="A239" s="122" t="s">
        <v>588</v>
      </c>
      <c r="B239" s="122">
        <v>3949</v>
      </c>
      <c r="C239" s="122">
        <v>3744.1266769259901</v>
      </c>
      <c r="D239" s="122">
        <v>5.4872581544258496</v>
      </c>
      <c r="E239" s="122">
        <v>199.352251874953</v>
      </c>
      <c r="F239" s="122"/>
      <c r="G239" s="122">
        <v>21925</v>
      </c>
      <c r="H239" s="122">
        <v>714</v>
      </c>
      <c r="I239" s="122">
        <v>114971.957131096</v>
      </c>
      <c r="J239" s="122"/>
      <c r="K239" s="122">
        <v>98.460393506674706</v>
      </c>
      <c r="L239" s="122">
        <v>92.973135352248903</v>
      </c>
      <c r="M239" s="122"/>
      <c r="N239" s="122">
        <v>156.45603056603599</v>
      </c>
      <c r="O239" s="140">
        <v>-0.63776290942963298</v>
      </c>
      <c r="P239" s="122">
        <v>241.610710274441</v>
      </c>
      <c r="Q239" s="122">
        <v>0</v>
      </c>
      <c r="R239" s="122"/>
      <c r="S239" s="122">
        <v>3560.5956401194398</v>
      </c>
      <c r="T239" s="122">
        <v>3318.9849298449999</v>
      </c>
      <c r="U239" s="122">
        <v>101917.009225282</v>
      </c>
    </row>
    <row r="240" spans="1:21" ht="12.75" x14ac:dyDescent="0.2">
      <c r="A240" s="122" t="s">
        <v>589</v>
      </c>
      <c r="B240" s="122">
        <v>3029</v>
      </c>
      <c r="C240" s="122">
        <v>2904.1179969965601</v>
      </c>
      <c r="D240" s="122">
        <v>136.411581091806</v>
      </c>
      <c r="E240" s="122">
        <v>-11.210827503798299</v>
      </c>
      <c r="F240" s="122"/>
      <c r="G240" s="122">
        <v>4434</v>
      </c>
      <c r="H240" s="122">
        <v>112</v>
      </c>
      <c r="I240" s="122">
        <v>114971.957131096</v>
      </c>
      <c r="J240" s="122"/>
      <c r="K240" s="122">
        <v>229.38471644405499</v>
      </c>
      <c r="L240" s="122">
        <v>92.973135352248903</v>
      </c>
      <c r="M240" s="122"/>
      <c r="N240" s="122">
        <v>-90.211643169252497</v>
      </c>
      <c r="O240" s="140">
        <v>-0.63776290942963298</v>
      </c>
      <c r="P240" s="122">
        <v>67.152225252226302</v>
      </c>
      <c r="Q240" s="122">
        <v>0</v>
      </c>
      <c r="R240" s="122"/>
      <c r="S240" s="122">
        <v>2641.51059990979</v>
      </c>
      <c r="T240" s="122">
        <v>2574.35837465756</v>
      </c>
      <c r="U240" s="122">
        <v>101917.009225282</v>
      </c>
    </row>
    <row r="241" spans="1:21" ht="12.75" x14ac:dyDescent="0.2">
      <c r="A241" s="122" t="s">
        <v>590</v>
      </c>
      <c r="B241" s="122">
        <v>4109</v>
      </c>
      <c r="C241" s="122">
        <v>3651.5594370130202</v>
      </c>
      <c r="D241" s="122">
        <v>154.842495910276</v>
      </c>
      <c r="E241" s="122">
        <v>302.87623237402403</v>
      </c>
      <c r="F241" s="122"/>
      <c r="G241" s="122">
        <v>9918</v>
      </c>
      <c r="H241" s="122">
        <v>315</v>
      </c>
      <c r="I241" s="122">
        <v>114971.957131096</v>
      </c>
      <c r="J241" s="122"/>
      <c r="K241" s="122">
        <v>247.81563126252499</v>
      </c>
      <c r="L241" s="122">
        <v>92.973135352248903</v>
      </c>
      <c r="M241" s="122"/>
      <c r="N241" s="122">
        <v>396.48540084197998</v>
      </c>
      <c r="O241" s="140">
        <v>-0.63776290942963298</v>
      </c>
      <c r="P241" s="122">
        <v>208.62930099663799</v>
      </c>
      <c r="Q241" s="122">
        <v>0</v>
      </c>
      <c r="R241" s="122"/>
      <c r="S241" s="122">
        <v>3445.5579061553299</v>
      </c>
      <c r="T241" s="122">
        <v>3236.9286051587001</v>
      </c>
      <c r="U241" s="122">
        <v>101917.009225282</v>
      </c>
    </row>
    <row r="242" spans="1:21" ht="12.75" x14ac:dyDescent="0.2">
      <c r="A242" s="122" t="s">
        <v>591</v>
      </c>
      <c r="B242" s="122">
        <v>3586</v>
      </c>
      <c r="C242" s="122">
        <v>3806.74292654072</v>
      </c>
      <c r="D242" s="122">
        <v>-50.706186199706501</v>
      </c>
      <c r="E242" s="122">
        <v>-170.00407050999601</v>
      </c>
      <c r="F242" s="122"/>
      <c r="G242" s="122">
        <v>143702</v>
      </c>
      <c r="H242" s="122">
        <v>4758</v>
      </c>
      <c r="I242" s="122">
        <v>114971.957131096</v>
      </c>
      <c r="J242" s="122"/>
      <c r="K242" s="122">
        <v>42.266949152542402</v>
      </c>
      <c r="L242" s="122">
        <v>92.973135352248903</v>
      </c>
      <c r="M242" s="122"/>
      <c r="N242" s="122">
        <v>-162.96492463326399</v>
      </c>
      <c r="O242" s="140">
        <v>-0.63776290942963298</v>
      </c>
      <c r="P242" s="122">
        <v>-177.680979296158</v>
      </c>
      <c r="Q242" s="122">
        <v>0</v>
      </c>
      <c r="R242" s="122"/>
      <c r="S242" s="122">
        <v>3196.8101891906699</v>
      </c>
      <c r="T242" s="122">
        <v>3374.4911684868198</v>
      </c>
      <c r="U242" s="122">
        <v>101917.009225282</v>
      </c>
    </row>
    <row r="243" spans="1:21" ht="14.25" customHeight="1" x14ac:dyDescent="0.2">
      <c r="A243" s="19" t="s">
        <v>592</v>
      </c>
      <c r="B243" s="19"/>
      <c r="C243" s="19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122"/>
      <c r="O243" s="140"/>
      <c r="P243" s="122"/>
      <c r="Q243" s="122"/>
      <c r="R243" s="122"/>
      <c r="S243" s="122"/>
      <c r="T243" s="122"/>
      <c r="U243" s="122"/>
    </row>
    <row r="244" spans="1:21" ht="12.75" x14ac:dyDescent="0.2">
      <c r="A244" s="122" t="s">
        <v>593</v>
      </c>
      <c r="B244" s="122">
        <v>3754</v>
      </c>
      <c r="C244" s="122">
        <v>3628.4402055268201</v>
      </c>
      <c r="D244" s="122">
        <v>-6.8689169899659701</v>
      </c>
      <c r="E244" s="122">
        <v>132.40999882139999</v>
      </c>
      <c r="F244" s="122"/>
      <c r="G244" s="122">
        <v>22022</v>
      </c>
      <c r="H244" s="122">
        <v>695</v>
      </c>
      <c r="I244" s="122">
        <v>114971.957131096</v>
      </c>
      <c r="J244" s="122"/>
      <c r="K244" s="122">
        <v>86.104218362282893</v>
      </c>
      <c r="L244" s="122">
        <v>92.973135352248903</v>
      </c>
      <c r="M244" s="122"/>
      <c r="N244" s="122">
        <v>188.25459017662101</v>
      </c>
      <c r="O244" s="140">
        <v>-0.63776290942963298</v>
      </c>
      <c r="P244" s="122">
        <v>75.9276445567493</v>
      </c>
      <c r="Q244" s="122">
        <v>0</v>
      </c>
      <c r="R244" s="122"/>
      <c r="S244" s="122">
        <v>3292.3621832712702</v>
      </c>
      <c r="T244" s="122">
        <v>3216.4345387145199</v>
      </c>
      <c r="U244" s="122">
        <v>101917.009225282</v>
      </c>
    </row>
    <row r="245" spans="1:21" ht="12.75" x14ac:dyDescent="0.2">
      <c r="A245" s="122" t="s">
        <v>594</v>
      </c>
      <c r="B245" s="122">
        <v>3942</v>
      </c>
      <c r="C245" s="122">
        <v>3983.15545064252</v>
      </c>
      <c r="D245" s="122">
        <v>-27.607941539467699</v>
      </c>
      <c r="E245" s="122">
        <v>-13.322127428775699</v>
      </c>
      <c r="F245" s="122"/>
      <c r="G245" s="122">
        <v>50715</v>
      </c>
      <c r="H245" s="122">
        <v>1757</v>
      </c>
      <c r="I245" s="122">
        <v>114971.957131096</v>
      </c>
      <c r="J245" s="122"/>
      <c r="K245" s="122">
        <v>65.3651938127812</v>
      </c>
      <c r="L245" s="122">
        <v>92.973135352248903</v>
      </c>
      <c r="M245" s="122"/>
      <c r="N245" s="122">
        <v>59.746298356391897</v>
      </c>
      <c r="O245" s="140">
        <v>-0.63776290942963298</v>
      </c>
      <c r="P245" s="122">
        <v>-87.028316123372903</v>
      </c>
      <c r="Q245" s="122">
        <v>0</v>
      </c>
      <c r="R245" s="122"/>
      <c r="S245" s="122">
        <v>3443.8439151459002</v>
      </c>
      <c r="T245" s="122">
        <v>3530.8722312692698</v>
      </c>
      <c r="U245" s="122">
        <v>101917.009225282</v>
      </c>
    </row>
    <row r="246" spans="1:21" ht="12.75" x14ac:dyDescent="0.2">
      <c r="A246" s="122" t="s">
        <v>595</v>
      </c>
      <c r="B246" s="122">
        <v>3999</v>
      </c>
      <c r="C246" s="122">
        <v>3829.3001048127599</v>
      </c>
      <c r="D246" s="122">
        <v>-0.18498773619425901</v>
      </c>
      <c r="E246" s="122">
        <v>169.71786947912599</v>
      </c>
      <c r="F246" s="122"/>
      <c r="G246" s="122">
        <v>56896</v>
      </c>
      <c r="H246" s="122">
        <v>1895</v>
      </c>
      <c r="I246" s="122">
        <v>114971.957131096</v>
      </c>
      <c r="J246" s="122"/>
      <c r="K246" s="122">
        <v>92.788147616054601</v>
      </c>
      <c r="L246" s="122">
        <v>92.973135352248903</v>
      </c>
      <c r="M246" s="122"/>
      <c r="N246" s="122">
        <v>215.76429252387001</v>
      </c>
      <c r="O246" s="140">
        <v>-0.63776290942963298</v>
      </c>
      <c r="P246" s="122">
        <v>123.03368352495301</v>
      </c>
      <c r="Q246" s="122">
        <v>0</v>
      </c>
      <c r="R246" s="122"/>
      <c r="S246" s="122">
        <v>3517.5206858082402</v>
      </c>
      <c r="T246" s="122">
        <v>3394.4870022832902</v>
      </c>
      <c r="U246" s="122">
        <v>101917.009225282</v>
      </c>
    </row>
    <row r="247" spans="1:21" ht="12.75" x14ac:dyDescent="0.2">
      <c r="A247" s="122" t="s">
        <v>596</v>
      </c>
      <c r="B247" s="122">
        <v>4523</v>
      </c>
      <c r="C247" s="122">
        <v>4220.8380111974502</v>
      </c>
      <c r="D247" s="122">
        <v>164.39951880324699</v>
      </c>
      <c r="E247" s="122">
        <v>137.58727305232699</v>
      </c>
      <c r="F247" s="122"/>
      <c r="G247" s="122">
        <v>10024</v>
      </c>
      <c r="H247" s="122">
        <v>368</v>
      </c>
      <c r="I247" s="122">
        <v>114971.957131096</v>
      </c>
      <c r="J247" s="122"/>
      <c r="K247" s="122">
        <v>257.37265415549598</v>
      </c>
      <c r="L247" s="122">
        <v>92.973135352248903</v>
      </c>
      <c r="M247" s="122"/>
      <c r="N247" s="122">
        <v>191.53151965568</v>
      </c>
      <c r="O247" s="140">
        <v>-0.63776290942963298</v>
      </c>
      <c r="P247" s="122">
        <v>83.005263539544103</v>
      </c>
      <c r="Q247" s="122">
        <v>0</v>
      </c>
      <c r="R247" s="122"/>
      <c r="S247" s="122">
        <v>3824.5714441963601</v>
      </c>
      <c r="T247" s="122">
        <v>3741.5661806568201</v>
      </c>
      <c r="U247" s="122">
        <v>101917.009225282</v>
      </c>
    </row>
    <row r="248" spans="1:21" ht="12.75" x14ac:dyDescent="0.2">
      <c r="A248" s="122" t="s">
        <v>597</v>
      </c>
      <c r="B248" s="122">
        <v>4473</v>
      </c>
      <c r="C248" s="122">
        <v>3871.7768791910298</v>
      </c>
      <c r="D248" s="122">
        <v>157.56980640490801</v>
      </c>
      <c r="E248" s="122">
        <v>444.09664387481502</v>
      </c>
      <c r="F248" s="122"/>
      <c r="G248" s="122">
        <v>15085</v>
      </c>
      <c r="H248" s="122">
        <v>508</v>
      </c>
      <c r="I248" s="122">
        <v>114971.957131096</v>
      </c>
      <c r="J248" s="122"/>
      <c r="K248" s="122">
        <v>250.542941757157</v>
      </c>
      <c r="L248" s="122">
        <v>92.973135352248903</v>
      </c>
      <c r="M248" s="122"/>
      <c r="N248" s="122">
        <v>372.33467829191801</v>
      </c>
      <c r="O248" s="140">
        <v>-0.63776290942963298</v>
      </c>
      <c r="P248" s="122">
        <v>515.22084654828302</v>
      </c>
      <c r="Q248" s="122">
        <v>0</v>
      </c>
      <c r="R248" s="122"/>
      <c r="S248" s="122">
        <v>3947.3614290105602</v>
      </c>
      <c r="T248" s="122">
        <v>3432.1405824622798</v>
      </c>
      <c r="U248" s="122">
        <v>101917.009225282</v>
      </c>
    </row>
    <row r="249" spans="1:21" ht="12.75" x14ac:dyDescent="0.2">
      <c r="A249" s="122" t="s">
        <v>598</v>
      </c>
      <c r="B249" s="122">
        <v>4084</v>
      </c>
      <c r="C249" s="122">
        <v>4040.4516799283601</v>
      </c>
      <c r="D249" s="122">
        <v>41.823963255867099</v>
      </c>
      <c r="E249" s="122">
        <v>1.80145845988756</v>
      </c>
      <c r="F249" s="122"/>
      <c r="G249" s="122">
        <v>15252</v>
      </c>
      <c r="H249" s="122">
        <v>536</v>
      </c>
      <c r="I249" s="122">
        <v>114971.957131096</v>
      </c>
      <c r="J249" s="122"/>
      <c r="K249" s="122">
        <v>134.79709860811599</v>
      </c>
      <c r="L249" s="122">
        <v>92.973135352248903</v>
      </c>
      <c r="M249" s="122"/>
      <c r="N249" s="122">
        <v>-15.11123935569</v>
      </c>
      <c r="O249" s="140">
        <v>-0.63776290942963298</v>
      </c>
      <c r="P249" s="122">
        <v>18.0763933660355</v>
      </c>
      <c r="Q249" s="122">
        <v>0</v>
      </c>
      <c r="R249" s="122"/>
      <c r="S249" s="122">
        <v>3599.73892580449</v>
      </c>
      <c r="T249" s="122">
        <v>3581.6625324384599</v>
      </c>
      <c r="U249" s="122">
        <v>101917.009225282</v>
      </c>
    </row>
    <row r="250" spans="1:21" ht="12.75" x14ac:dyDescent="0.2">
      <c r="A250" s="122" t="s">
        <v>599</v>
      </c>
      <c r="B250" s="122">
        <v>4061</v>
      </c>
      <c r="C250" s="122">
        <v>3789.70185241952</v>
      </c>
      <c r="D250" s="122">
        <v>21.031075174067102</v>
      </c>
      <c r="E250" s="122">
        <v>250.26866390842</v>
      </c>
      <c r="F250" s="122"/>
      <c r="G250" s="122">
        <v>26030</v>
      </c>
      <c r="H250" s="122">
        <v>858</v>
      </c>
      <c r="I250" s="122">
        <v>114971.957131096</v>
      </c>
      <c r="J250" s="122"/>
      <c r="K250" s="122">
        <v>114.004210526316</v>
      </c>
      <c r="L250" s="122">
        <v>92.973135352248903</v>
      </c>
      <c r="M250" s="122"/>
      <c r="N250" s="122">
        <v>281.216683695104</v>
      </c>
      <c r="O250" s="140">
        <v>-0.63776290942963298</v>
      </c>
      <c r="P250" s="122">
        <v>218.682881212306</v>
      </c>
      <c r="Q250" s="122">
        <v>0</v>
      </c>
      <c r="R250" s="122"/>
      <c r="S250" s="122">
        <v>3578.06797208024</v>
      </c>
      <c r="T250" s="122">
        <v>3359.3850908679301</v>
      </c>
      <c r="U250" s="122">
        <v>101917.009225282</v>
      </c>
    </row>
    <row r="251" spans="1:21" ht="12.75" x14ac:dyDescent="0.2">
      <c r="A251" s="122" t="s">
        <v>600</v>
      </c>
      <c r="B251" s="122">
        <v>4103</v>
      </c>
      <c r="C251" s="122">
        <v>3425.28551188038</v>
      </c>
      <c r="D251" s="122">
        <v>395.14369785297799</v>
      </c>
      <c r="E251" s="122">
        <v>282.40363943370801</v>
      </c>
      <c r="F251" s="122"/>
      <c r="G251" s="122">
        <v>9969</v>
      </c>
      <c r="H251" s="122">
        <v>297</v>
      </c>
      <c r="I251" s="122">
        <v>114971.957131096</v>
      </c>
      <c r="J251" s="122"/>
      <c r="K251" s="122">
        <v>488.11683320522701</v>
      </c>
      <c r="L251" s="122">
        <v>92.973135352248903</v>
      </c>
      <c r="M251" s="122"/>
      <c r="N251" s="122">
        <v>242.555856279007</v>
      </c>
      <c r="O251" s="140">
        <v>-0.63776290942963298</v>
      </c>
      <c r="P251" s="122">
        <v>321.61365967897899</v>
      </c>
      <c r="Q251" s="122">
        <v>0</v>
      </c>
      <c r="R251" s="122"/>
      <c r="S251" s="122">
        <v>3357.9615120120998</v>
      </c>
      <c r="T251" s="122">
        <v>3036.34785233312</v>
      </c>
      <c r="U251" s="122">
        <v>101917.009225282</v>
      </c>
    </row>
    <row r="252" spans="1:21" ht="12.75" x14ac:dyDescent="0.2">
      <c r="A252" s="122" t="s">
        <v>601</v>
      </c>
      <c r="B252" s="122">
        <v>3626</v>
      </c>
      <c r="C252" s="122">
        <v>3517.0867621828802</v>
      </c>
      <c r="D252" s="122">
        <v>-15.2405829845332</v>
      </c>
      <c r="E252" s="122">
        <v>123.877357849411</v>
      </c>
      <c r="F252" s="122"/>
      <c r="G252" s="122">
        <v>20006</v>
      </c>
      <c r="H252" s="122">
        <v>612</v>
      </c>
      <c r="I252" s="122">
        <v>114971.957131096</v>
      </c>
      <c r="J252" s="122"/>
      <c r="K252" s="122">
        <v>77.732552367715698</v>
      </c>
      <c r="L252" s="122">
        <v>92.973135352248903</v>
      </c>
      <c r="M252" s="122"/>
      <c r="N252" s="122">
        <v>172.85175199355001</v>
      </c>
      <c r="O252" s="140">
        <v>-0.63776290942963298</v>
      </c>
      <c r="P252" s="122">
        <v>74.265200795842205</v>
      </c>
      <c r="Q252" s="122">
        <v>0</v>
      </c>
      <c r="R252" s="122"/>
      <c r="S252" s="122">
        <v>3191.9903655400599</v>
      </c>
      <c r="T252" s="122">
        <v>3117.7251647442199</v>
      </c>
      <c r="U252" s="122">
        <v>101917.009225282</v>
      </c>
    </row>
    <row r="253" spans="1:21" ht="12.75" x14ac:dyDescent="0.2">
      <c r="A253" s="122" t="s">
        <v>602</v>
      </c>
      <c r="B253" s="122">
        <v>4221</v>
      </c>
      <c r="C253" s="122">
        <v>3915.6626621277501</v>
      </c>
      <c r="D253" s="122">
        <v>158.56998550151499</v>
      </c>
      <c r="E253" s="122">
        <v>146.533212265385</v>
      </c>
      <c r="F253" s="122"/>
      <c r="G253" s="122">
        <v>6812</v>
      </c>
      <c r="H253" s="122">
        <v>232</v>
      </c>
      <c r="I253" s="122">
        <v>114971.957131096</v>
      </c>
      <c r="J253" s="122"/>
      <c r="K253" s="122">
        <v>251.54312085376401</v>
      </c>
      <c r="L253" s="122">
        <v>92.973135352248903</v>
      </c>
      <c r="M253" s="122"/>
      <c r="N253" s="122">
        <v>237.566504199321</v>
      </c>
      <c r="O253" s="140">
        <v>-0.63776290942963298</v>
      </c>
      <c r="P253" s="122">
        <v>54.862157422018299</v>
      </c>
      <c r="Q253" s="122">
        <v>0</v>
      </c>
      <c r="R253" s="122"/>
      <c r="S253" s="122">
        <v>3525.9053371439099</v>
      </c>
      <c r="T253" s="122">
        <v>3471.0431797218898</v>
      </c>
      <c r="U253" s="122">
        <v>101917.009225282</v>
      </c>
    </row>
    <row r="254" spans="1:21" ht="12.75" x14ac:dyDescent="0.2">
      <c r="A254" s="122" t="s">
        <v>603</v>
      </c>
      <c r="B254" s="122">
        <v>4157</v>
      </c>
      <c r="C254" s="122">
        <v>3636.9990160562502</v>
      </c>
      <c r="D254" s="122">
        <v>161.917667648585</v>
      </c>
      <c r="E254" s="122">
        <v>357.80930169661701</v>
      </c>
      <c r="F254" s="122"/>
      <c r="G254" s="122">
        <v>10748</v>
      </c>
      <c r="H254" s="122">
        <v>340</v>
      </c>
      <c r="I254" s="122">
        <v>114971.957131096</v>
      </c>
      <c r="J254" s="122"/>
      <c r="K254" s="122">
        <v>254.89080300083401</v>
      </c>
      <c r="L254" s="122">
        <v>92.973135352248903</v>
      </c>
      <c r="M254" s="122"/>
      <c r="N254" s="122">
        <v>385.63091305281398</v>
      </c>
      <c r="O254" s="140">
        <v>-0.63776290942963298</v>
      </c>
      <c r="P254" s="122">
        <v>329.34992743099099</v>
      </c>
      <c r="Q254" s="122">
        <v>0</v>
      </c>
      <c r="R254" s="122"/>
      <c r="S254" s="122">
        <v>3553.3714325106398</v>
      </c>
      <c r="T254" s="122">
        <v>3224.0215050796401</v>
      </c>
      <c r="U254" s="122">
        <v>101917.009225282</v>
      </c>
    </row>
    <row r="255" spans="1:21" ht="12.75" x14ac:dyDescent="0.2">
      <c r="A255" s="122" t="s">
        <v>604</v>
      </c>
      <c r="B255" s="122">
        <v>4133</v>
      </c>
      <c r="C255" s="122">
        <v>3531.15887753272</v>
      </c>
      <c r="D255" s="122">
        <v>127.885760353272</v>
      </c>
      <c r="E255" s="122">
        <v>473.75538810920602</v>
      </c>
      <c r="F255" s="122"/>
      <c r="G255" s="122">
        <v>10712</v>
      </c>
      <c r="H255" s="122">
        <v>329</v>
      </c>
      <c r="I255" s="122">
        <v>114971.957131096</v>
      </c>
      <c r="J255" s="122"/>
      <c r="K255" s="122">
        <v>220.85889570552101</v>
      </c>
      <c r="L255" s="122">
        <v>92.973135352248903</v>
      </c>
      <c r="M255" s="122"/>
      <c r="N255" s="122">
        <v>569.15370056339805</v>
      </c>
      <c r="O255" s="140">
        <v>-0.63776290942963298</v>
      </c>
      <c r="P255" s="122">
        <v>377.719312745585</v>
      </c>
      <c r="Q255" s="122">
        <v>0</v>
      </c>
      <c r="R255" s="122"/>
      <c r="S255" s="122">
        <v>3507.9187185631599</v>
      </c>
      <c r="T255" s="122">
        <v>3130.1994058175801</v>
      </c>
      <c r="U255" s="122">
        <v>101917.009225282</v>
      </c>
    </row>
    <row r="256" spans="1:21" ht="12.75" x14ac:dyDescent="0.2">
      <c r="A256" s="122" t="s">
        <v>605</v>
      </c>
      <c r="B256" s="122">
        <v>3745</v>
      </c>
      <c r="C256" s="122">
        <v>3548.6475836898899</v>
      </c>
      <c r="D256" s="122">
        <v>49.705763730320101</v>
      </c>
      <c r="E256" s="122">
        <v>147.121927668615</v>
      </c>
      <c r="F256" s="122"/>
      <c r="G256" s="122">
        <v>10886</v>
      </c>
      <c r="H256" s="122">
        <v>336</v>
      </c>
      <c r="I256" s="122">
        <v>114971.957131096</v>
      </c>
      <c r="J256" s="122"/>
      <c r="K256" s="122">
        <v>142.67889908256899</v>
      </c>
      <c r="L256" s="122">
        <v>92.973135352248903</v>
      </c>
      <c r="M256" s="122"/>
      <c r="N256" s="122">
        <v>72.385422433889303</v>
      </c>
      <c r="O256" s="140">
        <v>-0.63776290942963298</v>
      </c>
      <c r="P256" s="122">
        <v>221.220669993912</v>
      </c>
      <c r="Q256" s="122">
        <v>0</v>
      </c>
      <c r="R256" s="122"/>
      <c r="S256" s="122">
        <v>3366.9229573074199</v>
      </c>
      <c r="T256" s="122">
        <v>3145.7022873135102</v>
      </c>
      <c r="U256" s="122">
        <v>101917.009225282</v>
      </c>
    </row>
    <row r="257" spans="1:21" ht="12.75" x14ac:dyDescent="0.2">
      <c r="A257" s="122" t="s">
        <v>606</v>
      </c>
      <c r="B257" s="122">
        <v>4793</v>
      </c>
      <c r="C257" s="122">
        <v>3864.4592701667998</v>
      </c>
      <c r="D257" s="122">
        <v>380.77555574722697</v>
      </c>
      <c r="E257" s="122">
        <v>548.18165324786105</v>
      </c>
      <c r="F257" s="122"/>
      <c r="G257" s="122">
        <v>6694</v>
      </c>
      <c r="H257" s="122">
        <v>225</v>
      </c>
      <c r="I257" s="122">
        <v>114971.957131096</v>
      </c>
      <c r="J257" s="122"/>
      <c r="K257" s="122">
        <v>473.74869109947599</v>
      </c>
      <c r="L257" s="122">
        <v>92.973135352248903</v>
      </c>
      <c r="M257" s="122"/>
      <c r="N257" s="122">
        <v>695.66475417615595</v>
      </c>
      <c r="O257" s="140">
        <v>-0.63776290942963298</v>
      </c>
      <c r="P257" s="122">
        <v>400.06078941013698</v>
      </c>
      <c r="Q257" s="122">
        <v>0</v>
      </c>
      <c r="R257" s="122"/>
      <c r="S257" s="122">
        <v>3825.7146698535998</v>
      </c>
      <c r="T257" s="122">
        <v>3425.6538804434599</v>
      </c>
      <c r="U257" s="122">
        <v>101917.009225282</v>
      </c>
    </row>
    <row r="258" spans="1:21" ht="12.75" x14ac:dyDescent="0.2">
      <c r="A258" s="122" t="s">
        <v>607</v>
      </c>
      <c r="B258" s="122">
        <v>3871</v>
      </c>
      <c r="C258" s="122">
        <v>3374.8149640012498</v>
      </c>
      <c r="D258" s="122">
        <v>256.75244093754202</v>
      </c>
      <c r="E258" s="122">
        <v>239.18648796639201</v>
      </c>
      <c r="F258" s="122"/>
      <c r="G258" s="122">
        <v>7052</v>
      </c>
      <c r="H258" s="122">
        <v>207</v>
      </c>
      <c r="I258" s="122">
        <v>114971.957131096</v>
      </c>
      <c r="J258" s="122"/>
      <c r="K258" s="122">
        <v>349.72557628979098</v>
      </c>
      <c r="L258" s="122">
        <v>92.973135352248903</v>
      </c>
      <c r="M258" s="122"/>
      <c r="N258" s="122">
        <v>350.28507070696702</v>
      </c>
      <c r="O258" s="140">
        <v>-0.63776290942963298</v>
      </c>
      <c r="P258" s="122">
        <v>127.45014231638601</v>
      </c>
      <c r="Q258" s="122">
        <v>0</v>
      </c>
      <c r="R258" s="122"/>
      <c r="S258" s="122">
        <v>3119.0583257584499</v>
      </c>
      <c r="T258" s="122">
        <v>2991.6081834420702</v>
      </c>
      <c r="U258" s="122">
        <v>101917.009225282</v>
      </c>
    </row>
    <row r="259" spans="1:21" ht="14.25" customHeight="1" x14ac:dyDescent="0.2">
      <c r="A259" s="19" t="s">
        <v>608</v>
      </c>
      <c r="B259" s="19"/>
      <c r="C259" s="19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122"/>
      <c r="O259" s="140"/>
      <c r="P259" s="122"/>
      <c r="Q259" s="122"/>
      <c r="R259" s="122"/>
      <c r="S259" s="122"/>
      <c r="T259" s="122"/>
      <c r="U259" s="122"/>
    </row>
    <row r="260" spans="1:21" ht="12.75" x14ac:dyDescent="0.2">
      <c r="A260" s="122" t="s">
        <v>609</v>
      </c>
      <c r="B260" s="122">
        <v>4037</v>
      </c>
      <c r="C260" s="122">
        <v>3759.21796636113</v>
      </c>
      <c r="D260" s="122">
        <v>21.525431982995102</v>
      </c>
      <c r="E260" s="122">
        <v>255.97011393239401</v>
      </c>
      <c r="F260" s="122"/>
      <c r="G260" s="122">
        <v>26394</v>
      </c>
      <c r="H260" s="122">
        <v>863</v>
      </c>
      <c r="I260" s="122">
        <v>114971.957131096</v>
      </c>
      <c r="J260" s="122"/>
      <c r="K260" s="122">
        <v>114.498567335244</v>
      </c>
      <c r="L260" s="122">
        <v>92.973135352248903</v>
      </c>
      <c r="M260" s="122"/>
      <c r="N260" s="122">
        <v>194.230018682371</v>
      </c>
      <c r="O260" s="140">
        <v>-0.63776290942963298</v>
      </c>
      <c r="P260" s="122">
        <v>317.07244627298797</v>
      </c>
      <c r="Q260" s="122">
        <v>0</v>
      </c>
      <c r="R260" s="122"/>
      <c r="S260" s="122">
        <v>3649.4350651037298</v>
      </c>
      <c r="T260" s="122">
        <v>3332.3626188307499</v>
      </c>
      <c r="U260" s="122">
        <v>101917.009225282</v>
      </c>
    </row>
    <row r="261" spans="1:21" ht="12.75" x14ac:dyDescent="0.2">
      <c r="A261" s="122" t="s">
        <v>610</v>
      </c>
      <c r="B261" s="122">
        <v>3767</v>
      </c>
      <c r="C261" s="122">
        <v>3814.7011021994299</v>
      </c>
      <c r="D261" s="122">
        <v>-1.91375134343086</v>
      </c>
      <c r="E261" s="122">
        <v>-46.1666078072125</v>
      </c>
      <c r="F261" s="122"/>
      <c r="G261" s="122">
        <v>98314</v>
      </c>
      <c r="H261" s="122">
        <v>3262</v>
      </c>
      <c r="I261" s="122">
        <v>114971.957131096</v>
      </c>
      <c r="J261" s="122"/>
      <c r="K261" s="122">
        <v>91.059384008818</v>
      </c>
      <c r="L261" s="122">
        <v>92.973135352248903</v>
      </c>
      <c r="M261" s="122"/>
      <c r="N261" s="122">
        <v>-20.823533601148501</v>
      </c>
      <c r="O261" s="140">
        <v>-0.63776290942963298</v>
      </c>
      <c r="P261" s="122">
        <v>-72.1474449227062</v>
      </c>
      <c r="Q261" s="122">
        <v>0</v>
      </c>
      <c r="R261" s="122"/>
      <c r="S261" s="122">
        <v>3309.39825653254</v>
      </c>
      <c r="T261" s="122">
        <v>3381.5457014552499</v>
      </c>
      <c r="U261" s="122">
        <v>101917.009225282</v>
      </c>
    </row>
    <row r="262" spans="1:21" ht="12.75" x14ac:dyDescent="0.2">
      <c r="A262" s="122" t="s">
        <v>611</v>
      </c>
      <c r="B262" s="122">
        <v>5333</v>
      </c>
      <c r="C262" s="122">
        <v>4425.2805045687401</v>
      </c>
      <c r="D262" s="122">
        <v>184.06515088293801</v>
      </c>
      <c r="E262" s="122">
        <v>723.64767064983903</v>
      </c>
      <c r="F262" s="122"/>
      <c r="G262" s="122">
        <v>9431</v>
      </c>
      <c r="H262" s="122">
        <v>363</v>
      </c>
      <c r="I262" s="122">
        <v>114971.957131096</v>
      </c>
      <c r="J262" s="122"/>
      <c r="K262" s="122">
        <v>277.038286235187</v>
      </c>
      <c r="L262" s="122">
        <v>92.973135352248903</v>
      </c>
      <c r="M262" s="122"/>
      <c r="N262" s="122">
        <v>602.32592661983199</v>
      </c>
      <c r="O262" s="140">
        <v>-0.63776290942963298</v>
      </c>
      <c r="P262" s="122">
        <v>844.33165177041701</v>
      </c>
      <c r="Q262" s="122">
        <v>0</v>
      </c>
      <c r="R262" s="122"/>
      <c r="S262" s="122">
        <v>4767.1260901944997</v>
      </c>
      <c r="T262" s="122">
        <v>3922.79443842408</v>
      </c>
      <c r="U262" s="122">
        <v>101917.009225282</v>
      </c>
    </row>
    <row r="263" spans="1:21" ht="12.75" x14ac:dyDescent="0.2">
      <c r="A263" s="122" t="s">
        <v>612</v>
      </c>
      <c r="B263" s="122">
        <v>3842</v>
      </c>
      <c r="C263" s="122">
        <v>3689.78900445099</v>
      </c>
      <c r="D263" s="122">
        <v>48.592214191824098</v>
      </c>
      <c r="E263" s="122">
        <v>104.07034300977099</v>
      </c>
      <c r="F263" s="122"/>
      <c r="G263" s="122">
        <v>36924</v>
      </c>
      <c r="H263" s="122">
        <v>1185</v>
      </c>
      <c r="I263" s="122">
        <v>114971.957131096</v>
      </c>
      <c r="J263" s="122"/>
      <c r="K263" s="122">
        <v>141.565349544073</v>
      </c>
      <c r="L263" s="122">
        <v>92.973135352248903</v>
      </c>
      <c r="M263" s="122"/>
      <c r="N263" s="122">
        <v>122.180016388571</v>
      </c>
      <c r="O263" s="140">
        <v>-0.63776290942963298</v>
      </c>
      <c r="P263" s="122">
        <v>85.322906721541102</v>
      </c>
      <c r="Q263" s="122">
        <v>0</v>
      </c>
      <c r="R263" s="122"/>
      <c r="S263" s="122">
        <v>3356.1401511143399</v>
      </c>
      <c r="T263" s="122">
        <v>3270.8172443928001</v>
      </c>
      <c r="U263" s="122">
        <v>101917.009225282</v>
      </c>
    </row>
    <row r="264" spans="1:21" ht="12.75" x14ac:dyDescent="0.2">
      <c r="A264" s="122" t="s">
        <v>613</v>
      </c>
      <c r="B264" s="122">
        <v>4135</v>
      </c>
      <c r="C264" s="122">
        <v>3816.4209739542598</v>
      </c>
      <c r="D264" s="122">
        <v>50.868349157894102</v>
      </c>
      <c r="E264" s="122">
        <v>267.26281887573299</v>
      </c>
      <c r="F264" s="122"/>
      <c r="G264" s="122">
        <v>18949</v>
      </c>
      <c r="H264" s="122">
        <v>629</v>
      </c>
      <c r="I264" s="122">
        <v>114971.957131096</v>
      </c>
      <c r="J264" s="122"/>
      <c r="K264" s="122">
        <v>143.841484510143</v>
      </c>
      <c r="L264" s="122">
        <v>92.973135352248903</v>
      </c>
      <c r="M264" s="122"/>
      <c r="N264" s="122">
        <v>295.729145434656</v>
      </c>
      <c r="O264" s="140">
        <v>-0.63776290942963298</v>
      </c>
      <c r="P264" s="122">
        <v>238.15872940738001</v>
      </c>
      <c r="Q264" s="122">
        <v>0</v>
      </c>
      <c r="R264" s="122"/>
      <c r="S264" s="122">
        <v>3621.2290129422699</v>
      </c>
      <c r="T264" s="122">
        <v>3383.0702835348902</v>
      </c>
      <c r="U264" s="122">
        <v>101917.009225282</v>
      </c>
    </row>
    <row r="265" spans="1:21" ht="12.75" x14ac:dyDescent="0.2">
      <c r="A265" s="122" t="s">
        <v>614</v>
      </c>
      <c r="B265" s="122">
        <v>4131</v>
      </c>
      <c r="C265" s="122">
        <v>3681.8155449123701</v>
      </c>
      <c r="D265" s="122">
        <v>193.83258722705801</v>
      </c>
      <c r="E265" s="122">
        <v>255.05469556115199</v>
      </c>
      <c r="F265" s="122"/>
      <c r="G265" s="122">
        <v>9493</v>
      </c>
      <c r="H265" s="122">
        <v>304</v>
      </c>
      <c r="I265" s="122">
        <v>114971.957131096</v>
      </c>
      <c r="J265" s="122"/>
      <c r="K265" s="122">
        <v>286.80572257930697</v>
      </c>
      <c r="L265" s="122">
        <v>92.973135352248903</v>
      </c>
      <c r="M265" s="122"/>
      <c r="N265" s="122">
        <v>259.81995306924802</v>
      </c>
      <c r="O265" s="140">
        <v>-0.63776290942963298</v>
      </c>
      <c r="P265" s="122">
        <v>249.65167514362699</v>
      </c>
      <c r="Q265" s="122">
        <v>0</v>
      </c>
      <c r="R265" s="122"/>
      <c r="S265" s="122">
        <v>3513.4008381569902</v>
      </c>
      <c r="T265" s="122">
        <v>3263.74916301336</v>
      </c>
      <c r="U265" s="122">
        <v>101917.009225282</v>
      </c>
    </row>
    <row r="266" spans="1:21" ht="12.75" x14ac:dyDescent="0.2">
      <c r="A266" s="122" t="s">
        <v>615</v>
      </c>
      <c r="B266" s="122">
        <v>4081</v>
      </c>
      <c r="C266" s="122">
        <v>3629.64374637631</v>
      </c>
      <c r="D266" s="122">
        <v>166.03187969288601</v>
      </c>
      <c r="E266" s="122">
        <v>285.573376328628</v>
      </c>
      <c r="F266" s="122"/>
      <c r="G266" s="122">
        <v>5765</v>
      </c>
      <c r="H266" s="122">
        <v>182</v>
      </c>
      <c r="I266" s="122">
        <v>114971.957131096</v>
      </c>
      <c r="J266" s="122"/>
      <c r="K266" s="122">
        <v>259.005015045135</v>
      </c>
      <c r="L266" s="122">
        <v>92.973135352248903</v>
      </c>
      <c r="M266" s="122"/>
      <c r="N266" s="122">
        <v>288.396184717712</v>
      </c>
      <c r="O266" s="140">
        <v>-0.63776290942963298</v>
      </c>
      <c r="P266" s="122">
        <v>282.11280503011398</v>
      </c>
      <c r="Q266" s="122">
        <v>0</v>
      </c>
      <c r="R266" s="122"/>
      <c r="S266" s="122">
        <v>3499.6142237640902</v>
      </c>
      <c r="T266" s="122">
        <v>3217.5014187339798</v>
      </c>
      <c r="U266" s="122">
        <v>101917.009225282</v>
      </c>
    </row>
    <row r="267" spans="1:21" ht="12.75" x14ac:dyDescent="0.2">
      <c r="A267" s="122" t="s">
        <v>616</v>
      </c>
      <c r="B267" s="122">
        <v>4302</v>
      </c>
      <c r="C267" s="122">
        <v>4012.7546269513</v>
      </c>
      <c r="D267" s="122">
        <v>154.555745827283</v>
      </c>
      <c r="E267" s="122">
        <v>134.27619935651799</v>
      </c>
      <c r="F267" s="122"/>
      <c r="G267" s="122">
        <v>11432</v>
      </c>
      <c r="H267" s="122">
        <v>399</v>
      </c>
      <c r="I267" s="122">
        <v>114971.957131096</v>
      </c>
      <c r="J267" s="122"/>
      <c r="K267" s="122">
        <v>247.52888117953199</v>
      </c>
      <c r="L267" s="122">
        <v>92.973135352248903</v>
      </c>
      <c r="M267" s="122"/>
      <c r="N267" s="122">
        <v>20.608515080480601</v>
      </c>
      <c r="O267" s="140">
        <v>-0.63776290942963298</v>
      </c>
      <c r="P267" s="122">
        <v>247.30612072312499</v>
      </c>
      <c r="Q267" s="122">
        <v>0</v>
      </c>
      <c r="R267" s="122"/>
      <c r="S267" s="122">
        <v>3804.4165721653599</v>
      </c>
      <c r="T267" s="122">
        <v>3557.11045144224</v>
      </c>
      <c r="U267" s="122">
        <v>101917.009225282</v>
      </c>
    </row>
    <row r="268" spans="1:21" ht="12.75" x14ac:dyDescent="0.2">
      <c r="A268" s="122" t="s">
        <v>617</v>
      </c>
      <c r="B268" s="122">
        <v>4059</v>
      </c>
      <c r="C268" s="122">
        <v>3674.07015493074</v>
      </c>
      <c r="D268" s="122">
        <v>-4.91537127631186</v>
      </c>
      <c r="E268" s="122">
        <v>390.02434431901298</v>
      </c>
      <c r="F268" s="122"/>
      <c r="G268" s="122">
        <v>37833</v>
      </c>
      <c r="H268" s="122">
        <v>1209</v>
      </c>
      <c r="I268" s="122">
        <v>114971.957131096</v>
      </c>
      <c r="J268" s="122"/>
      <c r="K268" s="122">
        <v>88.057764075937001</v>
      </c>
      <c r="L268" s="122">
        <v>92.973135352248903</v>
      </c>
      <c r="M268" s="122"/>
      <c r="N268" s="122">
        <v>354.62828958737498</v>
      </c>
      <c r="O268" s="140">
        <v>-0.63776290942963298</v>
      </c>
      <c r="P268" s="122">
        <v>424.78263614122102</v>
      </c>
      <c r="Q268" s="122">
        <v>0</v>
      </c>
      <c r="R268" s="122"/>
      <c r="S268" s="122">
        <v>3681.66589026768</v>
      </c>
      <c r="T268" s="122">
        <v>3256.8832541264601</v>
      </c>
      <c r="U268" s="122">
        <v>101917.009225282</v>
      </c>
    </row>
    <row r="269" spans="1:21" ht="12.75" x14ac:dyDescent="0.2">
      <c r="A269" s="122" t="s">
        <v>618</v>
      </c>
      <c r="B269" s="122">
        <v>3947</v>
      </c>
      <c r="C269" s="122">
        <v>3730.62683022805</v>
      </c>
      <c r="D269" s="122">
        <v>30.502154837588101</v>
      </c>
      <c r="E269" s="122">
        <v>186.21177084567901</v>
      </c>
      <c r="F269" s="122"/>
      <c r="G269" s="122">
        <v>25456</v>
      </c>
      <c r="H269" s="122">
        <v>826</v>
      </c>
      <c r="I269" s="122">
        <v>114971.957131096</v>
      </c>
      <c r="J269" s="122"/>
      <c r="K269" s="122">
        <v>123.475290189837</v>
      </c>
      <c r="L269" s="122">
        <v>92.973135352248903</v>
      </c>
      <c r="M269" s="122"/>
      <c r="N269" s="122">
        <v>156.20785479893101</v>
      </c>
      <c r="O269" s="140">
        <v>-0.63776290942963298</v>
      </c>
      <c r="P269" s="122">
        <v>215.57792398299799</v>
      </c>
      <c r="Q269" s="122">
        <v>0</v>
      </c>
      <c r="R269" s="122"/>
      <c r="S269" s="122">
        <v>3522.5959008875898</v>
      </c>
      <c r="T269" s="122">
        <v>3307.0179769045899</v>
      </c>
      <c r="U269" s="122">
        <v>101917.009225282</v>
      </c>
    </row>
    <row r="270" spans="1:21" ht="14.25" customHeight="1" x14ac:dyDescent="0.2">
      <c r="A270" s="19" t="s">
        <v>619</v>
      </c>
      <c r="B270" s="19"/>
      <c r="C270" s="19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122"/>
      <c r="O270" s="140"/>
      <c r="P270" s="122"/>
      <c r="Q270" s="122"/>
      <c r="R270" s="122"/>
      <c r="S270" s="122"/>
      <c r="T270" s="122"/>
      <c r="U270" s="122"/>
    </row>
    <row r="271" spans="1:21" ht="12.75" x14ac:dyDescent="0.2">
      <c r="A271" s="122" t="s">
        <v>620</v>
      </c>
      <c r="B271" s="122">
        <v>3853</v>
      </c>
      <c r="C271" s="122">
        <v>3873.4240455396398</v>
      </c>
      <c r="D271" s="122">
        <v>-32.134229577172903</v>
      </c>
      <c r="E271" s="122">
        <v>11.6864266938724</v>
      </c>
      <c r="F271" s="122"/>
      <c r="G271" s="122">
        <v>24755</v>
      </c>
      <c r="H271" s="122">
        <v>834</v>
      </c>
      <c r="I271" s="122">
        <v>114971.957131096</v>
      </c>
      <c r="J271" s="122"/>
      <c r="K271" s="122">
        <v>60.838905775076</v>
      </c>
      <c r="L271" s="122">
        <v>92.973135352248903</v>
      </c>
      <c r="M271" s="122"/>
      <c r="N271" s="122">
        <v>54.429842953183702</v>
      </c>
      <c r="O271" s="140">
        <v>-0.63776290942963298</v>
      </c>
      <c r="P271" s="122">
        <v>-31.694752474868402</v>
      </c>
      <c r="Q271" s="122">
        <v>0</v>
      </c>
      <c r="R271" s="122"/>
      <c r="S271" s="122">
        <v>3401.9059622852001</v>
      </c>
      <c r="T271" s="122">
        <v>3433.6007147600699</v>
      </c>
      <c r="U271" s="122">
        <v>101917.009225282</v>
      </c>
    </row>
    <row r="272" spans="1:21" ht="12.75" x14ac:dyDescent="0.2">
      <c r="A272" s="122" t="s">
        <v>621</v>
      </c>
      <c r="B272" s="122">
        <v>3845</v>
      </c>
      <c r="C272" s="122">
        <v>3592.2889778959202</v>
      </c>
      <c r="D272" s="122">
        <v>56.527749419272098</v>
      </c>
      <c r="E272" s="122">
        <v>196.00047333055599</v>
      </c>
      <c r="F272" s="122"/>
      <c r="G272" s="122">
        <v>18435</v>
      </c>
      <c r="H272" s="122">
        <v>576</v>
      </c>
      <c r="I272" s="122">
        <v>114971.957131096</v>
      </c>
      <c r="J272" s="122"/>
      <c r="K272" s="122">
        <v>149.50088477152099</v>
      </c>
      <c r="L272" s="122">
        <v>92.973135352248903</v>
      </c>
      <c r="M272" s="122"/>
      <c r="N272" s="122">
        <v>243.44794266901999</v>
      </c>
      <c r="O272" s="140">
        <v>-0.63776290942963298</v>
      </c>
      <c r="P272" s="122">
        <v>147.91524108266199</v>
      </c>
      <c r="Q272" s="122">
        <v>0</v>
      </c>
      <c r="R272" s="122"/>
      <c r="S272" s="122">
        <v>3332.303487015</v>
      </c>
      <c r="T272" s="122">
        <v>3184.3882459323399</v>
      </c>
      <c r="U272" s="122">
        <v>101917.009225282</v>
      </c>
    </row>
    <row r="273" spans="1:21" ht="12.75" x14ac:dyDescent="0.2">
      <c r="A273" s="122" t="s">
        <v>622</v>
      </c>
      <c r="B273" s="122">
        <v>3982</v>
      </c>
      <c r="C273" s="122">
        <v>3610.3147946202698</v>
      </c>
      <c r="D273" s="122">
        <v>94.360931764471104</v>
      </c>
      <c r="E273" s="122">
        <v>277.13580611881503</v>
      </c>
      <c r="F273" s="122"/>
      <c r="G273" s="122">
        <v>19776</v>
      </c>
      <c r="H273" s="122">
        <v>621</v>
      </c>
      <c r="I273" s="122">
        <v>114971.957131096</v>
      </c>
      <c r="J273" s="122"/>
      <c r="K273" s="122">
        <v>187.33406711672001</v>
      </c>
      <c r="L273" s="122">
        <v>92.973135352248903</v>
      </c>
      <c r="M273" s="122"/>
      <c r="N273" s="122">
        <v>265.32402660261602</v>
      </c>
      <c r="O273" s="140">
        <v>-0.63776290942963298</v>
      </c>
      <c r="P273" s="122">
        <v>288.30982272558498</v>
      </c>
      <c r="Q273" s="122">
        <v>0</v>
      </c>
      <c r="R273" s="122"/>
      <c r="S273" s="122">
        <v>3488.67707236658</v>
      </c>
      <c r="T273" s="122">
        <v>3200.3672496409999</v>
      </c>
      <c r="U273" s="122">
        <v>101917.009225282</v>
      </c>
    </row>
    <row r="274" spans="1:21" ht="12.75" x14ac:dyDescent="0.2">
      <c r="A274" s="122" t="s">
        <v>623</v>
      </c>
      <c r="B274" s="122">
        <v>3472</v>
      </c>
      <c r="C274" s="122">
        <v>3510.41378078055</v>
      </c>
      <c r="D274" s="122">
        <v>17.153093280789101</v>
      </c>
      <c r="E274" s="122">
        <v>-55.403494014659103</v>
      </c>
      <c r="F274" s="122"/>
      <c r="G274" s="122">
        <v>97338</v>
      </c>
      <c r="H274" s="122">
        <v>2972</v>
      </c>
      <c r="I274" s="122">
        <v>114971.957131096</v>
      </c>
      <c r="J274" s="122"/>
      <c r="K274" s="122">
        <v>110.126228633038</v>
      </c>
      <c r="L274" s="122">
        <v>92.973135352248903</v>
      </c>
      <c r="M274" s="122"/>
      <c r="N274" s="122">
        <v>-54.9271183474766</v>
      </c>
      <c r="O274" s="140">
        <v>-0.63776290942963298</v>
      </c>
      <c r="P274" s="122">
        <v>-56.517632591271202</v>
      </c>
      <c r="Q274" s="122">
        <v>0</v>
      </c>
      <c r="R274" s="122"/>
      <c r="S274" s="122">
        <v>3055.2922609502002</v>
      </c>
      <c r="T274" s="122">
        <v>3111.80989354147</v>
      </c>
      <c r="U274" s="122">
        <v>101917.009225282</v>
      </c>
    </row>
    <row r="275" spans="1:21" ht="12.75" x14ac:dyDescent="0.2">
      <c r="A275" s="122" t="s">
        <v>624</v>
      </c>
      <c r="B275" s="122">
        <v>4157</v>
      </c>
      <c r="C275" s="122">
        <v>4152.3852478415201</v>
      </c>
      <c r="D275" s="122">
        <v>-13.339574856214901</v>
      </c>
      <c r="E275" s="122">
        <v>17.910719186262298</v>
      </c>
      <c r="F275" s="122"/>
      <c r="G275" s="122">
        <v>18025</v>
      </c>
      <c r="H275" s="122">
        <v>651</v>
      </c>
      <c r="I275" s="122">
        <v>114971.957131096</v>
      </c>
      <c r="J275" s="122"/>
      <c r="K275" s="122">
        <v>79.633560496033994</v>
      </c>
      <c r="L275" s="122">
        <v>92.973135352248903</v>
      </c>
      <c r="M275" s="122"/>
      <c r="N275" s="122">
        <v>-41.7679730369928</v>
      </c>
      <c r="O275" s="140">
        <v>-0.63776290942963298</v>
      </c>
      <c r="P275" s="122">
        <v>76.9516485000877</v>
      </c>
      <c r="Q275" s="122">
        <v>0</v>
      </c>
      <c r="R275" s="122"/>
      <c r="S275" s="122">
        <v>3757.8378069277601</v>
      </c>
      <c r="T275" s="122">
        <v>3680.8861584276801</v>
      </c>
      <c r="U275" s="122">
        <v>101917.009225282</v>
      </c>
    </row>
    <row r="276" spans="1:21" ht="12.75" x14ac:dyDescent="0.2">
      <c r="A276" s="122" t="s">
        <v>625</v>
      </c>
      <c r="B276" s="122">
        <v>4307</v>
      </c>
      <c r="C276" s="122">
        <v>3612.5730941656002</v>
      </c>
      <c r="D276" s="122">
        <v>463.41630098988702</v>
      </c>
      <c r="E276" s="122">
        <v>230.63807015262799</v>
      </c>
      <c r="F276" s="122"/>
      <c r="G276" s="122">
        <v>9484</v>
      </c>
      <c r="H276" s="122">
        <v>298</v>
      </c>
      <c r="I276" s="122">
        <v>114971.957131096</v>
      </c>
      <c r="J276" s="122"/>
      <c r="K276" s="122">
        <v>556.38943634213604</v>
      </c>
      <c r="L276" s="122">
        <v>92.973135352248903</v>
      </c>
      <c r="M276" s="122"/>
      <c r="N276" s="122">
        <v>144.001805183062</v>
      </c>
      <c r="O276" s="140">
        <v>-0.63776290942963298</v>
      </c>
      <c r="P276" s="122">
        <v>316.63657221276299</v>
      </c>
      <c r="Q276" s="122">
        <v>0</v>
      </c>
      <c r="R276" s="122"/>
      <c r="S276" s="122">
        <v>3519.0056938000798</v>
      </c>
      <c r="T276" s="122">
        <v>3202.36912158732</v>
      </c>
      <c r="U276" s="122">
        <v>101917.009225282</v>
      </c>
    </row>
    <row r="277" spans="1:21" ht="12.75" x14ac:dyDescent="0.2">
      <c r="A277" s="122" t="s">
        <v>626</v>
      </c>
      <c r="B277" s="122">
        <v>3940</v>
      </c>
      <c r="C277" s="122">
        <v>3702.1269862478198</v>
      </c>
      <c r="D277" s="122">
        <v>51.316808052192101</v>
      </c>
      <c r="E277" s="122">
        <v>186.63570261910701</v>
      </c>
      <c r="F277" s="122"/>
      <c r="G277" s="122">
        <v>55248</v>
      </c>
      <c r="H277" s="122">
        <v>1779</v>
      </c>
      <c r="I277" s="122">
        <v>114971.957131096</v>
      </c>
      <c r="J277" s="122"/>
      <c r="K277" s="122">
        <v>144.289943404441</v>
      </c>
      <c r="L277" s="122">
        <v>92.973135352248903</v>
      </c>
      <c r="M277" s="122"/>
      <c r="N277" s="122">
        <v>204.133264007919</v>
      </c>
      <c r="O277" s="140">
        <v>-0.63776290942963298</v>
      </c>
      <c r="P277" s="122">
        <v>168.50037832086699</v>
      </c>
      <c r="Q277" s="122">
        <v>0</v>
      </c>
      <c r="R277" s="122"/>
      <c r="S277" s="122">
        <v>3450.2546393217599</v>
      </c>
      <c r="T277" s="122">
        <v>3281.75426100089</v>
      </c>
      <c r="U277" s="122">
        <v>101917.009225282</v>
      </c>
    </row>
    <row r="278" spans="1:21" ht="14.25" customHeight="1" x14ac:dyDescent="0.2">
      <c r="A278" s="19" t="s">
        <v>627</v>
      </c>
      <c r="B278" s="19"/>
      <c r="C278" s="19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122"/>
      <c r="O278" s="140"/>
      <c r="P278" s="122"/>
      <c r="Q278" s="122"/>
      <c r="R278" s="122"/>
      <c r="S278" s="122"/>
      <c r="T278" s="122"/>
      <c r="U278" s="122"/>
    </row>
    <row r="279" spans="1:21" ht="12.75" x14ac:dyDescent="0.2">
      <c r="A279" s="122" t="s">
        <v>628</v>
      </c>
      <c r="B279" s="122">
        <v>4283</v>
      </c>
      <c r="C279" s="122">
        <v>3741.8353106200698</v>
      </c>
      <c r="D279" s="122">
        <v>354.28347804912102</v>
      </c>
      <c r="E279" s="122">
        <v>186.62752984706501</v>
      </c>
      <c r="F279" s="122"/>
      <c r="G279" s="122">
        <v>7067</v>
      </c>
      <c r="H279" s="122">
        <v>230</v>
      </c>
      <c r="I279" s="122">
        <v>114971.957131096</v>
      </c>
      <c r="J279" s="122"/>
      <c r="K279" s="122">
        <v>447.25661340136998</v>
      </c>
      <c r="L279" s="122">
        <v>92.973135352248903</v>
      </c>
      <c r="M279" s="122"/>
      <c r="N279" s="122">
        <v>198.15389248513199</v>
      </c>
      <c r="O279" s="140">
        <v>-0.63776290942963298</v>
      </c>
      <c r="P279" s="122">
        <v>174.463404299568</v>
      </c>
      <c r="Q279" s="122">
        <v>0</v>
      </c>
      <c r="R279" s="122"/>
      <c r="S279" s="122">
        <v>3491.4171501344299</v>
      </c>
      <c r="T279" s="122">
        <v>3316.95374583486</v>
      </c>
      <c r="U279" s="122">
        <v>101917.009225282</v>
      </c>
    </row>
    <row r="280" spans="1:21" ht="12.75" x14ac:dyDescent="0.2">
      <c r="A280" s="122" t="s">
        <v>629</v>
      </c>
      <c r="B280" s="122">
        <v>5368</v>
      </c>
      <c r="C280" s="122">
        <v>4340.5782980020704</v>
      </c>
      <c r="D280" s="122">
        <v>395.31586683274702</v>
      </c>
      <c r="E280" s="122">
        <v>632.277572994357</v>
      </c>
      <c r="F280" s="122"/>
      <c r="G280" s="122">
        <v>6463</v>
      </c>
      <c r="H280" s="122">
        <v>244</v>
      </c>
      <c r="I280" s="122">
        <v>114971.957131096</v>
      </c>
      <c r="J280" s="122"/>
      <c r="K280" s="122">
        <v>488.28900218499598</v>
      </c>
      <c r="L280" s="122">
        <v>92.973135352248903</v>
      </c>
      <c r="M280" s="122"/>
      <c r="N280" s="122">
        <v>613.87234791299704</v>
      </c>
      <c r="O280" s="140">
        <v>-0.63776290942963298</v>
      </c>
      <c r="P280" s="122">
        <v>650.04503516628699</v>
      </c>
      <c r="Q280" s="122">
        <v>0</v>
      </c>
      <c r="R280" s="122"/>
      <c r="S280" s="122">
        <v>4497.75511577419</v>
      </c>
      <c r="T280" s="122">
        <v>3847.7100806079102</v>
      </c>
      <c r="U280" s="122">
        <v>101917.009225282</v>
      </c>
    </row>
    <row r="281" spans="1:21" ht="12.75" x14ac:dyDescent="0.2">
      <c r="A281" s="122" t="s">
        <v>630</v>
      </c>
      <c r="B281" s="122">
        <v>4195</v>
      </c>
      <c r="C281" s="122">
        <v>3531.02450500431</v>
      </c>
      <c r="D281" s="122">
        <v>380.125022418181</v>
      </c>
      <c r="E281" s="122">
        <v>284.30763363467503</v>
      </c>
      <c r="F281" s="122"/>
      <c r="G281" s="122">
        <v>10224</v>
      </c>
      <c r="H281" s="122">
        <v>314</v>
      </c>
      <c r="I281" s="122">
        <v>114971.957131096</v>
      </c>
      <c r="J281" s="122"/>
      <c r="K281" s="122">
        <v>473.09815777043002</v>
      </c>
      <c r="L281" s="122">
        <v>92.973135352248903</v>
      </c>
      <c r="M281" s="122"/>
      <c r="N281" s="122">
        <v>170.47640304090299</v>
      </c>
      <c r="O281" s="140">
        <v>-0.63776290942963298</v>
      </c>
      <c r="P281" s="122">
        <v>397.50110131901801</v>
      </c>
      <c r="Q281" s="122">
        <v>0</v>
      </c>
      <c r="R281" s="122"/>
      <c r="S281" s="122">
        <v>3527.5813924710801</v>
      </c>
      <c r="T281" s="122">
        <v>3130.08029115206</v>
      </c>
      <c r="U281" s="122">
        <v>101917.009225282</v>
      </c>
    </row>
    <row r="282" spans="1:21" ht="12.75" x14ac:dyDescent="0.2">
      <c r="A282" s="122" t="s">
        <v>631</v>
      </c>
      <c r="B282" s="122">
        <v>4070</v>
      </c>
      <c r="C282" s="122">
        <v>3751.8156409519202</v>
      </c>
      <c r="D282" s="122">
        <v>211.07001817472201</v>
      </c>
      <c r="E282" s="122">
        <v>107.573961111495</v>
      </c>
      <c r="F282" s="122"/>
      <c r="G282" s="122">
        <v>14648</v>
      </c>
      <c r="H282" s="122">
        <v>478</v>
      </c>
      <c r="I282" s="122">
        <v>114971.957131096</v>
      </c>
      <c r="J282" s="122"/>
      <c r="K282" s="122">
        <v>304.04315352697103</v>
      </c>
      <c r="L282" s="122">
        <v>92.973135352248903</v>
      </c>
      <c r="M282" s="122"/>
      <c r="N282" s="122">
        <v>177.44585677644801</v>
      </c>
      <c r="O282" s="140">
        <v>-0.63776290942963298</v>
      </c>
      <c r="P282" s="122">
        <v>37.064302537112297</v>
      </c>
      <c r="Q282" s="122">
        <v>0</v>
      </c>
      <c r="R282" s="122"/>
      <c r="S282" s="122">
        <v>3362.8651224227601</v>
      </c>
      <c r="T282" s="122">
        <v>3325.8008198856501</v>
      </c>
      <c r="U282" s="122">
        <v>101917.009225282</v>
      </c>
    </row>
    <row r="283" spans="1:21" ht="12.75" x14ac:dyDescent="0.2">
      <c r="A283" s="122" t="s">
        <v>632</v>
      </c>
      <c r="B283" s="122">
        <v>4274</v>
      </c>
      <c r="C283" s="122">
        <v>3360.3935999713699</v>
      </c>
      <c r="D283" s="122">
        <v>404.87817504176098</v>
      </c>
      <c r="E283" s="122">
        <v>509.189321860875</v>
      </c>
      <c r="F283" s="122"/>
      <c r="G283" s="122">
        <v>5440</v>
      </c>
      <c r="H283" s="122">
        <v>159</v>
      </c>
      <c r="I283" s="122">
        <v>114971.957131096</v>
      </c>
      <c r="J283" s="122"/>
      <c r="K283" s="122">
        <v>497.85131039401</v>
      </c>
      <c r="L283" s="122">
        <v>92.973135352248903</v>
      </c>
      <c r="M283" s="122"/>
      <c r="N283" s="122">
        <v>453.75049665709901</v>
      </c>
      <c r="O283" s="140">
        <v>-0.63776290942963298</v>
      </c>
      <c r="P283" s="122">
        <v>563.99038415522102</v>
      </c>
      <c r="Q283" s="122">
        <v>0</v>
      </c>
      <c r="R283" s="122"/>
      <c r="S283" s="122">
        <v>3542.81473467359</v>
      </c>
      <c r="T283" s="122">
        <v>2978.82435051836</v>
      </c>
      <c r="U283" s="122">
        <v>101917.009225282</v>
      </c>
    </row>
    <row r="284" spans="1:21" ht="12.75" x14ac:dyDescent="0.2">
      <c r="A284" s="122" t="s">
        <v>633</v>
      </c>
      <c r="B284" s="122">
        <v>4618</v>
      </c>
      <c r="C284" s="122">
        <v>3844.3415296087801</v>
      </c>
      <c r="D284" s="122">
        <v>442.61403703909099</v>
      </c>
      <c r="E284" s="122">
        <v>330.658777635315</v>
      </c>
      <c r="F284" s="122"/>
      <c r="G284" s="122">
        <v>11873</v>
      </c>
      <c r="H284" s="122">
        <v>397</v>
      </c>
      <c r="I284" s="122">
        <v>114971.957131096</v>
      </c>
      <c r="J284" s="122"/>
      <c r="K284" s="122">
        <v>535.58717239134</v>
      </c>
      <c r="L284" s="122">
        <v>92.973135352248903</v>
      </c>
      <c r="M284" s="122"/>
      <c r="N284" s="122">
        <v>328.69204754630999</v>
      </c>
      <c r="O284" s="140">
        <v>-0.63776290942963298</v>
      </c>
      <c r="P284" s="122">
        <v>331.98774481489102</v>
      </c>
      <c r="Q284" s="122">
        <v>0</v>
      </c>
      <c r="R284" s="122"/>
      <c r="S284" s="122">
        <v>3739.8082335234799</v>
      </c>
      <c r="T284" s="122">
        <v>3407.8204887085899</v>
      </c>
      <c r="U284" s="122">
        <v>101917.009225282</v>
      </c>
    </row>
    <row r="285" spans="1:21" ht="12.75" x14ac:dyDescent="0.2">
      <c r="A285" s="122" t="s">
        <v>634</v>
      </c>
      <c r="B285" s="122">
        <v>4123</v>
      </c>
      <c r="C285" s="122">
        <v>3496.5417564264999</v>
      </c>
      <c r="D285" s="122">
        <v>378.85173329923998</v>
      </c>
      <c r="E285" s="122">
        <v>247.164107981717</v>
      </c>
      <c r="F285" s="122"/>
      <c r="G285" s="122">
        <v>10555</v>
      </c>
      <c r="H285" s="122">
        <v>321</v>
      </c>
      <c r="I285" s="122">
        <v>114971.957131096</v>
      </c>
      <c r="J285" s="122"/>
      <c r="K285" s="122">
        <v>471.824868651489</v>
      </c>
      <c r="L285" s="122">
        <v>92.973135352248903</v>
      </c>
      <c r="M285" s="122"/>
      <c r="N285" s="122">
        <v>225.228049910321</v>
      </c>
      <c r="O285" s="140">
        <v>-0.63776290942963298</v>
      </c>
      <c r="P285" s="122">
        <v>268.46240314368299</v>
      </c>
      <c r="Q285" s="122">
        <v>0</v>
      </c>
      <c r="R285" s="122"/>
      <c r="S285" s="122">
        <v>3367.9754264800799</v>
      </c>
      <c r="T285" s="122">
        <v>3099.5130233363998</v>
      </c>
      <c r="U285" s="122">
        <v>101917.009225282</v>
      </c>
    </row>
    <row r="286" spans="1:21" ht="12.75" x14ac:dyDescent="0.2">
      <c r="A286" s="122" t="s">
        <v>635</v>
      </c>
      <c r="B286" s="122">
        <v>3335</v>
      </c>
      <c r="C286" s="122">
        <v>3310.7058322567</v>
      </c>
      <c r="D286" s="122">
        <v>-23.467859378222901</v>
      </c>
      <c r="E286" s="122">
        <v>48.201269796467699</v>
      </c>
      <c r="F286" s="122"/>
      <c r="G286" s="122">
        <v>60495</v>
      </c>
      <c r="H286" s="122">
        <v>1742</v>
      </c>
      <c r="I286" s="122">
        <v>114971.957131096</v>
      </c>
      <c r="J286" s="122"/>
      <c r="K286" s="122">
        <v>69.505275974026006</v>
      </c>
      <c r="L286" s="122">
        <v>92.973135352248903</v>
      </c>
      <c r="M286" s="122"/>
      <c r="N286" s="122">
        <v>71.498516671422294</v>
      </c>
      <c r="O286" s="140">
        <v>-0.63776290942963298</v>
      </c>
      <c r="P286" s="122">
        <v>24.2662600120834</v>
      </c>
      <c r="Q286" s="122">
        <v>0</v>
      </c>
      <c r="R286" s="122"/>
      <c r="S286" s="122">
        <v>2959.0448379183899</v>
      </c>
      <c r="T286" s="122">
        <v>2934.7785779063101</v>
      </c>
      <c r="U286" s="122">
        <v>101917.009225282</v>
      </c>
    </row>
    <row r="287" spans="1:21" ht="14.25" customHeight="1" x14ac:dyDescent="0.2">
      <c r="A287" s="19" t="s">
        <v>636</v>
      </c>
      <c r="B287" s="19"/>
      <c r="C287" s="19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122"/>
      <c r="O287" s="140"/>
      <c r="P287" s="122"/>
      <c r="Q287" s="122"/>
      <c r="R287" s="122"/>
      <c r="S287" s="122"/>
      <c r="T287" s="122"/>
      <c r="U287" s="122"/>
    </row>
    <row r="288" spans="1:21" ht="12.75" x14ac:dyDescent="0.2">
      <c r="A288" s="122" t="s">
        <v>637</v>
      </c>
      <c r="B288" s="122">
        <v>4320</v>
      </c>
      <c r="C288" s="122">
        <v>3658.8382930336502</v>
      </c>
      <c r="D288" s="122">
        <v>203.29246464775099</v>
      </c>
      <c r="E288" s="122">
        <v>457.52453703768703</v>
      </c>
      <c r="F288" s="122"/>
      <c r="G288" s="122">
        <v>2451</v>
      </c>
      <c r="H288" s="122">
        <v>78</v>
      </c>
      <c r="I288" s="122">
        <v>114971.957131096</v>
      </c>
      <c r="J288" s="122"/>
      <c r="K288" s="122">
        <v>296.26560000000001</v>
      </c>
      <c r="L288" s="122">
        <v>92.973135352248903</v>
      </c>
      <c r="M288" s="122"/>
      <c r="N288" s="122">
        <v>573.36019716024305</v>
      </c>
      <c r="O288" s="140">
        <v>-0.63776290942963298</v>
      </c>
      <c r="P288" s="122">
        <v>341.05111400570098</v>
      </c>
      <c r="Q288" s="122">
        <v>0</v>
      </c>
      <c r="R288" s="122"/>
      <c r="S288" s="122">
        <v>3584.43206854345</v>
      </c>
      <c r="T288" s="122">
        <v>3243.3809545377499</v>
      </c>
      <c r="U288" s="122">
        <v>101917.009225282</v>
      </c>
    </row>
    <row r="289" spans="1:21" ht="12.75" x14ac:dyDescent="0.2">
      <c r="A289" s="122" t="s">
        <v>638</v>
      </c>
      <c r="B289" s="122">
        <v>4513</v>
      </c>
      <c r="C289" s="122">
        <v>3753.1650858899602</v>
      </c>
      <c r="D289" s="122">
        <v>457.60341637188901</v>
      </c>
      <c r="E289" s="122">
        <v>302.11293418757901</v>
      </c>
      <c r="F289" s="122"/>
      <c r="G289" s="122">
        <v>2757</v>
      </c>
      <c r="H289" s="122">
        <v>90</v>
      </c>
      <c r="I289" s="122">
        <v>114971.957131096</v>
      </c>
      <c r="J289" s="122"/>
      <c r="K289" s="122">
        <v>550.57655172413797</v>
      </c>
      <c r="L289" s="122">
        <v>92.973135352248903</v>
      </c>
      <c r="M289" s="122"/>
      <c r="N289" s="122">
        <v>464.216262983109</v>
      </c>
      <c r="O289" s="140">
        <v>-0.63776290942963298</v>
      </c>
      <c r="P289" s="122">
        <v>139.37184248262</v>
      </c>
      <c r="Q289" s="122">
        <v>0</v>
      </c>
      <c r="R289" s="122"/>
      <c r="S289" s="122">
        <v>3466.3688792165399</v>
      </c>
      <c r="T289" s="122">
        <v>3326.9970367339201</v>
      </c>
      <c r="U289" s="122">
        <v>101917.009225282</v>
      </c>
    </row>
    <row r="290" spans="1:21" ht="12.75" x14ac:dyDescent="0.2">
      <c r="A290" s="122" t="s">
        <v>639</v>
      </c>
      <c r="B290" s="122">
        <v>4349</v>
      </c>
      <c r="C290" s="122">
        <v>4002.5460174242899</v>
      </c>
      <c r="D290" s="122">
        <v>-8.1513762792625606</v>
      </c>
      <c r="E290" s="122">
        <v>354.49272076947301</v>
      </c>
      <c r="F290" s="122"/>
      <c r="G290" s="122">
        <v>12208</v>
      </c>
      <c r="H290" s="122">
        <v>425</v>
      </c>
      <c r="I290" s="122">
        <v>114971.957131096</v>
      </c>
      <c r="J290" s="122"/>
      <c r="K290" s="122">
        <v>84.821759072986296</v>
      </c>
      <c r="L290" s="122">
        <v>92.973135352248903</v>
      </c>
      <c r="M290" s="122"/>
      <c r="N290" s="122">
        <v>372.36820676650899</v>
      </c>
      <c r="O290" s="140">
        <v>-0.63776290942963298</v>
      </c>
      <c r="P290" s="122">
        <v>335.97947186300797</v>
      </c>
      <c r="Q290" s="122">
        <v>0</v>
      </c>
      <c r="R290" s="122"/>
      <c r="S290" s="122">
        <v>3884.04049092797</v>
      </c>
      <c r="T290" s="122">
        <v>3548.06101906496</v>
      </c>
      <c r="U290" s="122">
        <v>101917.009225282</v>
      </c>
    </row>
    <row r="291" spans="1:21" ht="12.75" x14ac:dyDescent="0.2">
      <c r="A291" s="122" t="s">
        <v>640</v>
      </c>
      <c r="B291" s="122">
        <v>4447</v>
      </c>
      <c r="C291" s="122">
        <v>3801.6409581068601</v>
      </c>
      <c r="D291" s="122">
        <v>476.03445190116503</v>
      </c>
      <c r="E291" s="122">
        <v>168.88351246174801</v>
      </c>
      <c r="F291" s="122"/>
      <c r="G291" s="122">
        <v>3115</v>
      </c>
      <c r="H291" s="122">
        <v>103</v>
      </c>
      <c r="I291" s="122">
        <v>114971.957131096</v>
      </c>
      <c r="J291" s="122"/>
      <c r="K291" s="122">
        <v>569.00758725341404</v>
      </c>
      <c r="L291" s="122">
        <v>92.973135352248903</v>
      </c>
      <c r="M291" s="122"/>
      <c r="N291" s="122">
        <v>163.29874843592401</v>
      </c>
      <c r="O291" s="140">
        <v>-0.63776290942963298</v>
      </c>
      <c r="P291" s="122">
        <v>173.83051357814199</v>
      </c>
      <c r="Q291" s="122">
        <v>0</v>
      </c>
      <c r="R291" s="122"/>
      <c r="S291" s="122">
        <v>3543.7990369181398</v>
      </c>
      <c r="T291" s="122">
        <v>3369.96852334</v>
      </c>
      <c r="U291" s="122">
        <v>101917.009225282</v>
      </c>
    </row>
    <row r="292" spans="1:21" ht="12.75" x14ac:dyDescent="0.2">
      <c r="A292" s="122" t="s">
        <v>641</v>
      </c>
      <c r="B292" s="122">
        <v>4437</v>
      </c>
      <c r="C292" s="122">
        <v>3862.14901865925</v>
      </c>
      <c r="D292" s="122">
        <v>252.77676055337199</v>
      </c>
      <c r="E292" s="122">
        <v>322.52836843208701</v>
      </c>
      <c r="F292" s="122"/>
      <c r="G292" s="122">
        <v>7085</v>
      </c>
      <c r="H292" s="122">
        <v>238</v>
      </c>
      <c r="I292" s="122">
        <v>114971.957131096</v>
      </c>
      <c r="J292" s="122"/>
      <c r="K292" s="122">
        <v>345.74989590562097</v>
      </c>
      <c r="L292" s="122">
        <v>92.973135352248903</v>
      </c>
      <c r="M292" s="122"/>
      <c r="N292" s="122">
        <v>389.94626857275398</v>
      </c>
      <c r="O292" s="140">
        <v>-0.63776290942963298</v>
      </c>
      <c r="P292" s="122">
        <v>254.47270538199101</v>
      </c>
      <c r="Q292" s="122">
        <v>0</v>
      </c>
      <c r="R292" s="122"/>
      <c r="S292" s="122">
        <v>3678.0786610089799</v>
      </c>
      <c r="T292" s="122">
        <v>3423.6059556269902</v>
      </c>
      <c r="U292" s="122">
        <v>101917.009225282</v>
      </c>
    </row>
    <row r="293" spans="1:21" ht="12.75" x14ac:dyDescent="0.2">
      <c r="A293" s="122" t="s">
        <v>642</v>
      </c>
      <c r="B293" s="122">
        <v>5477</v>
      </c>
      <c r="C293" s="122">
        <v>4428.3457172503404</v>
      </c>
      <c r="D293" s="122">
        <v>483.80283346224297</v>
      </c>
      <c r="E293" s="122">
        <v>564.61079559793598</v>
      </c>
      <c r="F293" s="122"/>
      <c r="G293" s="122">
        <v>4180</v>
      </c>
      <c r="H293" s="122">
        <v>161</v>
      </c>
      <c r="I293" s="122">
        <v>114971.957131096</v>
      </c>
      <c r="J293" s="122"/>
      <c r="K293" s="122">
        <v>576.77596881449199</v>
      </c>
      <c r="L293" s="122">
        <v>92.973135352248903</v>
      </c>
      <c r="M293" s="122"/>
      <c r="N293" s="122">
        <v>478.57102571956801</v>
      </c>
      <c r="O293" s="140">
        <v>-0.63776290942963298</v>
      </c>
      <c r="P293" s="122">
        <v>650.01280256687403</v>
      </c>
      <c r="Q293" s="122">
        <v>0</v>
      </c>
      <c r="R293" s="122"/>
      <c r="S293" s="122">
        <v>4575.52440191388</v>
      </c>
      <c r="T293" s="122">
        <v>3925.5115993469999</v>
      </c>
      <c r="U293" s="122">
        <v>101917.009225282</v>
      </c>
    </row>
    <row r="294" spans="1:21" ht="12.75" x14ac:dyDescent="0.2">
      <c r="A294" s="122" t="s">
        <v>643</v>
      </c>
      <c r="B294" s="122">
        <v>4342</v>
      </c>
      <c r="C294" s="122">
        <v>3607.8350616688299</v>
      </c>
      <c r="D294" s="122">
        <v>369.10360883379798</v>
      </c>
      <c r="E294" s="122">
        <v>365.48949646371398</v>
      </c>
      <c r="F294" s="122"/>
      <c r="G294" s="122">
        <v>6724</v>
      </c>
      <c r="H294" s="122">
        <v>211</v>
      </c>
      <c r="I294" s="122">
        <v>114971.957131096</v>
      </c>
      <c r="J294" s="122"/>
      <c r="K294" s="122">
        <v>462.07674418604699</v>
      </c>
      <c r="L294" s="122">
        <v>92.973135352248903</v>
      </c>
      <c r="M294" s="122"/>
      <c r="N294" s="122">
        <v>491.64102030804497</v>
      </c>
      <c r="O294" s="140">
        <v>-0.63776290942963298</v>
      </c>
      <c r="P294" s="122">
        <v>238.70020970995299</v>
      </c>
      <c r="Q294" s="122">
        <v>0</v>
      </c>
      <c r="R294" s="122"/>
      <c r="S294" s="122">
        <v>3436.8692975348499</v>
      </c>
      <c r="T294" s="122">
        <v>3198.1690878248901</v>
      </c>
      <c r="U294" s="122">
        <v>101917.009225282</v>
      </c>
    </row>
    <row r="295" spans="1:21" ht="12.75" x14ac:dyDescent="0.2">
      <c r="A295" s="122" t="s">
        <v>644</v>
      </c>
      <c r="B295" s="122">
        <v>4155</v>
      </c>
      <c r="C295" s="122">
        <v>3950.8440783553001</v>
      </c>
      <c r="D295" s="122">
        <v>29.292365553422101</v>
      </c>
      <c r="E295" s="122">
        <v>175.11631170060599</v>
      </c>
      <c r="F295" s="122"/>
      <c r="G295" s="122">
        <v>72024</v>
      </c>
      <c r="H295" s="122">
        <v>2475</v>
      </c>
      <c r="I295" s="122">
        <v>114971.957131096</v>
      </c>
      <c r="J295" s="122"/>
      <c r="K295" s="122">
        <v>122.265500905671</v>
      </c>
      <c r="L295" s="122">
        <v>92.973135352248903</v>
      </c>
      <c r="M295" s="122"/>
      <c r="N295" s="122">
        <v>191.57494378797901</v>
      </c>
      <c r="O295" s="140">
        <v>-0.63776290942963298</v>
      </c>
      <c r="P295" s="122">
        <v>158.01991670380301</v>
      </c>
      <c r="Q295" s="122">
        <v>0</v>
      </c>
      <c r="R295" s="122"/>
      <c r="S295" s="122">
        <v>3660.2496988954899</v>
      </c>
      <c r="T295" s="122">
        <v>3502.22978219169</v>
      </c>
      <c r="U295" s="122">
        <v>101917.009225282</v>
      </c>
    </row>
    <row r="296" spans="1:21" ht="12.75" x14ac:dyDescent="0.2">
      <c r="A296" s="122" t="s">
        <v>645</v>
      </c>
      <c r="B296" s="122">
        <v>5824</v>
      </c>
      <c r="C296" s="122">
        <v>4751.2777605832998</v>
      </c>
      <c r="D296" s="122">
        <v>462.65792552999699</v>
      </c>
      <c r="E296" s="122">
        <v>609.91211933612306</v>
      </c>
      <c r="F296" s="122"/>
      <c r="G296" s="122">
        <v>2565</v>
      </c>
      <c r="H296" s="122">
        <v>106</v>
      </c>
      <c r="I296" s="122">
        <v>114971.957131096</v>
      </c>
      <c r="J296" s="122"/>
      <c r="K296" s="122">
        <v>555.63106088224595</v>
      </c>
      <c r="L296" s="122">
        <v>92.973135352248903</v>
      </c>
      <c r="M296" s="122"/>
      <c r="N296" s="122">
        <v>508.28413970317303</v>
      </c>
      <c r="O296" s="140">
        <v>-0.63776290942963298</v>
      </c>
      <c r="P296" s="122">
        <v>710.90233605964295</v>
      </c>
      <c r="Q296" s="122">
        <v>0</v>
      </c>
      <c r="R296" s="122"/>
      <c r="S296" s="122">
        <v>4922.67737616878</v>
      </c>
      <c r="T296" s="122">
        <v>4211.7750401091398</v>
      </c>
      <c r="U296" s="122">
        <v>101917.009225282</v>
      </c>
    </row>
    <row r="297" spans="1:21" ht="12.75" x14ac:dyDescent="0.2">
      <c r="A297" s="122" t="s">
        <v>646</v>
      </c>
      <c r="B297" s="122">
        <v>5040</v>
      </c>
      <c r="C297" s="122">
        <v>4479.1761636295896</v>
      </c>
      <c r="D297" s="122">
        <v>404.30902299045198</v>
      </c>
      <c r="E297" s="122">
        <v>156.83178904168199</v>
      </c>
      <c r="F297" s="122"/>
      <c r="G297" s="122">
        <v>5955</v>
      </c>
      <c r="H297" s="122">
        <v>232</v>
      </c>
      <c r="I297" s="122">
        <v>114971.957131096</v>
      </c>
      <c r="J297" s="122"/>
      <c r="K297" s="122">
        <v>497.282158342701</v>
      </c>
      <c r="L297" s="122">
        <v>92.973135352248903</v>
      </c>
      <c r="M297" s="122"/>
      <c r="N297" s="122">
        <v>234.25464311559699</v>
      </c>
      <c r="O297" s="140">
        <v>-0.63776290942963298</v>
      </c>
      <c r="P297" s="122">
        <v>78.771172058337498</v>
      </c>
      <c r="Q297" s="122">
        <v>0</v>
      </c>
      <c r="R297" s="122"/>
      <c r="S297" s="122">
        <v>4049.3414726906699</v>
      </c>
      <c r="T297" s="122">
        <v>3970.5703006323301</v>
      </c>
      <c r="U297" s="122">
        <v>101917.009225282</v>
      </c>
    </row>
    <row r="298" spans="1:21" ht="12.75" x14ac:dyDescent="0.2">
      <c r="A298" s="122" t="s">
        <v>647</v>
      </c>
      <c r="B298" s="122">
        <v>3296</v>
      </c>
      <c r="C298" s="122">
        <v>3336.32350331514</v>
      </c>
      <c r="D298" s="122">
        <v>-6.0720790296540601</v>
      </c>
      <c r="E298" s="122">
        <v>-33.9256493528082</v>
      </c>
      <c r="F298" s="122"/>
      <c r="G298" s="122">
        <v>119613</v>
      </c>
      <c r="H298" s="122">
        <v>3471</v>
      </c>
      <c r="I298" s="122">
        <v>114971.957131096</v>
      </c>
      <c r="J298" s="122"/>
      <c r="K298" s="122">
        <v>86.901056322594798</v>
      </c>
      <c r="L298" s="122">
        <v>92.973135352248903</v>
      </c>
      <c r="M298" s="122"/>
      <c r="N298" s="122">
        <v>-62.884140589771498</v>
      </c>
      <c r="O298" s="140">
        <v>-0.63776290942963298</v>
      </c>
      <c r="P298" s="122">
        <v>-5.6049210252745096</v>
      </c>
      <c r="Q298" s="122">
        <v>0</v>
      </c>
      <c r="R298" s="122"/>
      <c r="S298" s="122">
        <v>2951.8824676444801</v>
      </c>
      <c r="T298" s="122">
        <v>2957.4873886697501</v>
      </c>
      <c r="U298" s="122">
        <v>101917.009225282</v>
      </c>
    </row>
    <row r="299" spans="1:21" ht="12.75" x14ac:dyDescent="0.2">
      <c r="A299" s="122" t="s">
        <v>648</v>
      </c>
      <c r="B299" s="122">
        <v>5459</v>
      </c>
      <c r="C299" s="122">
        <v>4314.80621826688</v>
      </c>
      <c r="D299" s="122">
        <v>453.003387845068</v>
      </c>
      <c r="E299" s="122">
        <v>691.532372665195</v>
      </c>
      <c r="F299" s="122"/>
      <c r="G299" s="122">
        <v>6848</v>
      </c>
      <c r="H299" s="122">
        <v>257</v>
      </c>
      <c r="I299" s="122">
        <v>114971.957131096</v>
      </c>
      <c r="J299" s="122"/>
      <c r="K299" s="122">
        <v>545.97652319731696</v>
      </c>
      <c r="L299" s="122">
        <v>92.973135352248903</v>
      </c>
      <c r="M299" s="122"/>
      <c r="N299" s="122">
        <v>837.16109665479098</v>
      </c>
      <c r="O299" s="140">
        <v>-0.63776290942963298</v>
      </c>
      <c r="P299" s="122">
        <v>545.26588576616996</v>
      </c>
      <c r="Q299" s="122">
        <v>0</v>
      </c>
      <c r="R299" s="122"/>
      <c r="S299" s="122">
        <v>4370.1302798808902</v>
      </c>
      <c r="T299" s="122">
        <v>3824.8643941147202</v>
      </c>
      <c r="U299" s="122">
        <v>101917.009225282</v>
      </c>
    </row>
    <row r="300" spans="1:21" ht="12.75" x14ac:dyDescent="0.2">
      <c r="A300" s="122" t="s">
        <v>649</v>
      </c>
      <c r="B300" s="122">
        <v>4539</v>
      </c>
      <c r="C300" s="122">
        <v>4207.5934525034099</v>
      </c>
      <c r="D300" s="122">
        <v>208.894594308922</v>
      </c>
      <c r="E300" s="122">
        <v>122.952096935979</v>
      </c>
      <c r="F300" s="122"/>
      <c r="G300" s="122">
        <v>5383</v>
      </c>
      <c r="H300" s="122">
        <v>197</v>
      </c>
      <c r="I300" s="122">
        <v>114971.957131096</v>
      </c>
      <c r="J300" s="122"/>
      <c r="K300" s="122">
        <v>301.86772966117098</v>
      </c>
      <c r="L300" s="122">
        <v>92.973135352248903</v>
      </c>
      <c r="M300" s="122"/>
      <c r="N300" s="122">
        <v>181.45513937431301</v>
      </c>
      <c r="O300" s="140">
        <v>-0.63776290942963298</v>
      </c>
      <c r="P300" s="122">
        <v>63.8112915882161</v>
      </c>
      <c r="Q300" s="122">
        <v>0</v>
      </c>
      <c r="R300" s="122"/>
      <c r="S300" s="122">
        <v>3793.6368196173098</v>
      </c>
      <c r="T300" s="122">
        <v>3729.8255280291</v>
      </c>
      <c r="U300" s="122">
        <v>101917.009225282</v>
      </c>
    </row>
    <row r="301" spans="1:21" ht="12.75" x14ac:dyDescent="0.2">
      <c r="A301" s="122" t="s">
        <v>650</v>
      </c>
      <c r="B301" s="122">
        <v>4982</v>
      </c>
      <c r="C301" s="122">
        <v>4136.6419116341303</v>
      </c>
      <c r="D301" s="122">
        <v>-5.09471008002195</v>
      </c>
      <c r="E301" s="122">
        <v>849.95289633743403</v>
      </c>
      <c r="F301" s="122"/>
      <c r="G301" s="122">
        <v>8616</v>
      </c>
      <c r="H301" s="122">
        <v>310</v>
      </c>
      <c r="I301" s="122">
        <v>114971.957131096</v>
      </c>
      <c r="J301" s="122"/>
      <c r="K301" s="122">
        <v>87.878425272226906</v>
      </c>
      <c r="L301" s="122">
        <v>92.973135352248903</v>
      </c>
      <c r="M301" s="122"/>
      <c r="N301" s="122">
        <v>782.09051660259399</v>
      </c>
      <c r="O301" s="140">
        <v>-0.63776290942963298</v>
      </c>
      <c r="P301" s="122">
        <v>917.17751316284398</v>
      </c>
      <c r="Q301" s="122">
        <v>0</v>
      </c>
      <c r="R301" s="122"/>
      <c r="S301" s="122">
        <v>4584.1079750752797</v>
      </c>
      <c r="T301" s="122">
        <v>3666.93046191244</v>
      </c>
      <c r="U301" s="122">
        <v>101917.009225282</v>
      </c>
    </row>
    <row r="302" spans="1:21" ht="12.75" x14ac:dyDescent="0.2">
      <c r="A302" s="122" t="s">
        <v>651</v>
      </c>
      <c r="B302" s="122">
        <v>5311</v>
      </c>
      <c r="C302" s="122">
        <v>3929.6264417604998</v>
      </c>
      <c r="D302" s="122">
        <v>484.01505488075401</v>
      </c>
      <c r="E302" s="122">
        <v>897.70230453955105</v>
      </c>
      <c r="F302" s="122"/>
      <c r="G302" s="122">
        <v>2838</v>
      </c>
      <c r="H302" s="122">
        <v>97</v>
      </c>
      <c r="I302" s="122">
        <v>114971.957131096</v>
      </c>
      <c r="J302" s="122"/>
      <c r="K302" s="122">
        <v>576.98819023300302</v>
      </c>
      <c r="L302" s="122">
        <v>92.973135352248903</v>
      </c>
      <c r="M302" s="122"/>
      <c r="N302" s="122">
        <v>764.14700644183301</v>
      </c>
      <c r="O302" s="140">
        <v>-0.63776290942963298</v>
      </c>
      <c r="P302" s="122">
        <v>1030.6198397278399</v>
      </c>
      <c r="Q302" s="122">
        <v>0</v>
      </c>
      <c r="R302" s="122"/>
      <c r="S302" s="122">
        <v>4514.0412262156497</v>
      </c>
      <c r="T302" s="122">
        <v>3483.4213864878102</v>
      </c>
      <c r="U302" s="122">
        <v>101917.009225282</v>
      </c>
    </row>
    <row r="303" spans="1:21" ht="14.25" customHeight="1" x14ac:dyDescent="0.2">
      <c r="A303" s="19" t="s">
        <v>652</v>
      </c>
      <c r="B303" s="19"/>
      <c r="C303" s="19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122"/>
      <c r="O303" s="140"/>
      <c r="P303" s="122"/>
      <c r="Q303" s="122"/>
      <c r="R303" s="122"/>
      <c r="S303" s="122"/>
      <c r="T303" s="122"/>
      <c r="U303" s="122"/>
    </row>
    <row r="304" spans="1:21" ht="12.75" x14ac:dyDescent="0.2">
      <c r="A304" s="122" t="s">
        <v>653</v>
      </c>
      <c r="B304" s="122">
        <v>5028</v>
      </c>
      <c r="C304" s="122">
        <v>4192.30390639703</v>
      </c>
      <c r="D304" s="122">
        <v>438.12708736489998</v>
      </c>
      <c r="E304" s="122">
        <v>397.90680697218301</v>
      </c>
      <c r="F304" s="122"/>
      <c r="G304" s="122">
        <v>2907</v>
      </c>
      <c r="H304" s="122">
        <v>106</v>
      </c>
      <c r="I304" s="122">
        <v>114971.957131096</v>
      </c>
      <c r="J304" s="122"/>
      <c r="K304" s="122">
        <v>531.10022271714899</v>
      </c>
      <c r="L304" s="122">
        <v>92.973135352248903</v>
      </c>
      <c r="M304" s="122"/>
      <c r="N304" s="122">
        <v>192.36924448468099</v>
      </c>
      <c r="O304" s="140">
        <v>-0.63776290942963298</v>
      </c>
      <c r="P304" s="122">
        <v>602.80660655025702</v>
      </c>
      <c r="Q304" s="122">
        <v>0</v>
      </c>
      <c r="R304" s="122"/>
      <c r="S304" s="122">
        <v>4319.0787007642002</v>
      </c>
      <c r="T304" s="122">
        <v>3716.2720942139399</v>
      </c>
      <c r="U304" s="122">
        <v>101917.009225282</v>
      </c>
    </row>
    <row r="305" spans="1:21" ht="12.75" x14ac:dyDescent="0.2">
      <c r="A305" s="122" t="s">
        <v>654</v>
      </c>
      <c r="B305" s="122">
        <v>4534</v>
      </c>
      <c r="C305" s="122">
        <v>3865.4976333403602</v>
      </c>
      <c r="D305" s="122">
        <v>381.95286887608103</v>
      </c>
      <c r="E305" s="122">
        <v>286.44668224835402</v>
      </c>
      <c r="F305" s="122"/>
      <c r="G305" s="122">
        <v>6484</v>
      </c>
      <c r="H305" s="122">
        <v>218</v>
      </c>
      <c r="I305" s="122">
        <v>114971.957131096</v>
      </c>
      <c r="J305" s="122"/>
      <c r="K305" s="122">
        <v>474.92600422832999</v>
      </c>
      <c r="L305" s="122">
        <v>92.973135352248903</v>
      </c>
      <c r="M305" s="122"/>
      <c r="N305" s="122">
        <v>463.41461008690197</v>
      </c>
      <c r="O305" s="140">
        <v>-0.63776290942963298</v>
      </c>
      <c r="P305" s="122">
        <v>108.84099150037601</v>
      </c>
      <c r="Q305" s="122">
        <v>0</v>
      </c>
      <c r="R305" s="122"/>
      <c r="S305" s="122">
        <v>3535.4153300431799</v>
      </c>
      <c r="T305" s="122">
        <v>3426.57433854281</v>
      </c>
      <c r="U305" s="122">
        <v>101917.009225282</v>
      </c>
    </row>
    <row r="306" spans="1:21" ht="12.75" x14ac:dyDescent="0.2">
      <c r="A306" s="122" t="s">
        <v>655</v>
      </c>
      <c r="B306" s="122">
        <v>4034</v>
      </c>
      <c r="C306" s="122">
        <v>3784.71175265701</v>
      </c>
      <c r="D306" s="122">
        <v>3.1818558911837398</v>
      </c>
      <c r="E306" s="122">
        <v>246.56013287635</v>
      </c>
      <c r="F306" s="122"/>
      <c r="G306" s="122">
        <v>27887</v>
      </c>
      <c r="H306" s="122">
        <v>918</v>
      </c>
      <c r="I306" s="122">
        <v>114971.957131096</v>
      </c>
      <c r="J306" s="122"/>
      <c r="K306" s="122">
        <v>96.154991243432605</v>
      </c>
      <c r="L306" s="122">
        <v>92.973135352248903</v>
      </c>
      <c r="M306" s="122"/>
      <c r="N306" s="122">
        <v>342.76312974153899</v>
      </c>
      <c r="O306" s="140">
        <v>-0.63776290942963298</v>
      </c>
      <c r="P306" s="122">
        <v>149.71937310173101</v>
      </c>
      <c r="Q306" s="122">
        <v>0</v>
      </c>
      <c r="R306" s="122"/>
      <c r="S306" s="122">
        <v>3504.68098492119</v>
      </c>
      <c r="T306" s="122">
        <v>3354.9616118194599</v>
      </c>
      <c r="U306" s="122">
        <v>101917.009225282</v>
      </c>
    </row>
    <row r="307" spans="1:21" ht="12.75" x14ac:dyDescent="0.2">
      <c r="A307" s="122" t="s">
        <v>656</v>
      </c>
      <c r="B307" s="122">
        <v>3442</v>
      </c>
      <c r="C307" s="122">
        <v>3216.2634050166698</v>
      </c>
      <c r="D307" s="122">
        <v>-27.694119542612</v>
      </c>
      <c r="E307" s="122">
        <v>253.69831761944801</v>
      </c>
      <c r="F307" s="122"/>
      <c r="G307" s="122">
        <v>18231</v>
      </c>
      <c r="H307" s="122">
        <v>510</v>
      </c>
      <c r="I307" s="122">
        <v>114971.957131096</v>
      </c>
      <c r="J307" s="122"/>
      <c r="K307" s="122">
        <v>65.279015809636903</v>
      </c>
      <c r="L307" s="122">
        <v>92.973135352248903</v>
      </c>
      <c r="M307" s="122"/>
      <c r="N307" s="122">
        <v>269.42516792603902</v>
      </c>
      <c r="O307" s="140">
        <v>-0.63776290942963298</v>
      </c>
      <c r="P307" s="122">
        <v>237.33370440342799</v>
      </c>
      <c r="Q307" s="122">
        <v>0</v>
      </c>
      <c r="R307" s="122"/>
      <c r="S307" s="122">
        <v>3088.3936958956101</v>
      </c>
      <c r="T307" s="122">
        <v>2851.05999149219</v>
      </c>
      <c r="U307" s="122">
        <v>101917.009225282</v>
      </c>
    </row>
    <row r="308" spans="1:21" ht="12.75" x14ac:dyDescent="0.2">
      <c r="A308" s="122" t="s">
        <v>657</v>
      </c>
      <c r="B308" s="122">
        <v>3877</v>
      </c>
      <c r="C308" s="122">
        <v>3492.9082720883198</v>
      </c>
      <c r="D308" s="122">
        <v>464.45724439458598</v>
      </c>
      <c r="E308" s="122">
        <v>-80.020371041113904</v>
      </c>
      <c r="F308" s="122"/>
      <c r="G308" s="122">
        <v>9776</v>
      </c>
      <c r="H308" s="122">
        <v>297</v>
      </c>
      <c r="I308" s="122">
        <v>114971.957131096</v>
      </c>
      <c r="J308" s="122"/>
      <c r="K308" s="122">
        <v>557.430379746835</v>
      </c>
      <c r="L308" s="122">
        <v>92.973135352248903</v>
      </c>
      <c r="M308" s="122"/>
      <c r="N308" s="122">
        <v>-108.800258274302</v>
      </c>
      <c r="O308" s="140">
        <v>-0.63776290942963298</v>
      </c>
      <c r="P308" s="122">
        <v>-51.878246717355999</v>
      </c>
      <c r="Q308" s="122">
        <v>0</v>
      </c>
      <c r="R308" s="122"/>
      <c r="S308" s="122">
        <v>3044.41387070376</v>
      </c>
      <c r="T308" s="122">
        <v>3096.2921174211201</v>
      </c>
      <c r="U308" s="122">
        <v>101917.009225282</v>
      </c>
    </row>
    <row r="309" spans="1:21" ht="12.75" x14ac:dyDescent="0.2">
      <c r="A309" s="122" t="s">
        <v>658</v>
      </c>
      <c r="B309" s="122">
        <v>4521</v>
      </c>
      <c r="C309" s="122">
        <v>3955.9757172516302</v>
      </c>
      <c r="D309" s="122">
        <v>413.98425428306803</v>
      </c>
      <c r="E309" s="122">
        <v>150.88845238129699</v>
      </c>
      <c r="F309" s="122"/>
      <c r="G309" s="122">
        <v>5086</v>
      </c>
      <c r="H309" s="122">
        <v>175</v>
      </c>
      <c r="I309" s="122">
        <v>114971.957131096</v>
      </c>
      <c r="J309" s="122"/>
      <c r="K309" s="122">
        <v>506.95738963531699</v>
      </c>
      <c r="L309" s="122">
        <v>92.973135352248903</v>
      </c>
      <c r="M309" s="122"/>
      <c r="N309" s="122">
        <v>53.594113919069997</v>
      </c>
      <c r="O309" s="140">
        <v>-0.63776290942963298</v>
      </c>
      <c r="P309" s="122">
        <v>247.54502793409401</v>
      </c>
      <c r="Q309" s="122">
        <v>0</v>
      </c>
      <c r="R309" s="122"/>
      <c r="S309" s="122">
        <v>3754.32375668447</v>
      </c>
      <c r="T309" s="122">
        <v>3506.7787287503802</v>
      </c>
      <c r="U309" s="122">
        <v>101917.009225282</v>
      </c>
    </row>
    <row r="310" spans="1:21" ht="12.75" x14ac:dyDescent="0.2">
      <c r="A310" s="122" t="s">
        <v>659</v>
      </c>
      <c r="B310" s="122">
        <v>4398</v>
      </c>
      <c r="C310" s="122">
        <v>3771.9995747308699</v>
      </c>
      <c r="D310" s="122">
        <v>412.27748499514598</v>
      </c>
      <c r="E310" s="122">
        <v>213.574930367137</v>
      </c>
      <c r="F310" s="122"/>
      <c r="G310" s="122">
        <v>16307</v>
      </c>
      <c r="H310" s="122">
        <v>535</v>
      </c>
      <c r="I310" s="122">
        <v>114971.957131096</v>
      </c>
      <c r="J310" s="122"/>
      <c r="K310" s="122">
        <v>505.250620347395</v>
      </c>
      <c r="L310" s="122">
        <v>92.973135352248903</v>
      </c>
      <c r="M310" s="122"/>
      <c r="N310" s="122">
        <v>176.894722811241</v>
      </c>
      <c r="O310" s="140">
        <v>-0.63776290942963298</v>
      </c>
      <c r="P310" s="122">
        <v>249.617375013604</v>
      </c>
      <c r="Q310" s="122">
        <v>0</v>
      </c>
      <c r="R310" s="122"/>
      <c r="S310" s="122">
        <v>3593.3102636826502</v>
      </c>
      <c r="T310" s="122">
        <v>3343.6928886690398</v>
      </c>
      <c r="U310" s="122">
        <v>101917.009225282</v>
      </c>
    </row>
    <row r="311" spans="1:21" ht="12.75" x14ac:dyDescent="0.2">
      <c r="A311" s="122" t="s">
        <v>660</v>
      </c>
      <c r="B311" s="122">
        <v>3995</v>
      </c>
      <c r="C311" s="122">
        <v>3873.4582175314299</v>
      </c>
      <c r="D311" s="122">
        <v>1.6967240234313401</v>
      </c>
      <c r="E311" s="122">
        <v>119.67087133548</v>
      </c>
      <c r="F311" s="122"/>
      <c r="G311" s="122">
        <v>23241</v>
      </c>
      <c r="H311" s="122">
        <v>783</v>
      </c>
      <c r="I311" s="122">
        <v>114971.957131096</v>
      </c>
      <c r="J311" s="122"/>
      <c r="K311" s="122">
        <v>94.669859375680204</v>
      </c>
      <c r="L311" s="122">
        <v>92.973135352248903</v>
      </c>
      <c r="M311" s="122"/>
      <c r="N311" s="122">
        <v>156.774640378377</v>
      </c>
      <c r="O311" s="140">
        <v>-0.63776290942963298</v>
      </c>
      <c r="P311" s="122">
        <v>81.929339383154002</v>
      </c>
      <c r="Q311" s="122">
        <v>0</v>
      </c>
      <c r="R311" s="122"/>
      <c r="S311" s="122">
        <v>3515.5603459403601</v>
      </c>
      <c r="T311" s="122">
        <v>3433.6310065572102</v>
      </c>
      <c r="U311" s="122">
        <v>101917.009225282</v>
      </c>
    </row>
    <row r="312" spans="1:21" ht="12.75" x14ac:dyDescent="0.2">
      <c r="A312" s="122" t="s">
        <v>661</v>
      </c>
      <c r="B312" s="122">
        <v>3494</v>
      </c>
      <c r="C312" s="122">
        <v>3500.6468267938899</v>
      </c>
      <c r="D312" s="122">
        <v>-7.0287945814577597</v>
      </c>
      <c r="E312" s="122">
        <v>0.34621439389099301</v>
      </c>
      <c r="F312" s="122"/>
      <c r="G312" s="122">
        <v>75966</v>
      </c>
      <c r="H312" s="122">
        <v>2313</v>
      </c>
      <c r="I312" s="122">
        <v>114971.957131096</v>
      </c>
      <c r="J312" s="122"/>
      <c r="K312" s="122">
        <v>85.944340770791101</v>
      </c>
      <c r="L312" s="122">
        <v>92.973135352248903</v>
      </c>
      <c r="M312" s="122"/>
      <c r="N312" s="122">
        <v>-41.068546651068999</v>
      </c>
      <c r="O312" s="140">
        <v>-0.63776290942963298</v>
      </c>
      <c r="P312" s="122">
        <v>41.123212529421401</v>
      </c>
      <c r="Q312" s="122">
        <v>0</v>
      </c>
      <c r="R312" s="122"/>
      <c r="S312" s="122">
        <v>3144.2751796999701</v>
      </c>
      <c r="T312" s="122">
        <v>3103.1519671705501</v>
      </c>
      <c r="U312" s="122">
        <v>101917.009225282</v>
      </c>
    </row>
    <row r="313" spans="1:21" ht="12.75" x14ac:dyDescent="0.2">
      <c r="A313" s="122" t="s">
        <v>662</v>
      </c>
      <c r="B313" s="122">
        <v>4427</v>
      </c>
      <c r="C313" s="122">
        <v>3721.1295025771101</v>
      </c>
      <c r="D313" s="122">
        <v>355.665951666296</v>
      </c>
      <c r="E313" s="122">
        <v>349.76671390127598</v>
      </c>
      <c r="F313" s="122"/>
      <c r="G313" s="122">
        <v>6303</v>
      </c>
      <c r="H313" s="122">
        <v>204</v>
      </c>
      <c r="I313" s="122">
        <v>114971.957131096</v>
      </c>
      <c r="J313" s="122"/>
      <c r="K313" s="122">
        <v>448.63908701854501</v>
      </c>
      <c r="L313" s="122">
        <v>92.973135352248903</v>
      </c>
      <c r="M313" s="122"/>
      <c r="N313" s="122">
        <v>364.06032964920797</v>
      </c>
      <c r="O313" s="140">
        <v>-0.63776290942963298</v>
      </c>
      <c r="P313" s="122">
        <v>334.83533524391402</v>
      </c>
      <c r="Q313" s="122">
        <v>0</v>
      </c>
      <c r="R313" s="122"/>
      <c r="S313" s="122">
        <v>3633.43439631921</v>
      </c>
      <c r="T313" s="122">
        <v>3298.5990610753001</v>
      </c>
      <c r="U313" s="122">
        <v>101917.009225282</v>
      </c>
    </row>
    <row r="314" spans="1:21" ht="12.75" x14ac:dyDescent="0.2">
      <c r="A314" s="122" t="s">
        <v>663</v>
      </c>
      <c r="B314" s="122">
        <v>3847</v>
      </c>
      <c r="C314" s="122">
        <v>3695.0127882066499</v>
      </c>
      <c r="D314" s="122">
        <v>9.5713580398211295</v>
      </c>
      <c r="E314" s="122">
        <v>142.232218421249</v>
      </c>
      <c r="F314" s="122"/>
      <c r="G314" s="122">
        <v>41508</v>
      </c>
      <c r="H314" s="122">
        <v>1334</v>
      </c>
      <c r="I314" s="122">
        <v>114971.957131096</v>
      </c>
      <c r="J314" s="122"/>
      <c r="K314" s="122">
        <v>102.54449339207</v>
      </c>
      <c r="L314" s="122">
        <v>92.973135352248903</v>
      </c>
      <c r="M314" s="122"/>
      <c r="N314" s="122">
        <v>135.31139960710999</v>
      </c>
      <c r="O314" s="140">
        <v>-0.63776290942963298</v>
      </c>
      <c r="P314" s="122">
        <v>148.51527432595901</v>
      </c>
      <c r="Q314" s="122">
        <v>0</v>
      </c>
      <c r="R314" s="122"/>
      <c r="S314" s="122">
        <v>3423.96314718244</v>
      </c>
      <c r="T314" s="122">
        <v>3275.44787285648</v>
      </c>
      <c r="U314" s="122">
        <v>101917.009225282</v>
      </c>
    </row>
    <row r="315" spans="1:21" ht="12.75" x14ac:dyDescent="0.2">
      <c r="A315" s="122" t="s">
        <v>664</v>
      </c>
      <c r="B315" s="122">
        <v>4445</v>
      </c>
      <c r="C315" s="122">
        <v>3841.31003509842</v>
      </c>
      <c r="D315" s="122">
        <v>251.56579394308901</v>
      </c>
      <c r="E315" s="122">
        <v>352.53041828471299</v>
      </c>
      <c r="F315" s="122"/>
      <c r="G315" s="122">
        <v>8171</v>
      </c>
      <c r="H315" s="122">
        <v>273</v>
      </c>
      <c r="I315" s="122">
        <v>114971.957131096</v>
      </c>
      <c r="J315" s="122"/>
      <c r="K315" s="122">
        <v>344.53892929533799</v>
      </c>
      <c r="L315" s="122">
        <v>92.973135352248903</v>
      </c>
      <c r="M315" s="122"/>
      <c r="N315" s="122">
        <v>297.86429324798701</v>
      </c>
      <c r="O315" s="140">
        <v>-0.63776290942963298</v>
      </c>
      <c r="P315" s="122">
        <v>406.55878041200799</v>
      </c>
      <c r="Q315" s="122">
        <v>0</v>
      </c>
      <c r="R315" s="122"/>
      <c r="S315" s="122">
        <v>3811.6919977051298</v>
      </c>
      <c r="T315" s="122">
        <v>3405.1332172931202</v>
      </c>
      <c r="U315" s="122">
        <v>101917.009225282</v>
      </c>
    </row>
    <row r="316" spans="1:21" ht="12.75" x14ac:dyDescent="0.2">
      <c r="A316" s="122" t="s">
        <v>665</v>
      </c>
      <c r="B316" s="122">
        <v>4194</v>
      </c>
      <c r="C316" s="122">
        <v>3507.5047056714502</v>
      </c>
      <c r="D316" s="122">
        <v>408.00561124175698</v>
      </c>
      <c r="E316" s="122">
        <v>278.471848906368</v>
      </c>
      <c r="F316" s="122"/>
      <c r="G316" s="122">
        <v>3409</v>
      </c>
      <c r="H316" s="122">
        <v>104</v>
      </c>
      <c r="I316" s="122">
        <v>114971.957131096</v>
      </c>
      <c r="J316" s="122"/>
      <c r="K316" s="122">
        <v>500.978746594006</v>
      </c>
      <c r="L316" s="122">
        <v>92.973135352248903</v>
      </c>
      <c r="M316" s="122"/>
      <c r="N316" s="122">
        <v>370.95420695651001</v>
      </c>
      <c r="O316" s="140">
        <v>-0.63776290942963298</v>
      </c>
      <c r="P316" s="122">
        <v>185.35172794679701</v>
      </c>
      <c r="Q316" s="122">
        <v>0</v>
      </c>
      <c r="R316" s="122"/>
      <c r="S316" s="122">
        <v>3294.5828688765</v>
      </c>
      <c r="T316" s="122">
        <v>3109.2311409297099</v>
      </c>
      <c r="U316" s="122">
        <v>101917.009225282</v>
      </c>
    </row>
    <row r="317" spans="1:21" ht="12.75" x14ac:dyDescent="0.2">
      <c r="A317" s="122" t="s">
        <v>666</v>
      </c>
      <c r="B317" s="122">
        <v>5733</v>
      </c>
      <c r="C317" s="122">
        <v>5076.2400940921098</v>
      </c>
      <c r="D317" s="122">
        <v>462.65613294043402</v>
      </c>
      <c r="E317" s="122">
        <v>193.61801304894701</v>
      </c>
      <c r="F317" s="122"/>
      <c r="G317" s="122">
        <v>4711</v>
      </c>
      <c r="H317" s="122">
        <v>208</v>
      </c>
      <c r="I317" s="122">
        <v>114971.957131096</v>
      </c>
      <c r="J317" s="122"/>
      <c r="K317" s="122">
        <v>555.62926829268304</v>
      </c>
      <c r="L317" s="122">
        <v>92.973135352248903</v>
      </c>
      <c r="M317" s="122"/>
      <c r="N317" s="122">
        <v>275.79905258747601</v>
      </c>
      <c r="O317" s="140">
        <v>-0.63776290942963298</v>
      </c>
      <c r="P317" s="122">
        <v>110.79921060098999</v>
      </c>
      <c r="Q317" s="122">
        <v>0</v>
      </c>
      <c r="R317" s="122"/>
      <c r="S317" s="122">
        <v>4610.6374442793503</v>
      </c>
      <c r="T317" s="122">
        <v>4499.8382336783598</v>
      </c>
      <c r="U317" s="122">
        <v>101917.009225282</v>
      </c>
    </row>
    <row r="318" spans="1:21" s="66" customFormat="1" ht="6.75" customHeight="1" thickBot="1" x14ac:dyDescent="0.25">
      <c r="A318" s="60"/>
      <c r="B318" s="87"/>
      <c r="C318" s="87"/>
      <c r="D318" s="87"/>
      <c r="E318" s="87"/>
      <c r="F318" s="87"/>
      <c r="G318" s="87"/>
      <c r="H318" s="87"/>
      <c r="I318" s="87"/>
      <c r="J318" s="87"/>
      <c r="K318" s="190"/>
      <c r="L318" s="87"/>
      <c r="M318" s="70"/>
      <c r="N318" s="190"/>
      <c r="O318" s="190"/>
      <c r="P318" s="190"/>
      <c r="Q318" s="190"/>
      <c r="R318" s="70"/>
      <c r="S318" s="87"/>
      <c r="T318" s="87"/>
      <c r="U318" s="87"/>
    </row>
    <row r="319" spans="1:21" ht="12.75" x14ac:dyDescent="0.2">
      <c r="A319" s="20"/>
      <c r="B319" s="85"/>
      <c r="C319" s="85"/>
      <c r="D319" s="85"/>
      <c r="E319" s="85"/>
      <c r="F319" s="86"/>
      <c r="G319" s="85"/>
      <c r="H319" s="85"/>
      <c r="I319" s="85"/>
      <c r="J319" s="85"/>
      <c r="K319" s="91"/>
      <c r="L319" s="85"/>
      <c r="N319" s="91"/>
      <c r="O319" s="91"/>
      <c r="P319" s="91"/>
      <c r="Q319" s="91"/>
      <c r="S319" s="85"/>
      <c r="T319" s="85"/>
      <c r="U319" s="85"/>
    </row>
    <row r="320" spans="1:21" ht="12.75" x14ac:dyDescent="0.2">
      <c r="A320" s="20"/>
      <c r="B320" s="85"/>
      <c r="C320" s="85"/>
      <c r="D320" s="85"/>
      <c r="E320" s="85"/>
      <c r="F320" s="86"/>
      <c r="G320" s="85"/>
      <c r="H320" s="85"/>
      <c r="I320" s="85"/>
      <c r="J320" s="85"/>
      <c r="K320" s="91"/>
      <c r="L320" s="85"/>
      <c r="N320" s="91"/>
      <c r="O320" s="91"/>
      <c r="P320" s="91"/>
      <c r="Q320" s="91"/>
      <c r="S320" s="85"/>
      <c r="T320" s="85"/>
      <c r="U320" s="85"/>
    </row>
    <row r="321" spans="1:21" ht="12.75" hidden="1" x14ac:dyDescent="0.2">
      <c r="A321" s="20"/>
      <c r="B321" s="85"/>
      <c r="C321" s="85"/>
      <c r="D321" s="85"/>
      <c r="E321" s="85"/>
      <c r="F321" s="86"/>
      <c r="G321" s="85"/>
      <c r="H321" s="85"/>
      <c r="I321" s="85"/>
      <c r="J321" s="85"/>
      <c r="K321" s="91"/>
      <c r="L321" s="85"/>
      <c r="N321" s="91"/>
      <c r="O321" s="91"/>
      <c r="P321" s="91"/>
      <c r="Q321" s="91"/>
      <c r="S321" s="85"/>
      <c r="T321" s="85"/>
      <c r="U321" s="85"/>
    </row>
    <row r="322" spans="1:21" ht="12.75" hidden="1" x14ac:dyDescent="0.2">
      <c r="A322" s="20"/>
      <c r="B322" s="85"/>
      <c r="C322" s="85"/>
      <c r="D322" s="85"/>
      <c r="E322" s="85"/>
      <c r="F322" s="86"/>
      <c r="G322" s="85"/>
      <c r="H322" s="85"/>
      <c r="I322" s="85"/>
      <c r="J322" s="85"/>
      <c r="K322" s="91"/>
      <c r="L322" s="85"/>
      <c r="N322" s="91"/>
      <c r="O322" s="91"/>
      <c r="P322" s="91"/>
      <c r="Q322" s="91"/>
      <c r="S322" s="85"/>
      <c r="T322" s="85"/>
      <c r="U322" s="85"/>
    </row>
    <row r="323" spans="1:21" ht="12.75" hidden="1" x14ac:dyDescent="0.2">
      <c r="A323" s="20"/>
      <c r="B323" s="85"/>
      <c r="C323" s="85"/>
      <c r="D323" s="85"/>
      <c r="E323" s="85"/>
      <c r="F323" s="86"/>
      <c r="G323" s="85"/>
      <c r="H323" s="85"/>
      <c r="I323" s="85"/>
      <c r="J323" s="85"/>
      <c r="K323" s="91"/>
      <c r="L323" s="85"/>
      <c r="N323" s="91"/>
      <c r="O323" s="91"/>
      <c r="P323" s="91"/>
      <c r="Q323" s="91"/>
      <c r="S323" s="85"/>
      <c r="T323" s="85"/>
      <c r="U323" s="85"/>
    </row>
    <row r="324" spans="1:21" ht="12.75" hidden="1" x14ac:dyDescent="0.2">
      <c r="A324" s="20"/>
      <c r="B324" s="85"/>
      <c r="C324" s="85"/>
      <c r="D324" s="85"/>
      <c r="E324" s="85"/>
      <c r="F324" s="86"/>
      <c r="G324" s="85"/>
      <c r="H324" s="85"/>
      <c r="I324" s="85"/>
      <c r="J324" s="85"/>
      <c r="K324" s="91"/>
      <c r="L324" s="85"/>
      <c r="N324" s="91"/>
      <c r="O324" s="91"/>
      <c r="P324" s="91"/>
      <c r="Q324" s="91"/>
      <c r="S324" s="85"/>
      <c r="T324" s="85"/>
      <c r="U324" s="85"/>
    </row>
    <row r="325" spans="1:21" ht="12.75" hidden="1" x14ac:dyDescent="0.2">
      <c r="A325" s="20"/>
      <c r="B325" s="85"/>
      <c r="C325" s="85"/>
      <c r="D325" s="85"/>
      <c r="E325" s="85"/>
      <c r="F325" s="86"/>
      <c r="G325" s="85"/>
      <c r="H325" s="85"/>
      <c r="I325" s="85"/>
      <c r="J325" s="85"/>
      <c r="K325" s="91"/>
      <c r="L325" s="85"/>
      <c r="N325" s="91"/>
      <c r="O325" s="91"/>
      <c r="P325" s="91"/>
      <c r="Q325" s="91"/>
      <c r="S325" s="85"/>
      <c r="T325" s="85"/>
      <c r="U325" s="85"/>
    </row>
    <row r="326" spans="1:21" s="66" customFormat="1" ht="12.75" hidden="1" x14ac:dyDescent="0.2">
      <c r="A326" s="188"/>
      <c r="B326" s="86"/>
      <c r="C326" s="86"/>
      <c r="D326" s="86"/>
      <c r="E326" s="86"/>
      <c r="F326" s="86"/>
      <c r="G326" s="86"/>
      <c r="H326" s="86"/>
      <c r="I326" s="86"/>
      <c r="J326" s="86"/>
      <c r="K326" s="102"/>
      <c r="L326" s="86"/>
      <c r="N326" s="102"/>
      <c r="O326" s="102"/>
      <c r="P326" s="102"/>
      <c r="Q326" s="102"/>
      <c r="S326" s="86"/>
      <c r="T326" s="86"/>
      <c r="U326" s="86"/>
    </row>
    <row r="327" spans="1:21" s="66" customFormat="1" hidden="1" x14ac:dyDescent="0.2">
      <c r="I327" s="189"/>
    </row>
    <row r="328" spans="1:21" s="66" customFormat="1" hidden="1" x14ac:dyDescent="0.2">
      <c r="I328" s="189"/>
    </row>
    <row r="329" spans="1:21" s="66" customFormat="1" hidden="1" x14ac:dyDescent="0.2">
      <c r="I329" s="189"/>
    </row>
  </sheetData>
  <mergeCells count="5">
    <mergeCell ref="S3:U3"/>
    <mergeCell ref="N3:Q3"/>
    <mergeCell ref="D3:E3"/>
    <mergeCell ref="K3:L3"/>
    <mergeCell ref="H3:I3"/>
  </mergeCells>
  <conditionalFormatting sqref="B8:U1048576">
    <cfRule type="cellIs" dxfId="8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mikrosimuleringar&amp;CDecember 2015&amp;RUtfall</oddHeader>
  </headerFooter>
  <rowBreaks count="4" manualBreakCount="4">
    <brk id="52" max="16383" man="1"/>
    <brk id="99" max="21" man="1"/>
    <brk id="144" max="16383" man="1"/>
    <brk id="192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9"/>
  <sheetViews>
    <sheetView showGridLines="0" zoomScaleNormal="100" workbookViewId="0">
      <pane ySplit="5" topLeftCell="A6" activePane="bottomLeft" state="frozen"/>
      <selection activeCell="A11" sqref="A11"/>
      <selection pane="bottomLeft" activeCell="A6" sqref="A6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16.5" thickBot="1" x14ac:dyDescent="0.3">
      <c r="A1" s="71" t="str">
        <f>"Tabell 6.1  Underlag för beräkning av programvalsfaktorn, utjämningsåret "&amp;Innehåll!C53</f>
        <v>Tabell 6.1  Underlag för beräkning av programvalsfaktorn, utjämningsåret 2016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4" ht="63.75" x14ac:dyDescent="0.2">
      <c r="A2" s="194" t="s">
        <v>270</v>
      </c>
      <c r="B2" s="88" t="s">
        <v>133</v>
      </c>
      <c r="C2" s="88" t="s">
        <v>135</v>
      </c>
      <c r="D2" s="88" t="s">
        <v>136</v>
      </c>
      <c r="E2" s="88" t="s">
        <v>137</v>
      </c>
      <c r="F2" s="88" t="s">
        <v>134</v>
      </c>
      <c r="G2" s="88" t="s">
        <v>138</v>
      </c>
      <c r="H2" s="88" t="s">
        <v>141</v>
      </c>
      <c r="I2" s="88" t="s">
        <v>142</v>
      </c>
      <c r="J2" s="88" t="s">
        <v>139</v>
      </c>
      <c r="K2" s="88" t="s">
        <v>143</v>
      </c>
      <c r="L2" s="88" t="s">
        <v>146</v>
      </c>
      <c r="M2" s="88" t="s">
        <v>144</v>
      </c>
      <c r="N2" s="88" t="s">
        <v>145</v>
      </c>
      <c r="O2" s="88" t="s">
        <v>140</v>
      </c>
      <c r="P2" s="88" t="s">
        <v>147</v>
      </c>
      <c r="Q2" s="88" t="s">
        <v>148</v>
      </c>
      <c r="R2" s="88" t="s">
        <v>149</v>
      </c>
      <c r="S2" s="88" t="s">
        <v>150</v>
      </c>
      <c r="T2" s="88" t="s">
        <v>151</v>
      </c>
      <c r="U2" s="88" t="s">
        <v>152</v>
      </c>
    </row>
    <row r="3" spans="1:24" ht="12.75" x14ac:dyDescent="0.2">
      <c r="A3" s="66"/>
      <c r="B3" t="s">
        <v>272</v>
      </c>
    </row>
    <row r="4" spans="1:24" ht="12.75" x14ac:dyDescent="0.2">
      <c r="B4" s="195">
        <v>119243</v>
      </c>
      <c r="C4" s="195">
        <v>91600</v>
      </c>
      <c r="D4" s="195">
        <v>111700</v>
      </c>
      <c r="E4" s="195">
        <v>78800</v>
      </c>
      <c r="F4" s="195">
        <v>110169</v>
      </c>
      <c r="G4" s="195">
        <v>144016</v>
      </c>
      <c r="H4" s="195">
        <v>92200</v>
      </c>
      <c r="I4" s="195">
        <v>98500</v>
      </c>
      <c r="J4" s="195">
        <v>80500</v>
      </c>
      <c r="K4" s="195">
        <v>111500</v>
      </c>
      <c r="L4" s="195">
        <v>98773</v>
      </c>
      <c r="M4" s="195">
        <v>144500</v>
      </c>
      <c r="N4" s="195">
        <v>85200</v>
      </c>
      <c r="O4" s="195">
        <v>191241</v>
      </c>
      <c r="P4" s="195">
        <v>122900</v>
      </c>
      <c r="Q4" s="195">
        <v>79500</v>
      </c>
      <c r="R4" s="195">
        <v>93300</v>
      </c>
      <c r="S4" s="195">
        <v>116800</v>
      </c>
      <c r="T4" s="195">
        <v>94000</v>
      </c>
      <c r="U4" s="195">
        <v>100499.15662430599</v>
      </c>
      <c r="V4" s="66"/>
      <c r="W4" s="66"/>
      <c r="X4" s="66"/>
    </row>
    <row r="5" spans="1:24" ht="12.75" x14ac:dyDescent="0.2">
      <c r="A5" s="3"/>
      <c r="B5" s="100" t="s">
        <v>271</v>
      </c>
      <c r="C5" s="82"/>
      <c r="D5" s="82"/>
      <c r="E5" s="92"/>
      <c r="F5" s="82"/>
      <c r="G5" s="82"/>
      <c r="H5" s="92"/>
      <c r="I5" s="82"/>
      <c r="J5" s="82"/>
      <c r="K5" s="92"/>
      <c r="L5" s="82"/>
      <c r="M5" s="82"/>
      <c r="N5" s="92"/>
      <c r="O5" s="82"/>
      <c r="P5" s="82"/>
      <c r="Q5" s="92"/>
      <c r="R5" s="82"/>
      <c r="S5" s="82"/>
      <c r="T5" s="92"/>
      <c r="U5" s="82"/>
      <c r="V5" s="74"/>
      <c r="W5" s="74"/>
      <c r="X5" s="74"/>
    </row>
    <row r="6" spans="1:24" ht="18.75" customHeight="1" x14ac:dyDescent="0.2">
      <c r="A6" s="18" t="s">
        <v>359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4" ht="12.75" x14ac:dyDescent="0.2">
      <c r="A7" s="122" t="s">
        <v>360</v>
      </c>
      <c r="B7" s="122">
        <v>116</v>
      </c>
      <c r="C7" s="122">
        <v>73</v>
      </c>
      <c r="D7" s="122">
        <v>131</v>
      </c>
      <c r="E7" s="122">
        <v>491</v>
      </c>
      <c r="F7" s="122">
        <v>165</v>
      </c>
      <c r="G7" s="122">
        <v>87</v>
      </c>
      <c r="H7" s="122">
        <v>39</v>
      </c>
      <c r="I7" s="122">
        <v>46</v>
      </c>
      <c r="J7" s="122">
        <v>27</v>
      </c>
      <c r="K7" s="122">
        <v>84</v>
      </c>
      <c r="L7" s="122">
        <v>509</v>
      </c>
      <c r="M7" s="122">
        <v>26</v>
      </c>
      <c r="N7" s="122">
        <v>508</v>
      </c>
      <c r="O7" s="122">
        <v>41</v>
      </c>
      <c r="P7" s="122">
        <v>42</v>
      </c>
      <c r="Q7" s="122">
        <v>671</v>
      </c>
      <c r="R7" s="122">
        <v>231</v>
      </c>
      <c r="S7" s="122">
        <v>57</v>
      </c>
      <c r="T7" s="122">
        <v>73</v>
      </c>
      <c r="U7" s="122">
        <v>33</v>
      </c>
    </row>
    <row r="8" spans="1:24" ht="12.75" x14ac:dyDescent="0.2">
      <c r="A8" s="122" t="s">
        <v>361</v>
      </c>
      <c r="B8" s="122">
        <v>3</v>
      </c>
      <c r="C8" s="122">
        <v>3</v>
      </c>
      <c r="D8" s="122">
        <v>7</v>
      </c>
      <c r="E8" s="122">
        <v>389</v>
      </c>
      <c r="F8" s="122">
        <v>70</v>
      </c>
      <c r="G8" s="122">
        <v>4</v>
      </c>
      <c r="H8" s="122">
        <v>12</v>
      </c>
      <c r="I8" s="122">
        <v>3</v>
      </c>
      <c r="J8" s="122">
        <v>16</v>
      </c>
      <c r="K8" s="122">
        <v>5</v>
      </c>
      <c r="L8" s="122">
        <v>22</v>
      </c>
      <c r="M8" s="122">
        <v>0</v>
      </c>
      <c r="N8" s="122">
        <v>394</v>
      </c>
      <c r="O8" s="122">
        <v>27</v>
      </c>
      <c r="P8" s="122">
        <v>7</v>
      </c>
      <c r="Q8" s="122">
        <v>264</v>
      </c>
      <c r="R8" s="122">
        <v>72</v>
      </c>
      <c r="S8" s="122">
        <v>0</v>
      </c>
      <c r="T8" s="122">
        <v>2</v>
      </c>
      <c r="U8" s="122">
        <v>26</v>
      </c>
    </row>
    <row r="9" spans="1:24" ht="12.75" x14ac:dyDescent="0.2">
      <c r="A9" s="122" t="s">
        <v>362</v>
      </c>
      <c r="B9" s="122">
        <v>27</v>
      </c>
      <c r="C9" s="122">
        <v>15</v>
      </c>
      <c r="D9" s="122">
        <v>47</v>
      </c>
      <c r="E9" s="122">
        <v>167</v>
      </c>
      <c r="F9" s="122">
        <v>95</v>
      </c>
      <c r="G9" s="122">
        <v>21</v>
      </c>
      <c r="H9" s="122">
        <v>21</v>
      </c>
      <c r="I9" s="122">
        <v>9</v>
      </c>
      <c r="J9" s="122">
        <v>6</v>
      </c>
      <c r="K9" s="122">
        <v>30</v>
      </c>
      <c r="L9" s="122">
        <v>37</v>
      </c>
      <c r="M9" s="122">
        <v>1</v>
      </c>
      <c r="N9" s="122">
        <v>151</v>
      </c>
      <c r="O9" s="122">
        <v>36</v>
      </c>
      <c r="P9" s="122">
        <v>28</v>
      </c>
      <c r="Q9" s="122">
        <v>169</v>
      </c>
      <c r="R9" s="122">
        <v>102</v>
      </c>
      <c r="S9" s="122">
        <v>4</v>
      </c>
      <c r="T9" s="122">
        <v>17</v>
      </c>
      <c r="U9" s="122">
        <v>8</v>
      </c>
    </row>
    <row r="10" spans="1:24" ht="12.75" x14ac:dyDescent="0.2">
      <c r="A10" s="122" t="s">
        <v>363</v>
      </c>
      <c r="B10" s="122">
        <v>103</v>
      </c>
      <c r="C10" s="122">
        <v>101</v>
      </c>
      <c r="D10" s="122">
        <v>179</v>
      </c>
      <c r="E10" s="122">
        <v>285</v>
      </c>
      <c r="F10" s="122">
        <v>257</v>
      </c>
      <c r="G10" s="122">
        <v>95</v>
      </c>
      <c r="H10" s="122">
        <v>80</v>
      </c>
      <c r="I10" s="122">
        <v>37</v>
      </c>
      <c r="J10" s="122">
        <v>12</v>
      </c>
      <c r="K10" s="122">
        <v>64</v>
      </c>
      <c r="L10" s="122">
        <v>433</v>
      </c>
      <c r="M10" s="122">
        <v>30</v>
      </c>
      <c r="N10" s="122">
        <v>296</v>
      </c>
      <c r="O10" s="122">
        <v>65</v>
      </c>
      <c r="P10" s="122">
        <v>64</v>
      </c>
      <c r="Q10" s="122">
        <v>520</v>
      </c>
      <c r="R10" s="122">
        <v>260</v>
      </c>
      <c r="S10" s="122">
        <v>21</v>
      </c>
      <c r="T10" s="122">
        <v>65</v>
      </c>
      <c r="U10" s="122">
        <v>11</v>
      </c>
    </row>
    <row r="11" spans="1:24" ht="12.75" x14ac:dyDescent="0.2">
      <c r="A11" s="122" t="s">
        <v>364</v>
      </c>
      <c r="B11" s="122">
        <v>79</v>
      </c>
      <c r="C11" s="122">
        <v>73</v>
      </c>
      <c r="D11" s="122">
        <v>184</v>
      </c>
      <c r="E11" s="122">
        <v>509</v>
      </c>
      <c r="F11" s="122">
        <v>291</v>
      </c>
      <c r="G11" s="122">
        <v>54</v>
      </c>
      <c r="H11" s="122">
        <v>45</v>
      </c>
      <c r="I11" s="122">
        <v>40</v>
      </c>
      <c r="J11" s="122">
        <v>27</v>
      </c>
      <c r="K11" s="122">
        <v>88</v>
      </c>
      <c r="L11" s="122">
        <v>440</v>
      </c>
      <c r="M11" s="122">
        <v>32</v>
      </c>
      <c r="N11" s="122">
        <v>592</v>
      </c>
      <c r="O11" s="122">
        <v>77</v>
      </c>
      <c r="P11" s="122">
        <v>71</v>
      </c>
      <c r="Q11" s="122">
        <v>790</v>
      </c>
      <c r="R11" s="122">
        <v>324</v>
      </c>
      <c r="S11" s="122">
        <v>54</v>
      </c>
      <c r="T11" s="122">
        <v>55</v>
      </c>
      <c r="U11" s="122">
        <v>35</v>
      </c>
    </row>
    <row r="12" spans="1:24" ht="12.75" x14ac:dyDescent="0.2">
      <c r="A12" s="122" t="s">
        <v>365</v>
      </c>
      <c r="B12" s="122">
        <v>66</v>
      </c>
      <c r="C12" s="122">
        <v>31</v>
      </c>
      <c r="D12" s="122">
        <v>129</v>
      </c>
      <c r="E12" s="122">
        <v>402</v>
      </c>
      <c r="F12" s="122">
        <v>142</v>
      </c>
      <c r="G12" s="122">
        <v>53</v>
      </c>
      <c r="H12" s="122">
        <v>55</v>
      </c>
      <c r="I12" s="122">
        <v>15</v>
      </c>
      <c r="J12" s="122">
        <v>16</v>
      </c>
      <c r="K12" s="122">
        <v>45</v>
      </c>
      <c r="L12" s="122">
        <v>250</v>
      </c>
      <c r="M12" s="122">
        <v>0</v>
      </c>
      <c r="N12" s="122">
        <v>496</v>
      </c>
      <c r="O12" s="122">
        <v>41</v>
      </c>
      <c r="P12" s="122">
        <v>35</v>
      </c>
      <c r="Q12" s="122">
        <v>432</v>
      </c>
      <c r="R12" s="122">
        <v>202</v>
      </c>
      <c r="S12" s="122">
        <v>39</v>
      </c>
      <c r="T12" s="122">
        <v>37</v>
      </c>
      <c r="U12" s="122">
        <v>19</v>
      </c>
    </row>
    <row r="13" spans="1:24" ht="12.75" x14ac:dyDescent="0.2">
      <c r="A13" s="122" t="s">
        <v>366</v>
      </c>
      <c r="B13" s="122">
        <v>7</v>
      </c>
      <c r="C13" s="122">
        <v>11</v>
      </c>
      <c r="D13" s="122">
        <v>37</v>
      </c>
      <c r="E13" s="122">
        <v>290</v>
      </c>
      <c r="F13" s="122">
        <v>106</v>
      </c>
      <c r="G13" s="122">
        <v>8</v>
      </c>
      <c r="H13" s="122">
        <v>11</v>
      </c>
      <c r="I13" s="122">
        <v>5</v>
      </c>
      <c r="J13" s="122">
        <v>13</v>
      </c>
      <c r="K13" s="122">
        <v>16</v>
      </c>
      <c r="L13" s="122">
        <v>43</v>
      </c>
      <c r="M13" s="122">
        <v>2</v>
      </c>
      <c r="N13" s="122">
        <v>465</v>
      </c>
      <c r="O13" s="122">
        <v>20</v>
      </c>
      <c r="P13" s="122">
        <v>16</v>
      </c>
      <c r="Q13" s="122">
        <v>416</v>
      </c>
      <c r="R13" s="122">
        <v>51</v>
      </c>
      <c r="S13" s="122">
        <v>6</v>
      </c>
      <c r="T13" s="122">
        <v>10</v>
      </c>
      <c r="U13" s="122">
        <v>27</v>
      </c>
    </row>
    <row r="14" spans="1:24" ht="12.75" x14ac:dyDescent="0.2">
      <c r="A14" s="122" t="s">
        <v>367</v>
      </c>
      <c r="B14" s="122">
        <v>41</v>
      </c>
      <c r="C14" s="122">
        <v>23</v>
      </c>
      <c r="D14" s="122">
        <v>116</v>
      </c>
      <c r="E14" s="122">
        <v>539</v>
      </c>
      <c r="F14" s="122">
        <v>336</v>
      </c>
      <c r="G14" s="122">
        <v>32</v>
      </c>
      <c r="H14" s="122">
        <v>47</v>
      </c>
      <c r="I14" s="122">
        <v>41</v>
      </c>
      <c r="J14" s="122">
        <v>51</v>
      </c>
      <c r="K14" s="122">
        <v>61</v>
      </c>
      <c r="L14" s="122">
        <v>187</v>
      </c>
      <c r="M14" s="122">
        <v>5</v>
      </c>
      <c r="N14" s="122">
        <v>574</v>
      </c>
      <c r="O14" s="122">
        <v>43</v>
      </c>
      <c r="P14" s="122">
        <v>33</v>
      </c>
      <c r="Q14" s="122">
        <v>852</v>
      </c>
      <c r="R14" s="122">
        <v>237</v>
      </c>
      <c r="S14" s="122">
        <v>28</v>
      </c>
      <c r="T14" s="122">
        <v>22</v>
      </c>
      <c r="U14" s="122">
        <v>64</v>
      </c>
    </row>
    <row r="15" spans="1:24" ht="12.75" x14ac:dyDescent="0.2">
      <c r="A15" s="122" t="s">
        <v>368</v>
      </c>
      <c r="B15" s="122">
        <v>87</v>
      </c>
      <c r="C15" s="122">
        <v>61</v>
      </c>
      <c r="D15" s="122">
        <v>113</v>
      </c>
      <c r="E15" s="122">
        <v>167</v>
      </c>
      <c r="F15" s="122">
        <v>144</v>
      </c>
      <c r="G15" s="122">
        <v>106</v>
      </c>
      <c r="H15" s="122">
        <v>79</v>
      </c>
      <c r="I15" s="122">
        <v>18</v>
      </c>
      <c r="J15" s="122">
        <v>10</v>
      </c>
      <c r="K15" s="122">
        <v>70</v>
      </c>
      <c r="L15" s="122">
        <v>218</v>
      </c>
      <c r="M15" s="122">
        <v>3</v>
      </c>
      <c r="N15" s="122">
        <v>169</v>
      </c>
      <c r="O15" s="122">
        <v>77</v>
      </c>
      <c r="P15" s="122">
        <v>45</v>
      </c>
      <c r="Q15" s="122">
        <v>271</v>
      </c>
      <c r="R15" s="122">
        <v>152</v>
      </c>
      <c r="S15" s="122">
        <v>41</v>
      </c>
      <c r="T15" s="122">
        <v>54</v>
      </c>
      <c r="U15" s="122">
        <v>16</v>
      </c>
    </row>
    <row r="16" spans="1:24" ht="12.75" x14ac:dyDescent="0.2">
      <c r="A16" s="122" t="s">
        <v>369</v>
      </c>
      <c r="B16" s="122">
        <v>14</v>
      </c>
      <c r="C16" s="122">
        <v>25</v>
      </c>
      <c r="D16" s="122">
        <v>19</v>
      </c>
      <c r="E16" s="122">
        <v>38</v>
      </c>
      <c r="F16" s="122">
        <v>27</v>
      </c>
      <c r="G16" s="122">
        <v>13</v>
      </c>
      <c r="H16" s="122">
        <v>18</v>
      </c>
      <c r="I16" s="122">
        <v>1</v>
      </c>
      <c r="J16" s="122">
        <v>2</v>
      </c>
      <c r="K16" s="122">
        <v>7</v>
      </c>
      <c r="L16" s="122">
        <v>12</v>
      </c>
      <c r="M16" s="122">
        <v>13</v>
      </c>
      <c r="N16" s="122">
        <v>41</v>
      </c>
      <c r="O16" s="122">
        <v>14</v>
      </c>
      <c r="P16" s="122">
        <v>13</v>
      </c>
      <c r="Q16" s="122">
        <v>71</v>
      </c>
      <c r="R16" s="122">
        <v>23</v>
      </c>
      <c r="S16" s="122">
        <v>13</v>
      </c>
      <c r="T16" s="122">
        <v>4</v>
      </c>
      <c r="U16" s="122">
        <v>3</v>
      </c>
    </row>
    <row r="17" spans="1:21" ht="12.75" x14ac:dyDescent="0.2">
      <c r="A17" s="122" t="s">
        <v>370</v>
      </c>
      <c r="B17" s="122">
        <v>43</v>
      </c>
      <c r="C17" s="122">
        <v>20</v>
      </c>
      <c r="D17" s="122">
        <v>69</v>
      </c>
      <c r="E17" s="122">
        <v>57</v>
      </c>
      <c r="F17" s="122">
        <v>81</v>
      </c>
      <c r="G17" s="122">
        <v>35</v>
      </c>
      <c r="H17" s="122">
        <v>14</v>
      </c>
      <c r="I17" s="122">
        <v>13</v>
      </c>
      <c r="J17" s="122">
        <v>4</v>
      </c>
      <c r="K17" s="122">
        <v>25</v>
      </c>
      <c r="L17" s="122">
        <v>130</v>
      </c>
      <c r="M17" s="122">
        <v>7</v>
      </c>
      <c r="N17" s="122">
        <v>96</v>
      </c>
      <c r="O17" s="122">
        <v>27</v>
      </c>
      <c r="P17" s="122">
        <v>48</v>
      </c>
      <c r="Q17" s="122">
        <v>174</v>
      </c>
      <c r="R17" s="122">
        <v>75</v>
      </c>
      <c r="S17" s="122">
        <v>23</v>
      </c>
      <c r="T17" s="122">
        <v>19</v>
      </c>
      <c r="U17" s="122">
        <v>2</v>
      </c>
    </row>
    <row r="18" spans="1:21" ht="12.75" x14ac:dyDescent="0.2">
      <c r="A18" s="122" t="s">
        <v>371</v>
      </c>
      <c r="B18" s="122">
        <v>24</v>
      </c>
      <c r="C18" s="122">
        <v>22</v>
      </c>
      <c r="D18" s="122">
        <v>29</v>
      </c>
      <c r="E18" s="122">
        <v>85</v>
      </c>
      <c r="F18" s="122">
        <v>63</v>
      </c>
      <c r="G18" s="122">
        <v>7</v>
      </c>
      <c r="H18" s="122">
        <v>11</v>
      </c>
      <c r="I18" s="122">
        <v>3</v>
      </c>
      <c r="J18" s="122">
        <v>1</v>
      </c>
      <c r="K18" s="122">
        <v>15</v>
      </c>
      <c r="L18" s="122">
        <v>56</v>
      </c>
      <c r="M18" s="122">
        <v>11</v>
      </c>
      <c r="N18" s="122">
        <v>88</v>
      </c>
      <c r="O18" s="122">
        <v>18</v>
      </c>
      <c r="P18" s="122">
        <v>15</v>
      </c>
      <c r="Q18" s="122">
        <v>135</v>
      </c>
      <c r="R18" s="122">
        <v>56</v>
      </c>
      <c r="S18" s="122">
        <v>5</v>
      </c>
      <c r="T18" s="122">
        <v>11</v>
      </c>
      <c r="U18" s="122">
        <v>4</v>
      </c>
    </row>
    <row r="19" spans="1:21" ht="12.75" x14ac:dyDescent="0.2">
      <c r="A19" s="122" t="s">
        <v>372</v>
      </c>
      <c r="B19" s="122">
        <v>46</v>
      </c>
      <c r="C19" s="122">
        <v>10</v>
      </c>
      <c r="D19" s="122">
        <v>57</v>
      </c>
      <c r="E19" s="122">
        <v>226</v>
      </c>
      <c r="F19" s="122">
        <v>116</v>
      </c>
      <c r="G19" s="122">
        <v>49</v>
      </c>
      <c r="H19" s="122">
        <v>68</v>
      </c>
      <c r="I19" s="122">
        <v>9</v>
      </c>
      <c r="J19" s="122">
        <v>8</v>
      </c>
      <c r="K19" s="122">
        <v>21</v>
      </c>
      <c r="L19" s="122">
        <v>213</v>
      </c>
      <c r="M19" s="122">
        <v>3</v>
      </c>
      <c r="N19" s="122">
        <v>227</v>
      </c>
      <c r="O19" s="122">
        <v>28</v>
      </c>
      <c r="P19" s="122">
        <v>32</v>
      </c>
      <c r="Q19" s="122">
        <v>338</v>
      </c>
      <c r="R19" s="122">
        <v>116</v>
      </c>
      <c r="S19" s="122">
        <v>6</v>
      </c>
      <c r="T19" s="122">
        <v>53</v>
      </c>
      <c r="U19" s="122">
        <v>67</v>
      </c>
    </row>
    <row r="20" spans="1:21" ht="12.75" x14ac:dyDescent="0.2">
      <c r="A20" s="122" t="s">
        <v>373</v>
      </c>
      <c r="B20" s="122">
        <v>38</v>
      </c>
      <c r="C20" s="122">
        <v>23</v>
      </c>
      <c r="D20" s="122">
        <v>114</v>
      </c>
      <c r="E20" s="122">
        <v>417</v>
      </c>
      <c r="F20" s="122">
        <v>179</v>
      </c>
      <c r="G20" s="122">
        <v>24</v>
      </c>
      <c r="H20" s="122">
        <v>38</v>
      </c>
      <c r="I20" s="122">
        <v>14</v>
      </c>
      <c r="J20" s="122">
        <v>35</v>
      </c>
      <c r="K20" s="122">
        <v>28</v>
      </c>
      <c r="L20" s="122">
        <v>119</v>
      </c>
      <c r="M20" s="122">
        <v>5</v>
      </c>
      <c r="N20" s="122">
        <v>570</v>
      </c>
      <c r="O20" s="122">
        <v>53</v>
      </c>
      <c r="P20" s="122">
        <v>20</v>
      </c>
      <c r="Q20" s="122">
        <v>505</v>
      </c>
      <c r="R20" s="122">
        <v>260</v>
      </c>
      <c r="S20" s="122">
        <v>12</v>
      </c>
      <c r="T20" s="122">
        <v>34</v>
      </c>
      <c r="U20" s="122">
        <v>36</v>
      </c>
    </row>
    <row r="21" spans="1:21" ht="12.75" x14ac:dyDescent="0.2">
      <c r="A21" s="122" t="s">
        <v>374</v>
      </c>
      <c r="B21" s="122">
        <v>32</v>
      </c>
      <c r="C21" s="122">
        <v>20</v>
      </c>
      <c r="D21" s="122">
        <v>52</v>
      </c>
      <c r="E21" s="122">
        <v>213</v>
      </c>
      <c r="F21" s="122">
        <v>145</v>
      </c>
      <c r="G21" s="122">
        <v>16</v>
      </c>
      <c r="H21" s="122">
        <v>23</v>
      </c>
      <c r="I21" s="122">
        <v>18</v>
      </c>
      <c r="J21" s="122">
        <v>17</v>
      </c>
      <c r="K21" s="122">
        <v>31</v>
      </c>
      <c r="L21" s="122">
        <v>91</v>
      </c>
      <c r="M21" s="122">
        <v>0</v>
      </c>
      <c r="N21" s="122">
        <v>260</v>
      </c>
      <c r="O21" s="122">
        <v>18</v>
      </c>
      <c r="P21" s="122">
        <v>21</v>
      </c>
      <c r="Q21" s="122">
        <v>316</v>
      </c>
      <c r="R21" s="122">
        <v>92</v>
      </c>
      <c r="S21" s="122">
        <v>7</v>
      </c>
      <c r="T21" s="122">
        <v>17</v>
      </c>
      <c r="U21" s="122">
        <v>24</v>
      </c>
    </row>
    <row r="22" spans="1:21" ht="12.75" x14ac:dyDescent="0.2">
      <c r="A22" s="122" t="s">
        <v>375</v>
      </c>
      <c r="B22" s="122">
        <v>345</v>
      </c>
      <c r="C22" s="122">
        <v>272</v>
      </c>
      <c r="D22" s="122">
        <v>770</v>
      </c>
      <c r="E22" s="122">
        <v>3161</v>
      </c>
      <c r="F22" s="122">
        <v>2152</v>
      </c>
      <c r="G22" s="122">
        <v>218</v>
      </c>
      <c r="H22" s="122">
        <v>358</v>
      </c>
      <c r="I22" s="122">
        <v>167</v>
      </c>
      <c r="J22" s="122">
        <v>334</v>
      </c>
      <c r="K22" s="122">
        <v>384</v>
      </c>
      <c r="L22" s="122">
        <v>3199</v>
      </c>
      <c r="M22" s="122">
        <v>59</v>
      </c>
      <c r="N22" s="122">
        <v>4523</v>
      </c>
      <c r="O22" s="122">
        <v>301</v>
      </c>
      <c r="P22" s="122">
        <v>237</v>
      </c>
      <c r="Q22" s="122">
        <v>5704</v>
      </c>
      <c r="R22" s="122">
        <v>1476</v>
      </c>
      <c r="S22" s="122">
        <v>189</v>
      </c>
      <c r="T22" s="122">
        <v>307</v>
      </c>
      <c r="U22" s="122">
        <v>414</v>
      </c>
    </row>
    <row r="23" spans="1:21" ht="12.75" x14ac:dyDescent="0.2">
      <c r="A23" s="122" t="s">
        <v>376</v>
      </c>
      <c r="B23" s="122">
        <v>22</v>
      </c>
      <c r="C23" s="122">
        <v>18</v>
      </c>
      <c r="D23" s="122">
        <v>50</v>
      </c>
      <c r="E23" s="122">
        <v>130</v>
      </c>
      <c r="F23" s="122">
        <v>78</v>
      </c>
      <c r="G23" s="122">
        <v>17</v>
      </c>
      <c r="H23" s="122">
        <v>17</v>
      </c>
      <c r="I23" s="122">
        <v>9</v>
      </c>
      <c r="J23" s="122">
        <v>8</v>
      </c>
      <c r="K23" s="122">
        <v>23</v>
      </c>
      <c r="L23" s="122">
        <v>122</v>
      </c>
      <c r="M23" s="122">
        <v>4</v>
      </c>
      <c r="N23" s="122">
        <v>193</v>
      </c>
      <c r="O23" s="122">
        <v>15</v>
      </c>
      <c r="P23" s="122">
        <v>20</v>
      </c>
      <c r="Q23" s="122">
        <v>214</v>
      </c>
      <c r="R23" s="122">
        <v>70</v>
      </c>
      <c r="S23" s="122">
        <v>3</v>
      </c>
      <c r="T23" s="122">
        <v>13</v>
      </c>
      <c r="U23" s="122">
        <v>12</v>
      </c>
    </row>
    <row r="24" spans="1:21" ht="12.75" x14ac:dyDescent="0.2">
      <c r="A24" s="122" t="s">
        <v>377</v>
      </c>
      <c r="B24" s="122">
        <v>100</v>
      </c>
      <c r="C24" s="122">
        <v>131</v>
      </c>
      <c r="D24" s="122">
        <v>143</v>
      </c>
      <c r="E24" s="122">
        <v>464</v>
      </c>
      <c r="F24" s="122">
        <v>243</v>
      </c>
      <c r="G24" s="122">
        <v>79</v>
      </c>
      <c r="H24" s="122">
        <v>49</v>
      </c>
      <c r="I24" s="122">
        <v>26</v>
      </c>
      <c r="J24" s="122">
        <v>21</v>
      </c>
      <c r="K24" s="122">
        <v>57</v>
      </c>
      <c r="L24" s="122">
        <v>601</v>
      </c>
      <c r="M24" s="122">
        <v>70</v>
      </c>
      <c r="N24" s="122">
        <v>489</v>
      </c>
      <c r="O24" s="122">
        <v>68</v>
      </c>
      <c r="P24" s="122">
        <v>42</v>
      </c>
      <c r="Q24" s="122">
        <v>541</v>
      </c>
      <c r="R24" s="122">
        <v>161</v>
      </c>
      <c r="S24" s="122">
        <v>88</v>
      </c>
      <c r="T24" s="122">
        <v>73</v>
      </c>
      <c r="U24" s="122">
        <v>57</v>
      </c>
    </row>
    <row r="25" spans="1:21" ht="12.75" x14ac:dyDescent="0.2">
      <c r="A25" s="122" t="s">
        <v>378</v>
      </c>
      <c r="B25" s="122">
        <v>40</v>
      </c>
      <c r="C25" s="122">
        <v>41</v>
      </c>
      <c r="D25" s="122">
        <v>155</v>
      </c>
      <c r="E25" s="122">
        <v>198</v>
      </c>
      <c r="F25" s="122">
        <v>209</v>
      </c>
      <c r="G25" s="122">
        <v>41</v>
      </c>
      <c r="H25" s="122">
        <v>33</v>
      </c>
      <c r="I25" s="122">
        <v>49</v>
      </c>
      <c r="J25" s="122">
        <v>15</v>
      </c>
      <c r="K25" s="122">
        <v>52</v>
      </c>
      <c r="L25" s="122">
        <v>136</v>
      </c>
      <c r="M25" s="122">
        <v>11</v>
      </c>
      <c r="N25" s="122">
        <v>222</v>
      </c>
      <c r="O25" s="122">
        <v>41</v>
      </c>
      <c r="P25" s="122">
        <v>28</v>
      </c>
      <c r="Q25" s="122">
        <v>350</v>
      </c>
      <c r="R25" s="122">
        <v>176</v>
      </c>
      <c r="S25" s="122">
        <v>12</v>
      </c>
      <c r="T25" s="122">
        <v>29</v>
      </c>
      <c r="U25" s="122">
        <v>14</v>
      </c>
    </row>
    <row r="26" spans="1:21" ht="12.75" x14ac:dyDescent="0.2">
      <c r="A26" s="122" t="s">
        <v>379</v>
      </c>
      <c r="B26" s="122">
        <v>16</v>
      </c>
      <c r="C26" s="122">
        <v>39</v>
      </c>
      <c r="D26" s="122">
        <v>55</v>
      </c>
      <c r="E26" s="122">
        <v>591</v>
      </c>
      <c r="F26" s="122">
        <v>165</v>
      </c>
      <c r="G26" s="122">
        <v>14</v>
      </c>
      <c r="H26" s="122">
        <v>35</v>
      </c>
      <c r="I26" s="122">
        <v>17</v>
      </c>
      <c r="J26" s="122">
        <v>12</v>
      </c>
      <c r="K26" s="122">
        <v>24</v>
      </c>
      <c r="L26" s="122">
        <v>79</v>
      </c>
      <c r="M26" s="122">
        <v>1</v>
      </c>
      <c r="N26" s="122">
        <v>573</v>
      </c>
      <c r="O26" s="122">
        <v>63</v>
      </c>
      <c r="P26" s="122">
        <v>18</v>
      </c>
      <c r="Q26" s="122">
        <v>501</v>
      </c>
      <c r="R26" s="122">
        <v>260</v>
      </c>
      <c r="S26" s="122">
        <v>8</v>
      </c>
      <c r="T26" s="122">
        <v>20</v>
      </c>
      <c r="U26" s="122">
        <v>46</v>
      </c>
    </row>
    <row r="27" spans="1:21" ht="12.75" x14ac:dyDescent="0.2">
      <c r="A27" s="122" t="s">
        <v>380</v>
      </c>
      <c r="B27" s="122">
        <v>57</v>
      </c>
      <c r="C27" s="122">
        <v>14</v>
      </c>
      <c r="D27" s="122">
        <v>99</v>
      </c>
      <c r="E27" s="122">
        <v>209</v>
      </c>
      <c r="F27" s="122">
        <v>88</v>
      </c>
      <c r="G27" s="122">
        <v>37</v>
      </c>
      <c r="H27" s="122">
        <v>41</v>
      </c>
      <c r="I27" s="122">
        <v>15</v>
      </c>
      <c r="J27" s="122">
        <v>16</v>
      </c>
      <c r="K27" s="122">
        <v>38</v>
      </c>
      <c r="L27" s="122">
        <v>179</v>
      </c>
      <c r="M27" s="122">
        <v>0</v>
      </c>
      <c r="N27" s="122">
        <v>141</v>
      </c>
      <c r="O27" s="122">
        <v>21</v>
      </c>
      <c r="P27" s="122">
        <v>17</v>
      </c>
      <c r="Q27" s="122">
        <v>283</v>
      </c>
      <c r="R27" s="122">
        <v>133</v>
      </c>
      <c r="S27" s="122">
        <v>37</v>
      </c>
      <c r="T27" s="122">
        <v>31</v>
      </c>
      <c r="U27" s="122">
        <v>15</v>
      </c>
    </row>
    <row r="28" spans="1:21" ht="12.75" x14ac:dyDescent="0.2">
      <c r="A28" s="122" t="s">
        <v>381</v>
      </c>
      <c r="B28" s="122">
        <v>42</v>
      </c>
      <c r="C28" s="122">
        <v>15</v>
      </c>
      <c r="D28" s="122">
        <v>41</v>
      </c>
      <c r="E28" s="122">
        <v>98</v>
      </c>
      <c r="F28" s="122">
        <v>64</v>
      </c>
      <c r="G28" s="122">
        <v>40</v>
      </c>
      <c r="H28" s="122">
        <v>40</v>
      </c>
      <c r="I28" s="122">
        <v>5</v>
      </c>
      <c r="J28" s="122">
        <v>4</v>
      </c>
      <c r="K28" s="122">
        <v>19</v>
      </c>
      <c r="L28" s="122">
        <v>114</v>
      </c>
      <c r="M28" s="122">
        <v>0</v>
      </c>
      <c r="N28" s="122">
        <v>108</v>
      </c>
      <c r="O28" s="122">
        <v>24</v>
      </c>
      <c r="P28" s="122">
        <v>16</v>
      </c>
      <c r="Q28" s="122">
        <v>173</v>
      </c>
      <c r="R28" s="122">
        <v>94</v>
      </c>
      <c r="S28" s="122">
        <v>10</v>
      </c>
      <c r="T28" s="122">
        <v>10</v>
      </c>
      <c r="U28" s="122">
        <v>6</v>
      </c>
    </row>
    <row r="29" spans="1:21" ht="12.75" x14ac:dyDescent="0.2">
      <c r="A29" s="122" t="s">
        <v>382</v>
      </c>
      <c r="B29" s="122">
        <v>37</v>
      </c>
      <c r="C29" s="122">
        <v>43</v>
      </c>
      <c r="D29" s="122">
        <v>52</v>
      </c>
      <c r="E29" s="122">
        <v>174</v>
      </c>
      <c r="F29" s="122">
        <v>116</v>
      </c>
      <c r="G29" s="122">
        <v>42</v>
      </c>
      <c r="H29" s="122">
        <v>42</v>
      </c>
      <c r="I29" s="122">
        <v>18</v>
      </c>
      <c r="J29" s="122">
        <v>9</v>
      </c>
      <c r="K29" s="122">
        <v>27</v>
      </c>
      <c r="L29" s="122">
        <v>74</v>
      </c>
      <c r="M29" s="122">
        <v>1</v>
      </c>
      <c r="N29" s="122">
        <v>140</v>
      </c>
      <c r="O29" s="122">
        <v>28</v>
      </c>
      <c r="P29" s="122">
        <v>22</v>
      </c>
      <c r="Q29" s="122">
        <v>279</v>
      </c>
      <c r="R29" s="122">
        <v>110</v>
      </c>
      <c r="S29" s="122">
        <v>20</v>
      </c>
      <c r="T29" s="122">
        <v>9</v>
      </c>
      <c r="U29" s="122">
        <v>19</v>
      </c>
    </row>
    <row r="30" spans="1:21" ht="12.75" x14ac:dyDescent="0.2">
      <c r="A30" s="122" t="s">
        <v>383</v>
      </c>
      <c r="B30" s="122">
        <v>6</v>
      </c>
      <c r="C30" s="122">
        <v>8</v>
      </c>
      <c r="D30" s="122">
        <v>21</v>
      </c>
      <c r="E30" s="122">
        <v>60</v>
      </c>
      <c r="F30" s="122">
        <v>46</v>
      </c>
      <c r="G30" s="122">
        <v>4</v>
      </c>
      <c r="H30" s="122">
        <v>1</v>
      </c>
      <c r="I30" s="122">
        <v>5</v>
      </c>
      <c r="J30" s="122">
        <v>6</v>
      </c>
      <c r="K30" s="122">
        <v>6</v>
      </c>
      <c r="L30" s="122">
        <v>7</v>
      </c>
      <c r="M30" s="122">
        <v>0</v>
      </c>
      <c r="N30" s="122">
        <v>56</v>
      </c>
      <c r="O30" s="122">
        <v>12</v>
      </c>
      <c r="P30" s="122">
        <v>11</v>
      </c>
      <c r="Q30" s="122">
        <v>119</v>
      </c>
      <c r="R30" s="122">
        <v>39</v>
      </c>
      <c r="S30" s="122">
        <v>3</v>
      </c>
      <c r="T30" s="122">
        <v>2</v>
      </c>
      <c r="U30" s="122">
        <v>16</v>
      </c>
    </row>
    <row r="31" spans="1:21" ht="12.75" x14ac:dyDescent="0.2">
      <c r="A31" s="122" t="s">
        <v>384</v>
      </c>
      <c r="B31" s="122">
        <v>39</v>
      </c>
      <c r="C31" s="122">
        <v>31</v>
      </c>
      <c r="D31" s="122">
        <v>64</v>
      </c>
      <c r="E31" s="122">
        <v>182</v>
      </c>
      <c r="F31" s="122">
        <v>144</v>
      </c>
      <c r="G31" s="122">
        <v>36</v>
      </c>
      <c r="H31" s="122">
        <v>26</v>
      </c>
      <c r="I31" s="122">
        <v>19</v>
      </c>
      <c r="J31" s="122">
        <v>14</v>
      </c>
      <c r="K31" s="122">
        <v>60</v>
      </c>
      <c r="L31" s="122">
        <v>113</v>
      </c>
      <c r="M31" s="122">
        <v>2</v>
      </c>
      <c r="N31" s="122">
        <v>180</v>
      </c>
      <c r="O31" s="122">
        <v>38</v>
      </c>
      <c r="P31" s="122">
        <v>40</v>
      </c>
      <c r="Q31" s="122">
        <v>355</v>
      </c>
      <c r="R31" s="122">
        <v>109</v>
      </c>
      <c r="S31" s="122">
        <v>26</v>
      </c>
      <c r="T31" s="122">
        <v>29</v>
      </c>
      <c r="U31" s="122">
        <v>18</v>
      </c>
    </row>
    <row r="32" spans="1:21" ht="12.75" x14ac:dyDescent="0.2">
      <c r="A32" s="122" t="s">
        <v>385</v>
      </c>
      <c r="B32" s="122">
        <v>54</v>
      </c>
      <c r="C32" s="122">
        <v>17</v>
      </c>
      <c r="D32" s="122">
        <v>71</v>
      </c>
      <c r="E32" s="122">
        <v>244</v>
      </c>
      <c r="F32" s="122">
        <v>152</v>
      </c>
      <c r="G32" s="122">
        <v>37</v>
      </c>
      <c r="H32" s="122">
        <v>14</v>
      </c>
      <c r="I32" s="122">
        <v>16</v>
      </c>
      <c r="J32" s="122">
        <v>4</v>
      </c>
      <c r="K32" s="122">
        <v>49</v>
      </c>
      <c r="L32" s="122">
        <v>108</v>
      </c>
      <c r="M32" s="122">
        <v>1</v>
      </c>
      <c r="N32" s="122">
        <v>200</v>
      </c>
      <c r="O32" s="122">
        <v>43</v>
      </c>
      <c r="P32" s="122">
        <v>44</v>
      </c>
      <c r="Q32" s="122">
        <v>365</v>
      </c>
      <c r="R32" s="122">
        <v>172</v>
      </c>
      <c r="S32" s="122">
        <v>5</v>
      </c>
      <c r="T32" s="122">
        <v>9</v>
      </c>
      <c r="U32" s="122">
        <v>26</v>
      </c>
    </row>
    <row r="33" spans="1:21" ht="14.25" customHeight="1" x14ac:dyDescent="0.2">
      <c r="A33" s="19" t="s">
        <v>386</v>
      </c>
      <c r="B33" s="19"/>
      <c r="C33" s="19"/>
      <c r="D33" s="122"/>
      <c r="E33" s="122"/>
      <c r="F33" s="19"/>
      <c r="G33" s="122"/>
      <c r="H33" s="122"/>
      <c r="I33" s="19"/>
      <c r="J33" s="122"/>
      <c r="K33" s="122"/>
      <c r="L33" s="122"/>
      <c r="M33" s="122"/>
      <c r="N33" s="122"/>
      <c r="O33" s="19"/>
      <c r="P33" s="122"/>
      <c r="Q33" s="122"/>
      <c r="R33" s="122"/>
      <c r="S33" s="19"/>
      <c r="T33" s="122"/>
      <c r="U33" s="122"/>
    </row>
    <row r="34" spans="1:21" ht="12.75" x14ac:dyDescent="0.2">
      <c r="A34" s="122" t="s">
        <v>387</v>
      </c>
      <c r="B34" s="122">
        <v>105</v>
      </c>
      <c r="C34" s="122">
        <v>26</v>
      </c>
      <c r="D34" s="122">
        <v>95</v>
      </c>
      <c r="E34" s="122">
        <v>138</v>
      </c>
      <c r="F34" s="122">
        <v>63</v>
      </c>
      <c r="G34" s="122">
        <v>66</v>
      </c>
      <c r="H34" s="122">
        <v>77</v>
      </c>
      <c r="I34" s="122">
        <v>7</v>
      </c>
      <c r="J34" s="122">
        <v>13</v>
      </c>
      <c r="K34" s="122">
        <v>28</v>
      </c>
      <c r="L34" s="122">
        <v>115</v>
      </c>
      <c r="M34" s="122">
        <v>2</v>
      </c>
      <c r="N34" s="122">
        <v>128</v>
      </c>
      <c r="O34" s="122">
        <v>35</v>
      </c>
      <c r="P34" s="122">
        <v>49</v>
      </c>
      <c r="Q34" s="122">
        <v>215</v>
      </c>
      <c r="R34" s="122">
        <v>195</v>
      </c>
      <c r="S34" s="122">
        <v>20</v>
      </c>
      <c r="T34" s="122">
        <v>46</v>
      </c>
      <c r="U34" s="122">
        <v>12</v>
      </c>
    </row>
    <row r="35" spans="1:21" ht="12.75" x14ac:dyDescent="0.2">
      <c r="A35" s="122" t="s">
        <v>388</v>
      </c>
      <c r="B35" s="122">
        <v>34</v>
      </c>
      <c r="C35" s="122">
        <v>15</v>
      </c>
      <c r="D35" s="122">
        <v>39</v>
      </c>
      <c r="E35" s="122">
        <v>31</v>
      </c>
      <c r="F35" s="122">
        <v>38</v>
      </c>
      <c r="G35" s="122">
        <v>34</v>
      </c>
      <c r="H35" s="122">
        <v>19</v>
      </c>
      <c r="I35" s="122">
        <v>16</v>
      </c>
      <c r="J35" s="122">
        <v>8</v>
      </c>
      <c r="K35" s="122">
        <v>28</v>
      </c>
      <c r="L35" s="122">
        <v>50</v>
      </c>
      <c r="M35" s="122">
        <v>4</v>
      </c>
      <c r="N35" s="122">
        <v>28</v>
      </c>
      <c r="O35" s="122">
        <v>31</v>
      </c>
      <c r="P35" s="122">
        <v>11</v>
      </c>
      <c r="Q35" s="122">
        <v>59</v>
      </c>
      <c r="R35" s="122">
        <v>26</v>
      </c>
      <c r="S35" s="122">
        <v>7</v>
      </c>
      <c r="T35" s="122">
        <v>18</v>
      </c>
      <c r="U35" s="122">
        <v>6</v>
      </c>
    </row>
    <row r="36" spans="1:21" ht="12.75" x14ac:dyDescent="0.2">
      <c r="A36" s="122" t="s">
        <v>389</v>
      </c>
      <c r="B36" s="122">
        <v>38</v>
      </c>
      <c r="C36" s="122">
        <v>11</v>
      </c>
      <c r="D36" s="122">
        <v>32</v>
      </c>
      <c r="E36" s="122">
        <v>125</v>
      </c>
      <c r="F36" s="122">
        <v>57</v>
      </c>
      <c r="G36" s="122">
        <v>35</v>
      </c>
      <c r="H36" s="122">
        <v>14</v>
      </c>
      <c r="I36" s="122">
        <v>10</v>
      </c>
      <c r="J36" s="122">
        <v>4</v>
      </c>
      <c r="K36" s="122">
        <v>22</v>
      </c>
      <c r="L36" s="122">
        <v>57</v>
      </c>
      <c r="M36" s="122">
        <v>0</v>
      </c>
      <c r="N36" s="122">
        <v>75</v>
      </c>
      <c r="O36" s="122">
        <v>32</v>
      </c>
      <c r="P36" s="122">
        <v>18</v>
      </c>
      <c r="Q36" s="122">
        <v>154</v>
      </c>
      <c r="R36" s="122">
        <v>91</v>
      </c>
      <c r="S36" s="122">
        <v>13</v>
      </c>
      <c r="T36" s="122">
        <v>12</v>
      </c>
      <c r="U36" s="122">
        <v>4</v>
      </c>
    </row>
    <row r="37" spans="1:21" ht="12.75" x14ac:dyDescent="0.2">
      <c r="A37" s="122" t="s">
        <v>390</v>
      </c>
      <c r="B37" s="122">
        <v>14</v>
      </c>
      <c r="C37" s="122">
        <v>4</v>
      </c>
      <c r="D37" s="122">
        <v>23</v>
      </c>
      <c r="E37" s="122">
        <v>55</v>
      </c>
      <c r="F37" s="122">
        <v>41</v>
      </c>
      <c r="G37" s="122">
        <v>14</v>
      </c>
      <c r="H37" s="122">
        <v>17</v>
      </c>
      <c r="I37" s="122">
        <v>10</v>
      </c>
      <c r="J37" s="122">
        <v>8</v>
      </c>
      <c r="K37" s="122">
        <v>8</v>
      </c>
      <c r="L37" s="122">
        <v>51</v>
      </c>
      <c r="M37" s="122">
        <v>2</v>
      </c>
      <c r="N37" s="122">
        <v>78</v>
      </c>
      <c r="O37" s="122">
        <v>12</v>
      </c>
      <c r="P37" s="122">
        <v>11</v>
      </c>
      <c r="Q37" s="122">
        <v>110</v>
      </c>
      <c r="R37" s="122">
        <v>47</v>
      </c>
      <c r="S37" s="122">
        <v>2</v>
      </c>
      <c r="T37" s="122">
        <v>11</v>
      </c>
      <c r="U37" s="122">
        <v>13</v>
      </c>
    </row>
    <row r="38" spans="1:21" ht="12.75" x14ac:dyDescent="0.2">
      <c r="A38" s="122" t="s">
        <v>391</v>
      </c>
      <c r="B38" s="122">
        <v>50</v>
      </c>
      <c r="C38" s="122">
        <v>37</v>
      </c>
      <c r="D38" s="122">
        <v>61</v>
      </c>
      <c r="E38" s="122">
        <v>50</v>
      </c>
      <c r="F38" s="122">
        <v>41</v>
      </c>
      <c r="G38" s="122">
        <v>41</v>
      </c>
      <c r="H38" s="122">
        <v>22</v>
      </c>
      <c r="I38" s="122">
        <v>9</v>
      </c>
      <c r="J38" s="122">
        <v>7</v>
      </c>
      <c r="K38" s="122">
        <v>18</v>
      </c>
      <c r="L38" s="122">
        <v>88</v>
      </c>
      <c r="M38" s="122">
        <v>13</v>
      </c>
      <c r="N38" s="122">
        <v>50</v>
      </c>
      <c r="O38" s="122">
        <v>31</v>
      </c>
      <c r="P38" s="122">
        <v>16</v>
      </c>
      <c r="Q38" s="122">
        <v>102</v>
      </c>
      <c r="R38" s="122">
        <v>53</v>
      </c>
      <c r="S38" s="122">
        <v>9</v>
      </c>
      <c r="T38" s="122">
        <v>35</v>
      </c>
      <c r="U38" s="122">
        <v>10</v>
      </c>
    </row>
    <row r="39" spans="1:21" ht="12.75" x14ac:dyDescent="0.2">
      <c r="A39" s="122" t="s">
        <v>386</v>
      </c>
      <c r="B39" s="122">
        <v>202</v>
      </c>
      <c r="C39" s="122">
        <v>77</v>
      </c>
      <c r="D39" s="122">
        <v>211</v>
      </c>
      <c r="E39" s="122">
        <v>719</v>
      </c>
      <c r="F39" s="122">
        <v>312</v>
      </c>
      <c r="G39" s="122">
        <v>142</v>
      </c>
      <c r="H39" s="122">
        <v>102</v>
      </c>
      <c r="I39" s="122">
        <v>63</v>
      </c>
      <c r="J39" s="122">
        <v>115</v>
      </c>
      <c r="K39" s="122">
        <v>148</v>
      </c>
      <c r="L39" s="122">
        <v>574</v>
      </c>
      <c r="M39" s="122">
        <v>13</v>
      </c>
      <c r="N39" s="122">
        <v>1374</v>
      </c>
      <c r="O39" s="122">
        <v>111</v>
      </c>
      <c r="P39" s="122">
        <v>77</v>
      </c>
      <c r="Q39" s="122">
        <v>1599</v>
      </c>
      <c r="R39" s="122">
        <v>268</v>
      </c>
      <c r="S39" s="122">
        <v>76</v>
      </c>
      <c r="T39" s="122">
        <v>163</v>
      </c>
      <c r="U39" s="122">
        <v>199</v>
      </c>
    </row>
    <row r="40" spans="1:21" ht="12.75" x14ac:dyDescent="0.2">
      <c r="A40" s="122" t="s">
        <v>392</v>
      </c>
      <c r="B40" s="122">
        <v>22</v>
      </c>
      <c r="C40" s="122">
        <v>8</v>
      </c>
      <c r="D40" s="122">
        <v>19</v>
      </c>
      <c r="E40" s="122">
        <v>21</v>
      </c>
      <c r="F40" s="122">
        <v>26</v>
      </c>
      <c r="G40" s="122">
        <v>11</v>
      </c>
      <c r="H40" s="122">
        <v>12</v>
      </c>
      <c r="I40" s="122">
        <v>7</v>
      </c>
      <c r="J40" s="122">
        <v>7</v>
      </c>
      <c r="K40" s="122">
        <v>17</v>
      </c>
      <c r="L40" s="122">
        <v>42</v>
      </c>
      <c r="M40" s="122">
        <v>4</v>
      </c>
      <c r="N40" s="122">
        <v>20</v>
      </c>
      <c r="O40" s="122">
        <v>12</v>
      </c>
      <c r="P40" s="122">
        <v>6</v>
      </c>
      <c r="Q40" s="122">
        <v>39</v>
      </c>
      <c r="R40" s="122">
        <v>25</v>
      </c>
      <c r="S40" s="122">
        <v>8</v>
      </c>
      <c r="T40" s="122">
        <v>5</v>
      </c>
      <c r="U40" s="122">
        <v>1</v>
      </c>
    </row>
    <row r="41" spans="1:21" ht="12.75" x14ac:dyDescent="0.2">
      <c r="A41" s="122" t="s">
        <v>393</v>
      </c>
      <c r="B41" s="122">
        <v>34</v>
      </c>
      <c r="C41" s="122">
        <v>14</v>
      </c>
      <c r="D41" s="122">
        <v>50</v>
      </c>
      <c r="E41" s="122">
        <v>27</v>
      </c>
      <c r="F41" s="122">
        <v>42</v>
      </c>
      <c r="G41" s="122">
        <v>49</v>
      </c>
      <c r="H41" s="122">
        <v>35</v>
      </c>
      <c r="I41" s="122">
        <v>1</v>
      </c>
      <c r="J41" s="122">
        <v>6</v>
      </c>
      <c r="K41" s="122">
        <v>26</v>
      </c>
      <c r="L41" s="122">
        <v>79</v>
      </c>
      <c r="M41" s="122">
        <v>71</v>
      </c>
      <c r="N41" s="122">
        <v>60</v>
      </c>
      <c r="O41" s="122">
        <v>25</v>
      </c>
      <c r="P41" s="122">
        <v>25</v>
      </c>
      <c r="Q41" s="122">
        <v>92</v>
      </c>
      <c r="R41" s="122">
        <v>36</v>
      </c>
      <c r="S41" s="122">
        <v>9</v>
      </c>
      <c r="T41" s="122">
        <v>34</v>
      </c>
      <c r="U41" s="122">
        <v>5</v>
      </c>
    </row>
    <row r="42" spans="1:21" ht="14.25" customHeight="1" x14ac:dyDescent="0.2">
      <c r="A42" s="19" t="s">
        <v>394</v>
      </c>
      <c r="B42" s="19"/>
      <c r="C42" s="19"/>
      <c r="D42" s="122"/>
      <c r="E42" s="122"/>
      <c r="F42" s="19"/>
      <c r="G42" s="122"/>
      <c r="H42" s="122"/>
      <c r="I42" s="19"/>
      <c r="J42" s="122"/>
      <c r="K42" s="122"/>
      <c r="L42" s="122"/>
      <c r="M42" s="122"/>
      <c r="N42" s="122"/>
      <c r="O42" s="19"/>
      <c r="P42" s="122"/>
      <c r="Q42" s="122"/>
      <c r="R42" s="122"/>
      <c r="S42" s="19"/>
      <c r="T42" s="122"/>
      <c r="U42" s="122"/>
    </row>
    <row r="43" spans="1:21" ht="12.75" x14ac:dyDescent="0.2">
      <c r="A43" s="122" t="s">
        <v>395</v>
      </c>
      <c r="B43" s="122">
        <v>227</v>
      </c>
      <c r="C43" s="122">
        <v>53</v>
      </c>
      <c r="D43" s="122">
        <v>110</v>
      </c>
      <c r="E43" s="122">
        <v>332</v>
      </c>
      <c r="F43" s="122">
        <v>178</v>
      </c>
      <c r="G43" s="122">
        <v>153</v>
      </c>
      <c r="H43" s="122">
        <v>64</v>
      </c>
      <c r="I43" s="122">
        <v>41</v>
      </c>
      <c r="J43" s="122">
        <v>2</v>
      </c>
      <c r="K43" s="122">
        <v>68</v>
      </c>
      <c r="L43" s="122">
        <v>565</v>
      </c>
      <c r="M43" s="122">
        <v>41</v>
      </c>
      <c r="N43" s="122">
        <v>341</v>
      </c>
      <c r="O43" s="122">
        <v>87</v>
      </c>
      <c r="P43" s="122">
        <v>53</v>
      </c>
      <c r="Q43" s="122">
        <v>612</v>
      </c>
      <c r="R43" s="122">
        <v>394</v>
      </c>
      <c r="S43" s="122">
        <v>32</v>
      </c>
      <c r="T43" s="122">
        <v>109</v>
      </c>
      <c r="U43" s="122">
        <v>137</v>
      </c>
    </row>
    <row r="44" spans="1:21" ht="12.75" x14ac:dyDescent="0.2">
      <c r="A44" s="122" t="s">
        <v>396</v>
      </c>
      <c r="B44" s="122">
        <v>39</v>
      </c>
      <c r="C44" s="122">
        <v>26</v>
      </c>
      <c r="D44" s="122">
        <v>45</v>
      </c>
      <c r="E44" s="122">
        <v>38</v>
      </c>
      <c r="F44" s="122">
        <v>45</v>
      </c>
      <c r="G44" s="122">
        <v>23</v>
      </c>
      <c r="H44" s="122">
        <v>17</v>
      </c>
      <c r="I44" s="122">
        <v>10</v>
      </c>
      <c r="J44" s="122">
        <v>0</v>
      </c>
      <c r="K44" s="122">
        <v>14</v>
      </c>
      <c r="L44" s="122">
        <v>111</v>
      </c>
      <c r="M44" s="122">
        <v>3</v>
      </c>
      <c r="N44" s="122">
        <v>50</v>
      </c>
      <c r="O44" s="122">
        <v>35</v>
      </c>
      <c r="P44" s="122">
        <v>18</v>
      </c>
      <c r="Q44" s="122">
        <v>96</v>
      </c>
      <c r="R44" s="122">
        <v>35</v>
      </c>
      <c r="S44" s="122">
        <v>6</v>
      </c>
      <c r="T44" s="122">
        <v>19</v>
      </c>
      <c r="U44" s="122">
        <v>4</v>
      </c>
    </row>
    <row r="45" spans="1:21" ht="12.75" x14ac:dyDescent="0.2">
      <c r="A45" s="122" t="s">
        <v>397</v>
      </c>
      <c r="B45" s="122">
        <v>7</v>
      </c>
      <c r="C45" s="122">
        <v>19</v>
      </c>
      <c r="D45" s="122">
        <v>15</v>
      </c>
      <c r="E45" s="122">
        <v>28</v>
      </c>
      <c r="F45" s="122">
        <v>35</v>
      </c>
      <c r="G45" s="122">
        <v>14</v>
      </c>
      <c r="H45" s="122">
        <v>2</v>
      </c>
      <c r="I45" s="122">
        <v>7</v>
      </c>
      <c r="J45" s="122">
        <v>3</v>
      </c>
      <c r="K45" s="122">
        <v>6</v>
      </c>
      <c r="L45" s="122">
        <v>20</v>
      </c>
      <c r="M45" s="122">
        <v>9</v>
      </c>
      <c r="N45" s="122">
        <v>28</v>
      </c>
      <c r="O45" s="122">
        <v>24</v>
      </c>
      <c r="P45" s="122">
        <v>27</v>
      </c>
      <c r="Q45" s="122">
        <v>44</v>
      </c>
      <c r="R45" s="122">
        <v>13</v>
      </c>
      <c r="S45" s="122">
        <v>3</v>
      </c>
      <c r="T45" s="122">
        <v>5</v>
      </c>
      <c r="U45" s="122">
        <v>7</v>
      </c>
    </row>
    <row r="46" spans="1:21" ht="12.75" x14ac:dyDescent="0.2">
      <c r="A46" s="122" t="s">
        <v>398</v>
      </c>
      <c r="B46" s="122">
        <v>55</v>
      </c>
      <c r="C46" s="122">
        <v>2</v>
      </c>
      <c r="D46" s="122">
        <v>57</v>
      </c>
      <c r="E46" s="122">
        <v>87</v>
      </c>
      <c r="F46" s="122">
        <v>104</v>
      </c>
      <c r="G46" s="122">
        <v>53</v>
      </c>
      <c r="H46" s="122">
        <v>29</v>
      </c>
      <c r="I46" s="122">
        <v>19</v>
      </c>
      <c r="J46" s="122">
        <v>2</v>
      </c>
      <c r="K46" s="122">
        <v>18</v>
      </c>
      <c r="L46" s="122">
        <v>176</v>
      </c>
      <c r="M46" s="122">
        <v>23</v>
      </c>
      <c r="N46" s="122">
        <v>88</v>
      </c>
      <c r="O46" s="122">
        <v>44</v>
      </c>
      <c r="P46" s="122">
        <v>46</v>
      </c>
      <c r="Q46" s="122">
        <v>182</v>
      </c>
      <c r="R46" s="122">
        <v>65</v>
      </c>
      <c r="S46" s="122">
        <v>28</v>
      </c>
      <c r="T46" s="122">
        <v>76</v>
      </c>
      <c r="U46" s="122">
        <v>7</v>
      </c>
    </row>
    <row r="47" spans="1:21" ht="12.75" x14ac:dyDescent="0.2">
      <c r="A47" s="122" t="s">
        <v>399</v>
      </c>
      <c r="B47" s="122">
        <v>80</v>
      </c>
      <c r="C47" s="122">
        <v>69</v>
      </c>
      <c r="D47" s="122">
        <v>46</v>
      </c>
      <c r="E47" s="122">
        <v>153</v>
      </c>
      <c r="F47" s="122">
        <v>144</v>
      </c>
      <c r="G47" s="122">
        <v>60</v>
      </c>
      <c r="H47" s="122">
        <v>40</v>
      </c>
      <c r="I47" s="122">
        <v>42</v>
      </c>
      <c r="J47" s="122">
        <v>4</v>
      </c>
      <c r="K47" s="122">
        <v>22</v>
      </c>
      <c r="L47" s="122">
        <v>204</v>
      </c>
      <c r="M47" s="122">
        <v>39</v>
      </c>
      <c r="N47" s="122">
        <v>185</v>
      </c>
      <c r="O47" s="122">
        <v>78</v>
      </c>
      <c r="P47" s="122">
        <v>82</v>
      </c>
      <c r="Q47" s="122">
        <v>326</v>
      </c>
      <c r="R47" s="122">
        <v>104</v>
      </c>
      <c r="S47" s="122">
        <v>21</v>
      </c>
      <c r="T47" s="122">
        <v>30</v>
      </c>
      <c r="U47" s="122">
        <v>29</v>
      </c>
    </row>
    <row r="48" spans="1:21" ht="12.75" x14ac:dyDescent="0.2">
      <c r="A48" s="122" t="s">
        <v>400</v>
      </c>
      <c r="B48" s="122">
        <v>18</v>
      </c>
      <c r="C48" s="122">
        <v>19</v>
      </c>
      <c r="D48" s="122">
        <v>11</v>
      </c>
      <c r="E48" s="122">
        <v>25</v>
      </c>
      <c r="F48" s="122">
        <v>26</v>
      </c>
      <c r="G48" s="122">
        <v>16</v>
      </c>
      <c r="H48" s="122">
        <v>6</v>
      </c>
      <c r="I48" s="122">
        <v>6</v>
      </c>
      <c r="J48" s="122">
        <v>0</v>
      </c>
      <c r="K48" s="122">
        <v>6</v>
      </c>
      <c r="L48" s="122">
        <v>25</v>
      </c>
      <c r="M48" s="122">
        <v>11</v>
      </c>
      <c r="N48" s="122">
        <v>29</v>
      </c>
      <c r="O48" s="122">
        <v>22</v>
      </c>
      <c r="P48" s="122">
        <v>16</v>
      </c>
      <c r="Q48" s="122">
        <v>48</v>
      </c>
      <c r="R48" s="122">
        <v>18</v>
      </c>
      <c r="S48" s="122">
        <v>13</v>
      </c>
      <c r="T48" s="122">
        <v>3</v>
      </c>
      <c r="U48" s="122">
        <v>5</v>
      </c>
    </row>
    <row r="49" spans="1:21" ht="12.75" x14ac:dyDescent="0.2">
      <c r="A49" s="122" t="s">
        <v>401</v>
      </c>
      <c r="B49" s="122">
        <v>65</v>
      </c>
      <c r="C49" s="122">
        <v>24</v>
      </c>
      <c r="D49" s="122">
        <v>69</v>
      </c>
      <c r="E49" s="122">
        <v>131</v>
      </c>
      <c r="F49" s="122">
        <v>79</v>
      </c>
      <c r="G49" s="122">
        <v>57</v>
      </c>
      <c r="H49" s="122">
        <v>41</v>
      </c>
      <c r="I49" s="122">
        <v>12</v>
      </c>
      <c r="J49" s="122">
        <v>3</v>
      </c>
      <c r="K49" s="122">
        <v>27</v>
      </c>
      <c r="L49" s="122">
        <v>116</v>
      </c>
      <c r="M49" s="122">
        <v>26</v>
      </c>
      <c r="N49" s="122">
        <v>125</v>
      </c>
      <c r="O49" s="122">
        <v>52</v>
      </c>
      <c r="P49" s="122">
        <v>37</v>
      </c>
      <c r="Q49" s="122">
        <v>205</v>
      </c>
      <c r="R49" s="122">
        <v>72</v>
      </c>
      <c r="S49" s="122">
        <v>12</v>
      </c>
      <c r="T49" s="122">
        <v>32</v>
      </c>
      <c r="U49" s="122">
        <v>12</v>
      </c>
    </row>
    <row r="50" spans="1:21" ht="12.75" x14ac:dyDescent="0.2">
      <c r="A50" s="122" t="s">
        <v>402</v>
      </c>
      <c r="B50" s="122">
        <v>15</v>
      </c>
      <c r="C50" s="122">
        <v>12</v>
      </c>
      <c r="D50" s="122">
        <v>7</v>
      </c>
      <c r="E50" s="122">
        <v>60</v>
      </c>
      <c r="F50" s="122">
        <v>52</v>
      </c>
      <c r="G50" s="122">
        <v>18</v>
      </c>
      <c r="H50" s="122">
        <v>9</v>
      </c>
      <c r="I50" s="122">
        <v>10</v>
      </c>
      <c r="J50" s="122">
        <v>4</v>
      </c>
      <c r="K50" s="122">
        <v>10</v>
      </c>
      <c r="L50" s="122">
        <v>28</v>
      </c>
      <c r="M50" s="122">
        <v>8</v>
      </c>
      <c r="N50" s="122">
        <v>29</v>
      </c>
      <c r="O50" s="122">
        <v>20</v>
      </c>
      <c r="P50" s="122">
        <v>14</v>
      </c>
      <c r="Q50" s="122">
        <v>53</v>
      </c>
      <c r="R50" s="122">
        <v>26</v>
      </c>
      <c r="S50" s="122">
        <v>10</v>
      </c>
      <c r="T50" s="122">
        <v>5</v>
      </c>
      <c r="U50" s="122">
        <v>10</v>
      </c>
    </row>
    <row r="51" spans="1:21" ht="12.75" x14ac:dyDescent="0.2">
      <c r="A51" s="122" t="s">
        <v>403</v>
      </c>
      <c r="B51" s="122">
        <v>21</v>
      </c>
      <c r="C51" s="122">
        <v>4</v>
      </c>
      <c r="D51" s="122">
        <v>24</v>
      </c>
      <c r="E51" s="122">
        <v>18</v>
      </c>
      <c r="F51" s="122">
        <v>22</v>
      </c>
      <c r="G51" s="122">
        <v>16</v>
      </c>
      <c r="H51" s="122">
        <v>26</v>
      </c>
      <c r="I51" s="122">
        <v>5</v>
      </c>
      <c r="J51" s="122">
        <v>0</v>
      </c>
      <c r="K51" s="122">
        <v>9</v>
      </c>
      <c r="L51" s="122">
        <v>53</v>
      </c>
      <c r="M51" s="122">
        <v>7</v>
      </c>
      <c r="N51" s="122">
        <v>11</v>
      </c>
      <c r="O51" s="122">
        <v>15</v>
      </c>
      <c r="P51" s="122">
        <v>17</v>
      </c>
      <c r="Q51" s="122">
        <v>30</v>
      </c>
      <c r="R51" s="122">
        <v>11</v>
      </c>
      <c r="S51" s="122">
        <v>19</v>
      </c>
      <c r="T51" s="122">
        <v>20</v>
      </c>
      <c r="U51" s="122">
        <v>3</v>
      </c>
    </row>
    <row r="52" spans="1:21" ht="14.25" customHeight="1" x14ac:dyDescent="0.2">
      <c r="A52" s="19" t="s">
        <v>404</v>
      </c>
      <c r="B52" s="19"/>
      <c r="C52" s="19"/>
      <c r="D52" s="122"/>
      <c r="E52" s="122"/>
      <c r="F52" s="19"/>
      <c r="G52" s="122"/>
      <c r="H52" s="122"/>
      <c r="I52" s="19"/>
      <c r="J52" s="122"/>
      <c r="K52" s="122"/>
      <c r="L52" s="122"/>
      <c r="M52" s="122"/>
      <c r="N52" s="122"/>
      <c r="O52" s="19"/>
      <c r="P52" s="122"/>
      <c r="Q52" s="122"/>
      <c r="R52" s="122"/>
      <c r="S52" s="19"/>
      <c r="T52" s="122"/>
      <c r="U52" s="122"/>
    </row>
    <row r="53" spans="1:21" ht="12.75" x14ac:dyDescent="0.2">
      <c r="A53" s="122" t="s">
        <v>405</v>
      </c>
      <c r="B53" s="122">
        <v>10</v>
      </c>
      <c r="C53" s="122">
        <v>12</v>
      </c>
      <c r="D53" s="122">
        <v>13</v>
      </c>
      <c r="E53" s="122">
        <v>19</v>
      </c>
      <c r="F53" s="122">
        <v>10</v>
      </c>
      <c r="G53" s="122">
        <v>10</v>
      </c>
      <c r="H53" s="122">
        <v>7</v>
      </c>
      <c r="I53" s="122">
        <v>1</v>
      </c>
      <c r="J53" s="122">
        <v>0</v>
      </c>
      <c r="K53" s="122">
        <v>7</v>
      </c>
      <c r="L53" s="122">
        <v>20</v>
      </c>
      <c r="M53" s="122">
        <v>5</v>
      </c>
      <c r="N53" s="122">
        <v>20</v>
      </c>
      <c r="O53" s="122">
        <v>10</v>
      </c>
      <c r="P53" s="122">
        <v>10</v>
      </c>
      <c r="Q53" s="122">
        <v>22</v>
      </c>
      <c r="R53" s="122">
        <v>14</v>
      </c>
      <c r="S53" s="122">
        <v>10</v>
      </c>
      <c r="T53" s="122">
        <v>8</v>
      </c>
      <c r="U53" s="122">
        <v>2</v>
      </c>
    </row>
    <row r="54" spans="1:21" ht="12.75" x14ac:dyDescent="0.2">
      <c r="A54" s="122" t="s">
        <v>406</v>
      </c>
      <c r="B54" s="122">
        <v>33</v>
      </c>
      <c r="C54" s="122">
        <v>20</v>
      </c>
      <c r="D54" s="122">
        <v>44</v>
      </c>
      <c r="E54" s="122">
        <v>38</v>
      </c>
      <c r="F54" s="122">
        <v>33</v>
      </c>
      <c r="G54" s="122">
        <v>20</v>
      </c>
      <c r="H54" s="122">
        <v>16</v>
      </c>
      <c r="I54" s="122">
        <v>9</v>
      </c>
      <c r="J54" s="122">
        <v>5</v>
      </c>
      <c r="K54" s="122">
        <v>17</v>
      </c>
      <c r="L54" s="122">
        <v>94</v>
      </c>
      <c r="M54" s="122">
        <v>60</v>
      </c>
      <c r="N54" s="122">
        <v>32</v>
      </c>
      <c r="O54" s="122">
        <v>43</v>
      </c>
      <c r="P54" s="122">
        <v>17</v>
      </c>
      <c r="Q54" s="122">
        <v>95</v>
      </c>
      <c r="R54" s="122">
        <v>98</v>
      </c>
      <c r="S54" s="122">
        <v>7</v>
      </c>
      <c r="T54" s="122">
        <v>46</v>
      </c>
      <c r="U54" s="122">
        <v>0</v>
      </c>
    </row>
    <row r="55" spans="1:21" ht="12.75" x14ac:dyDescent="0.2">
      <c r="A55" s="122" t="s">
        <v>407</v>
      </c>
      <c r="B55" s="122">
        <v>12</v>
      </c>
      <c r="C55" s="122">
        <v>13</v>
      </c>
      <c r="D55" s="122">
        <v>22</v>
      </c>
      <c r="E55" s="122">
        <v>14</v>
      </c>
      <c r="F55" s="122">
        <v>30</v>
      </c>
      <c r="G55" s="122">
        <v>24</v>
      </c>
      <c r="H55" s="122">
        <v>12</v>
      </c>
      <c r="I55" s="122">
        <v>4</v>
      </c>
      <c r="J55" s="122">
        <v>1</v>
      </c>
      <c r="K55" s="122">
        <v>6</v>
      </c>
      <c r="L55" s="122">
        <v>46</v>
      </c>
      <c r="M55" s="122">
        <v>9</v>
      </c>
      <c r="N55" s="122">
        <v>28</v>
      </c>
      <c r="O55" s="122">
        <v>30</v>
      </c>
      <c r="P55" s="122">
        <v>19</v>
      </c>
      <c r="Q55" s="122">
        <v>54</v>
      </c>
      <c r="R55" s="122">
        <v>14</v>
      </c>
      <c r="S55" s="122">
        <v>4</v>
      </c>
      <c r="T55" s="122">
        <v>12</v>
      </c>
      <c r="U55" s="122">
        <v>3</v>
      </c>
    </row>
    <row r="56" spans="1:21" ht="12.75" x14ac:dyDescent="0.2">
      <c r="A56" s="122" t="s">
        <v>408</v>
      </c>
      <c r="B56" s="122">
        <v>261</v>
      </c>
      <c r="C56" s="122">
        <v>97</v>
      </c>
      <c r="D56" s="122">
        <v>159</v>
      </c>
      <c r="E56" s="122">
        <v>515</v>
      </c>
      <c r="F56" s="122">
        <v>240</v>
      </c>
      <c r="G56" s="122">
        <v>105</v>
      </c>
      <c r="H56" s="122">
        <v>124</v>
      </c>
      <c r="I56" s="122">
        <v>11</v>
      </c>
      <c r="J56" s="122">
        <v>36</v>
      </c>
      <c r="K56" s="122">
        <v>93</v>
      </c>
      <c r="L56" s="122">
        <v>509</v>
      </c>
      <c r="M56" s="122">
        <v>32</v>
      </c>
      <c r="N56" s="122">
        <v>893</v>
      </c>
      <c r="O56" s="122">
        <v>146</v>
      </c>
      <c r="P56" s="122">
        <v>71</v>
      </c>
      <c r="Q56" s="122">
        <v>984</v>
      </c>
      <c r="R56" s="122">
        <v>361</v>
      </c>
      <c r="S56" s="122">
        <v>53</v>
      </c>
      <c r="T56" s="122">
        <v>134</v>
      </c>
      <c r="U56" s="122">
        <v>113</v>
      </c>
    </row>
    <row r="57" spans="1:21" ht="12.75" x14ac:dyDescent="0.2">
      <c r="A57" s="122" t="s">
        <v>409</v>
      </c>
      <c r="B57" s="122">
        <v>76</v>
      </c>
      <c r="C57" s="122">
        <v>36</v>
      </c>
      <c r="D57" s="122">
        <v>42</v>
      </c>
      <c r="E57" s="122">
        <v>72</v>
      </c>
      <c r="F57" s="122">
        <v>49</v>
      </c>
      <c r="G57" s="122">
        <v>47</v>
      </c>
      <c r="H57" s="122">
        <v>25</v>
      </c>
      <c r="I57" s="122">
        <v>17</v>
      </c>
      <c r="J57" s="122">
        <v>5</v>
      </c>
      <c r="K57" s="122">
        <v>25</v>
      </c>
      <c r="L57" s="122">
        <v>136</v>
      </c>
      <c r="M57" s="122">
        <v>25</v>
      </c>
      <c r="N57" s="122">
        <v>87</v>
      </c>
      <c r="O57" s="122">
        <v>39</v>
      </c>
      <c r="P57" s="122">
        <v>28</v>
      </c>
      <c r="Q57" s="122">
        <v>125</v>
      </c>
      <c r="R57" s="122">
        <v>58</v>
      </c>
      <c r="S57" s="122">
        <v>3</v>
      </c>
      <c r="T57" s="122">
        <v>29</v>
      </c>
      <c r="U57" s="122">
        <v>8</v>
      </c>
    </row>
    <row r="58" spans="1:21" ht="12.75" x14ac:dyDescent="0.2">
      <c r="A58" s="122" t="s">
        <v>410</v>
      </c>
      <c r="B58" s="122">
        <v>90</v>
      </c>
      <c r="C58" s="122">
        <v>78</v>
      </c>
      <c r="D58" s="122">
        <v>50</v>
      </c>
      <c r="E58" s="122">
        <v>143</v>
      </c>
      <c r="F58" s="122">
        <v>102</v>
      </c>
      <c r="G58" s="122">
        <v>66</v>
      </c>
      <c r="H58" s="122">
        <v>45</v>
      </c>
      <c r="I58" s="122">
        <v>20</v>
      </c>
      <c r="J58" s="122">
        <v>37</v>
      </c>
      <c r="K58" s="122">
        <v>29</v>
      </c>
      <c r="L58" s="122">
        <v>204</v>
      </c>
      <c r="M58" s="122">
        <v>25</v>
      </c>
      <c r="N58" s="122">
        <v>187</v>
      </c>
      <c r="O58" s="122">
        <v>46</v>
      </c>
      <c r="P58" s="122">
        <v>33</v>
      </c>
      <c r="Q58" s="122">
        <v>159</v>
      </c>
      <c r="R58" s="122">
        <v>87</v>
      </c>
      <c r="S58" s="122">
        <v>15</v>
      </c>
      <c r="T58" s="122">
        <v>52</v>
      </c>
      <c r="U58" s="122">
        <v>9</v>
      </c>
    </row>
    <row r="59" spans="1:21" ht="12.75" x14ac:dyDescent="0.2">
      <c r="A59" s="122" t="s">
        <v>411</v>
      </c>
      <c r="B59" s="122">
        <v>198</v>
      </c>
      <c r="C59" s="122">
        <v>199</v>
      </c>
      <c r="D59" s="122">
        <v>210</v>
      </c>
      <c r="E59" s="122">
        <v>348</v>
      </c>
      <c r="F59" s="122">
        <v>317</v>
      </c>
      <c r="G59" s="122">
        <v>122</v>
      </c>
      <c r="H59" s="122">
        <v>105</v>
      </c>
      <c r="I59" s="122">
        <v>39</v>
      </c>
      <c r="J59" s="122">
        <v>46</v>
      </c>
      <c r="K59" s="122">
        <v>124</v>
      </c>
      <c r="L59" s="122">
        <v>668</v>
      </c>
      <c r="M59" s="122">
        <v>115</v>
      </c>
      <c r="N59" s="122">
        <v>482</v>
      </c>
      <c r="O59" s="122">
        <v>185</v>
      </c>
      <c r="P59" s="122">
        <v>81</v>
      </c>
      <c r="Q59" s="122">
        <v>753</v>
      </c>
      <c r="R59" s="122">
        <v>374</v>
      </c>
      <c r="S59" s="122">
        <v>83</v>
      </c>
      <c r="T59" s="122">
        <v>159</v>
      </c>
      <c r="U59" s="122">
        <v>26</v>
      </c>
    </row>
    <row r="60" spans="1:21" ht="12.75" x14ac:dyDescent="0.2">
      <c r="A60" s="122" t="s">
        <v>412</v>
      </c>
      <c r="B60" s="122">
        <v>32</v>
      </c>
      <c r="C60" s="122">
        <v>9</v>
      </c>
      <c r="D60" s="122">
        <v>17</v>
      </c>
      <c r="E60" s="122">
        <v>38</v>
      </c>
      <c r="F60" s="122">
        <v>44</v>
      </c>
      <c r="G60" s="122">
        <v>20</v>
      </c>
      <c r="H60" s="122">
        <v>5</v>
      </c>
      <c r="I60" s="122">
        <v>7</v>
      </c>
      <c r="J60" s="122">
        <v>1</v>
      </c>
      <c r="K60" s="122">
        <v>14</v>
      </c>
      <c r="L60" s="122">
        <v>94</v>
      </c>
      <c r="M60" s="122">
        <v>10</v>
      </c>
      <c r="N60" s="122">
        <v>60</v>
      </c>
      <c r="O60" s="122">
        <v>34</v>
      </c>
      <c r="P60" s="122">
        <v>14</v>
      </c>
      <c r="Q60" s="122">
        <v>83</v>
      </c>
      <c r="R60" s="122">
        <v>39</v>
      </c>
      <c r="S60" s="122">
        <v>9</v>
      </c>
      <c r="T60" s="122">
        <v>11</v>
      </c>
      <c r="U60" s="122">
        <v>0</v>
      </c>
    </row>
    <row r="61" spans="1:21" ht="12.75" x14ac:dyDescent="0.2">
      <c r="A61" s="122" t="s">
        <v>413</v>
      </c>
      <c r="B61" s="122">
        <v>4</v>
      </c>
      <c r="C61" s="122">
        <v>8</v>
      </c>
      <c r="D61" s="122">
        <v>6</v>
      </c>
      <c r="E61" s="122">
        <v>44</v>
      </c>
      <c r="F61" s="122">
        <v>12</v>
      </c>
      <c r="G61" s="122">
        <v>5</v>
      </c>
      <c r="H61" s="122">
        <v>4</v>
      </c>
      <c r="I61" s="122">
        <v>7</v>
      </c>
      <c r="J61" s="122">
        <v>8</v>
      </c>
      <c r="K61" s="122">
        <v>4</v>
      </c>
      <c r="L61" s="122">
        <v>31</v>
      </c>
      <c r="M61" s="122">
        <v>1</v>
      </c>
      <c r="N61" s="122">
        <v>30</v>
      </c>
      <c r="O61" s="122">
        <v>12</v>
      </c>
      <c r="P61" s="122">
        <v>10</v>
      </c>
      <c r="Q61" s="122">
        <v>22</v>
      </c>
      <c r="R61" s="122">
        <v>19</v>
      </c>
      <c r="S61" s="122">
        <v>1</v>
      </c>
      <c r="T61" s="122">
        <v>14</v>
      </c>
      <c r="U61" s="122">
        <v>3</v>
      </c>
    </row>
    <row r="62" spans="1:21" ht="12.75" x14ac:dyDescent="0.2">
      <c r="A62" s="122" t="s">
        <v>414</v>
      </c>
      <c r="B62" s="122">
        <v>19</v>
      </c>
      <c r="C62" s="122">
        <v>5</v>
      </c>
      <c r="D62" s="122">
        <v>15</v>
      </c>
      <c r="E62" s="122">
        <v>9</v>
      </c>
      <c r="F62" s="122">
        <v>15</v>
      </c>
      <c r="G62" s="122">
        <v>15</v>
      </c>
      <c r="H62" s="122">
        <v>3</v>
      </c>
      <c r="I62" s="122">
        <v>1</v>
      </c>
      <c r="J62" s="122">
        <v>2</v>
      </c>
      <c r="K62" s="122">
        <v>9</v>
      </c>
      <c r="L62" s="122">
        <v>53</v>
      </c>
      <c r="M62" s="122">
        <v>4</v>
      </c>
      <c r="N62" s="122">
        <v>28</v>
      </c>
      <c r="O62" s="122">
        <v>17</v>
      </c>
      <c r="P62" s="122">
        <v>8</v>
      </c>
      <c r="Q62" s="122">
        <v>23</v>
      </c>
      <c r="R62" s="122">
        <v>8</v>
      </c>
      <c r="S62" s="122">
        <v>5</v>
      </c>
      <c r="T62" s="122">
        <v>10</v>
      </c>
      <c r="U62" s="122">
        <v>2</v>
      </c>
    </row>
    <row r="63" spans="1:21" ht="12.75" x14ac:dyDescent="0.2">
      <c r="A63" s="122" t="s">
        <v>415</v>
      </c>
      <c r="B63" s="122">
        <v>15</v>
      </c>
      <c r="C63" s="122">
        <v>3</v>
      </c>
      <c r="D63" s="122">
        <v>4</v>
      </c>
      <c r="E63" s="122">
        <v>9</v>
      </c>
      <c r="F63" s="122">
        <v>13</v>
      </c>
      <c r="G63" s="122">
        <v>5</v>
      </c>
      <c r="H63" s="122">
        <v>5</v>
      </c>
      <c r="I63" s="122">
        <v>1</v>
      </c>
      <c r="J63" s="122">
        <v>0</v>
      </c>
      <c r="K63" s="122">
        <v>2</v>
      </c>
      <c r="L63" s="122">
        <v>10</v>
      </c>
      <c r="M63" s="122">
        <v>3</v>
      </c>
      <c r="N63" s="122">
        <v>13</v>
      </c>
      <c r="O63" s="122">
        <v>8</v>
      </c>
      <c r="P63" s="122">
        <v>1</v>
      </c>
      <c r="Q63" s="122">
        <v>9</v>
      </c>
      <c r="R63" s="122">
        <v>14</v>
      </c>
      <c r="S63" s="122">
        <v>3</v>
      </c>
      <c r="T63" s="122">
        <v>3</v>
      </c>
      <c r="U63" s="122">
        <v>0</v>
      </c>
    </row>
    <row r="64" spans="1:21" ht="12.75" x14ac:dyDescent="0.2">
      <c r="A64" s="122" t="s">
        <v>416</v>
      </c>
      <c r="B64" s="122">
        <v>32</v>
      </c>
      <c r="C64" s="122">
        <v>23</v>
      </c>
      <c r="D64" s="122">
        <v>29</v>
      </c>
      <c r="E64" s="122">
        <v>32</v>
      </c>
      <c r="F64" s="122">
        <v>20</v>
      </c>
      <c r="G64" s="122">
        <v>22</v>
      </c>
      <c r="H64" s="122">
        <v>26</v>
      </c>
      <c r="I64" s="122">
        <v>1</v>
      </c>
      <c r="J64" s="122">
        <v>5</v>
      </c>
      <c r="K64" s="122">
        <v>6</v>
      </c>
      <c r="L64" s="122">
        <v>62</v>
      </c>
      <c r="M64" s="122">
        <v>10</v>
      </c>
      <c r="N64" s="122">
        <v>50</v>
      </c>
      <c r="O64" s="122">
        <v>19</v>
      </c>
      <c r="P64" s="122">
        <v>14</v>
      </c>
      <c r="Q64" s="122">
        <v>57</v>
      </c>
      <c r="R64" s="122">
        <v>18</v>
      </c>
      <c r="S64" s="122">
        <v>11</v>
      </c>
      <c r="T64" s="122">
        <v>12</v>
      </c>
      <c r="U64" s="122">
        <v>4</v>
      </c>
    </row>
    <row r="65" spans="1:21" ht="12.75" x14ac:dyDescent="0.2">
      <c r="A65" s="122" t="s">
        <v>417</v>
      </c>
      <c r="B65" s="122">
        <v>8</v>
      </c>
      <c r="C65" s="122">
        <v>7</v>
      </c>
      <c r="D65" s="122">
        <v>4</v>
      </c>
      <c r="E65" s="122">
        <v>16</v>
      </c>
      <c r="F65" s="122">
        <v>15</v>
      </c>
      <c r="G65" s="122">
        <v>11</v>
      </c>
      <c r="H65" s="122">
        <v>3</v>
      </c>
      <c r="I65" s="122">
        <v>2</v>
      </c>
      <c r="J65" s="122">
        <v>0</v>
      </c>
      <c r="K65" s="122">
        <v>4</v>
      </c>
      <c r="L65" s="122">
        <v>32</v>
      </c>
      <c r="M65" s="122">
        <v>2</v>
      </c>
      <c r="N65" s="122">
        <v>23</v>
      </c>
      <c r="O65" s="122">
        <v>13</v>
      </c>
      <c r="P65" s="122">
        <v>12</v>
      </c>
      <c r="Q65" s="122">
        <v>44</v>
      </c>
      <c r="R65" s="122">
        <v>9</v>
      </c>
      <c r="S65" s="122">
        <v>3</v>
      </c>
      <c r="T65" s="122">
        <v>6</v>
      </c>
      <c r="U65" s="122">
        <v>0</v>
      </c>
    </row>
    <row r="66" spans="1:21" ht="14.25" customHeight="1" x14ac:dyDescent="0.2">
      <c r="A66" s="19" t="s">
        <v>418</v>
      </c>
      <c r="B66" s="19"/>
      <c r="C66" s="19"/>
      <c r="D66" s="122"/>
      <c r="E66" s="122"/>
      <c r="F66" s="19"/>
      <c r="G66" s="122"/>
      <c r="H66" s="122"/>
      <c r="I66" s="19"/>
      <c r="J66" s="122"/>
      <c r="K66" s="122"/>
      <c r="L66" s="122"/>
      <c r="M66" s="122"/>
      <c r="N66" s="122"/>
      <c r="O66" s="19"/>
      <c r="P66" s="122"/>
      <c r="Q66" s="122"/>
      <c r="R66" s="122"/>
      <c r="S66" s="19"/>
      <c r="T66" s="122"/>
      <c r="U66" s="122"/>
    </row>
    <row r="67" spans="1:21" ht="12.75" x14ac:dyDescent="0.2">
      <c r="A67" s="122" t="s">
        <v>419</v>
      </c>
      <c r="B67" s="122">
        <v>9</v>
      </c>
      <c r="C67" s="122">
        <v>12</v>
      </c>
      <c r="D67" s="122">
        <v>17</v>
      </c>
      <c r="E67" s="122">
        <v>16</v>
      </c>
      <c r="F67" s="122">
        <v>17</v>
      </c>
      <c r="G67" s="122">
        <v>15</v>
      </c>
      <c r="H67" s="122">
        <v>12</v>
      </c>
      <c r="I67" s="122">
        <v>1</v>
      </c>
      <c r="J67" s="122">
        <v>2</v>
      </c>
      <c r="K67" s="122">
        <v>9</v>
      </c>
      <c r="L67" s="122">
        <v>12</v>
      </c>
      <c r="M67" s="122">
        <v>1</v>
      </c>
      <c r="N67" s="122">
        <v>19</v>
      </c>
      <c r="O67" s="122">
        <v>7</v>
      </c>
      <c r="P67" s="122">
        <v>2</v>
      </c>
      <c r="Q67" s="122">
        <v>24</v>
      </c>
      <c r="R67" s="122">
        <v>16</v>
      </c>
      <c r="S67" s="122">
        <v>8</v>
      </c>
      <c r="T67" s="122">
        <v>19</v>
      </c>
      <c r="U67" s="122">
        <v>2</v>
      </c>
    </row>
    <row r="68" spans="1:21" ht="12.75" x14ac:dyDescent="0.2">
      <c r="A68" s="122" t="s">
        <v>420</v>
      </c>
      <c r="B68" s="122">
        <v>25</v>
      </c>
      <c r="C68" s="122">
        <v>13</v>
      </c>
      <c r="D68" s="122">
        <v>20</v>
      </c>
      <c r="E68" s="122">
        <v>37</v>
      </c>
      <c r="F68" s="122">
        <v>21</v>
      </c>
      <c r="G68" s="122">
        <v>27</v>
      </c>
      <c r="H68" s="122">
        <v>20</v>
      </c>
      <c r="I68" s="122">
        <v>3</v>
      </c>
      <c r="J68" s="122">
        <v>7</v>
      </c>
      <c r="K68" s="122">
        <v>14</v>
      </c>
      <c r="L68" s="122">
        <v>78</v>
      </c>
      <c r="M68" s="122">
        <v>7</v>
      </c>
      <c r="N68" s="122">
        <v>54</v>
      </c>
      <c r="O68" s="122">
        <v>22</v>
      </c>
      <c r="P68" s="122">
        <v>10</v>
      </c>
      <c r="Q68" s="122">
        <v>72</v>
      </c>
      <c r="R68" s="122">
        <v>45</v>
      </c>
      <c r="S68" s="122">
        <v>0</v>
      </c>
      <c r="T68" s="122">
        <v>30</v>
      </c>
      <c r="U68" s="122">
        <v>3</v>
      </c>
    </row>
    <row r="69" spans="1:21" ht="12.75" x14ac:dyDescent="0.2">
      <c r="A69" s="122" t="s">
        <v>421</v>
      </c>
      <c r="B69" s="122">
        <v>47</v>
      </c>
      <c r="C69" s="122">
        <v>27</v>
      </c>
      <c r="D69" s="122">
        <v>55</v>
      </c>
      <c r="E69" s="122">
        <v>147</v>
      </c>
      <c r="F69" s="122">
        <v>103</v>
      </c>
      <c r="G69" s="122">
        <v>38</v>
      </c>
      <c r="H69" s="122">
        <v>37</v>
      </c>
      <c r="I69" s="122">
        <v>14</v>
      </c>
      <c r="J69" s="122">
        <v>2</v>
      </c>
      <c r="K69" s="122">
        <v>19</v>
      </c>
      <c r="L69" s="122">
        <v>164</v>
      </c>
      <c r="M69" s="122">
        <v>24</v>
      </c>
      <c r="N69" s="122">
        <v>81</v>
      </c>
      <c r="O69" s="122">
        <v>45</v>
      </c>
      <c r="P69" s="122">
        <v>17</v>
      </c>
      <c r="Q69" s="122">
        <v>148</v>
      </c>
      <c r="R69" s="122">
        <v>121</v>
      </c>
      <c r="S69" s="122">
        <v>14</v>
      </c>
      <c r="T69" s="122">
        <v>38</v>
      </c>
      <c r="U69" s="122">
        <v>6</v>
      </c>
    </row>
    <row r="70" spans="1:21" ht="12.75" x14ac:dyDescent="0.2">
      <c r="A70" s="122" t="s">
        <v>422</v>
      </c>
      <c r="B70" s="122">
        <v>14</v>
      </c>
      <c r="C70" s="122">
        <v>6</v>
      </c>
      <c r="D70" s="122">
        <v>29</v>
      </c>
      <c r="E70" s="122">
        <v>37</v>
      </c>
      <c r="F70" s="122">
        <v>20</v>
      </c>
      <c r="G70" s="122">
        <v>13</v>
      </c>
      <c r="H70" s="122">
        <v>18</v>
      </c>
      <c r="I70" s="122">
        <v>4</v>
      </c>
      <c r="J70" s="122">
        <v>3</v>
      </c>
      <c r="K70" s="122">
        <v>2</v>
      </c>
      <c r="L70" s="122">
        <v>67</v>
      </c>
      <c r="M70" s="122">
        <v>4</v>
      </c>
      <c r="N70" s="122">
        <v>65</v>
      </c>
      <c r="O70" s="122">
        <v>5</v>
      </c>
      <c r="P70" s="122">
        <v>12</v>
      </c>
      <c r="Q70" s="122">
        <v>52</v>
      </c>
      <c r="R70" s="122">
        <v>35</v>
      </c>
      <c r="S70" s="122">
        <v>1</v>
      </c>
      <c r="T70" s="122">
        <v>13</v>
      </c>
      <c r="U70" s="122">
        <v>2</v>
      </c>
    </row>
    <row r="71" spans="1:21" ht="12.75" x14ac:dyDescent="0.2">
      <c r="A71" s="122" t="s">
        <v>423</v>
      </c>
      <c r="B71" s="122">
        <v>28</v>
      </c>
      <c r="C71" s="122">
        <v>8</v>
      </c>
      <c r="D71" s="122">
        <v>30</v>
      </c>
      <c r="E71" s="122">
        <v>27</v>
      </c>
      <c r="F71" s="122">
        <v>39</v>
      </c>
      <c r="G71" s="122">
        <v>21</v>
      </c>
      <c r="H71" s="122">
        <v>8</v>
      </c>
      <c r="I71" s="122">
        <v>4</v>
      </c>
      <c r="J71" s="122">
        <v>6</v>
      </c>
      <c r="K71" s="122">
        <v>14</v>
      </c>
      <c r="L71" s="122">
        <v>25</v>
      </c>
      <c r="M71" s="122">
        <v>4</v>
      </c>
      <c r="N71" s="122">
        <v>41</v>
      </c>
      <c r="O71" s="122">
        <v>11</v>
      </c>
      <c r="P71" s="122">
        <v>10</v>
      </c>
      <c r="Q71" s="122">
        <v>62</v>
      </c>
      <c r="R71" s="122">
        <v>42</v>
      </c>
      <c r="S71" s="122">
        <v>4</v>
      </c>
      <c r="T71" s="122">
        <v>19</v>
      </c>
      <c r="U71" s="122">
        <v>3</v>
      </c>
    </row>
    <row r="72" spans="1:21" ht="12.75" x14ac:dyDescent="0.2">
      <c r="A72" s="122" t="s">
        <v>424</v>
      </c>
      <c r="B72" s="122">
        <v>200</v>
      </c>
      <c r="C72" s="122">
        <v>145</v>
      </c>
      <c r="D72" s="122">
        <v>216</v>
      </c>
      <c r="E72" s="122">
        <v>463</v>
      </c>
      <c r="F72" s="122">
        <v>349</v>
      </c>
      <c r="G72" s="122">
        <v>150</v>
      </c>
      <c r="H72" s="122">
        <v>109</v>
      </c>
      <c r="I72" s="122">
        <v>45</v>
      </c>
      <c r="J72" s="122">
        <v>42</v>
      </c>
      <c r="K72" s="122">
        <v>98</v>
      </c>
      <c r="L72" s="122">
        <v>432</v>
      </c>
      <c r="M72" s="122">
        <v>30</v>
      </c>
      <c r="N72" s="122">
        <v>541</v>
      </c>
      <c r="O72" s="122">
        <v>74</v>
      </c>
      <c r="P72" s="122">
        <v>71</v>
      </c>
      <c r="Q72" s="122">
        <v>767</v>
      </c>
      <c r="R72" s="122">
        <v>374</v>
      </c>
      <c r="S72" s="122">
        <v>62</v>
      </c>
      <c r="T72" s="122">
        <v>183</v>
      </c>
      <c r="U72" s="122">
        <v>116</v>
      </c>
    </row>
    <row r="73" spans="1:21" ht="12.75" x14ac:dyDescent="0.2">
      <c r="A73" s="122" t="s">
        <v>425</v>
      </c>
      <c r="B73" s="122">
        <v>22</v>
      </c>
      <c r="C73" s="122">
        <v>6</v>
      </c>
      <c r="D73" s="122">
        <v>12</v>
      </c>
      <c r="E73" s="122">
        <v>16</v>
      </c>
      <c r="F73" s="122">
        <v>23</v>
      </c>
      <c r="G73" s="122">
        <v>19</v>
      </c>
      <c r="H73" s="122">
        <v>2</v>
      </c>
      <c r="I73" s="122">
        <v>1</v>
      </c>
      <c r="J73" s="122">
        <v>1</v>
      </c>
      <c r="K73" s="122">
        <v>5</v>
      </c>
      <c r="L73" s="122">
        <v>12</v>
      </c>
      <c r="M73" s="122">
        <v>7</v>
      </c>
      <c r="N73" s="122">
        <v>20</v>
      </c>
      <c r="O73" s="122">
        <v>8</v>
      </c>
      <c r="P73" s="122">
        <v>15</v>
      </c>
      <c r="Q73" s="122">
        <v>22</v>
      </c>
      <c r="R73" s="122">
        <v>29</v>
      </c>
      <c r="S73" s="122">
        <v>6</v>
      </c>
      <c r="T73" s="122">
        <v>22</v>
      </c>
      <c r="U73" s="122">
        <v>5</v>
      </c>
    </row>
    <row r="74" spans="1:21" ht="12.75" x14ac:dyDescent="0.2">
      <c r="A74" s="122" t="s">
        <v>426</v>
      </c>
      <c r="B74" s="122">
        <v>85</v>
      </c>
      <c r="C74" s="122">
        <v>72</v>
      </c>
      <c r="D74" s="122">
        <v>52</v>
      </c>
      <c r="E74" s="122">
        <v>108</v>
      </c>
      <c r="F74" s="122">
        <v>37</v>
      </c>
      <c r="G74" s="122">
        <v>44</v>
      </c>
      <c r="H74" s="122">
        <v>41</v>
      </c>
      <c r="I74" s="122">
        <v>6</v>
      </c>
      <c r="J74" s="122">
        <v>4</v>
      </c>
      <c r="K74" s="122">
        <v>34</v>
      </c>
      <c r="L74" s="122">
        <v>188</v>
      </c>
      <c r="M74" s="122">
        <v>15</v>
      </c>
      <c r="N74" s="122">
        <v>84</v>
      </c>
      <c r="O74" s="122">
        <v>15</v>
      </c>
      <c r="P74" s="122">
        <v>15</v>
      </c>
      <c r="Q74" s="122">
        <v>136</v>
      </c>
      <c r="R74" s="122">
        <v>107</v>
      </c>
      <c r="S74" s="122">
        <v>6</v>
      </c>
      <c r="T74" s="122">
        <v>62</v>
      </c>
      <c r="U74" s="122">
        <v>6</v>
      </c>
    </row>
    <row r="75" spans="1:21" ht="12.75" x14ac:dyDescent="0.2">
      <c r="A75" s="122" t="s">
        <v>427</v>
      </c>
      <c r="B75" s="122">
        <v>29</v>
      </c>
      <c r="C75" s="122">
        <v>9</v>
      </c>
      <c r="D75" s="122">
        <v>12</v>
      </c>
      <c r="E75" s="122">
        <v>24</v>
      </c>
      <c r="F75" s="122">
        <v>21</v>
      </c>
      <c r="G75" s="122">
        <v>34</v>
      </c>
      <c r="H75" s="122">
        <v>11</v>
      </c>
      <c r="I75" s="122">
        <v>1</v>
      </c>
      <c r="J75" s="122">
        <v>1</v>
      </c>
      <c r="K75" s="122">
        <v>12</v>
      </c>
      <c r="L75" s="122">
        <v>78</v>
      </c>
      <c r="M75" s="122">
        <v>14</v>
      </c>
      <c r="N75" s="122">
        <v>42</v>
      </c>
      <c r="O75" s="122">
        <v>13</v>
      </c>
      <c r="P75" s="122">
        <v>8</v>
      </c>
      <c r="Q75" s="122">
        <v>62</v>
      </c>
      <c r="R75" s="122">
        <v>49</v>
      </c>
      <c r="S75" s="122">
        <v>3</v>
      </c>
      <c r="T75" s="122">
        <v>22</v>
      </c>
      <c r="U75" s="122">
        <v>6</v>
      </c>
    </row>
    <row r="76" spans="1:21" ht="12.75" x14ac:dyDescent="0.2">
      <c r="A76" s="122" t="s">
        <v>428</v>
      </c>
      <c r="B76" s="122">
        <v>47</v>
      </c>
      <c r="C76" s="122">
        <v>32</v>
      </c>
      <c r="D76" s="122">
        <v>18</v>
      </c>
      <c r="E76" s="122">
        <v>45</v>
      </c>
      <c r="F76" s="122">
        <v>54</v>
      </c>
      <c r="G76" s="122">
        <v>34</v>
      </c>
      <c r="H76" s="122">
        <v>29</v>
      </c>
      <c r="I76" s="122">
        <v>5</v>
      </c>
      <c r="J76" s="122">
        <v>6</v>
      </c>
      <c r="K76" s="122">
        <v>23</v>
      </c>
      <c r="L76" s="122">
        <v>51</v>
      </c>
      <c r="M76" s="122">
        <v>24</v>
      </c>
      <c r="N76" s="122">
        <v>76</v>
      </c>
      <c r="O76" s="122">
        <v>21</v>
      </c>
      <c r="P76" s="122">
        <v>24</v>
      </c>
      <c r="Q76" s="122">
        <v>103</v>
      </c>
      <c r="R76" s="122">
        <v>53</v>
      </c>
      <c r="S76" s="122">
        <v>2</v>
      </c>
      <c r="T76" s="122">
        <v>6</v>
      </c>
      <c r="U76" s="122">
        <v>10</v>
      </c>
    </row>
    <row r="77" spans="1:21" ht="12.75" x14ac:dyDescent="0.2">
      <c r="A77" s="122" t="s">
        <v>429</v>
      </c>
      <c r="B77" s="122">
        <v>13</v>
      </c>
      <c r="C77" s="122">
        <v>22</v>
      </c>
      <c r="D77" s="122">
        <v>18</v>
      </c>
      <c r="E77" s="122">
        <v>40</v>
      </c>
      <c r="F77" s="122">
        <v>31</v>
      </c>
      <c r="G77" s="122">
        <v>12</v>
      </c>
      <c r="H77" s="122">
        <v>17</v>
      </c>
      <c r="I77" s="122">
        <v>6</v>
      </c>
      <c r="J77" s="122">
        <v>1</v>
      </c>
      <c r="K77" s="122">
        <v>10</v>
      </c>
      <c r="L77" s="122">
        <v>74</v>
      </c>
      <c r="M77" s="122">
        <v>10</v>
      </c>
      <c r="N77" s="122">
        <v>24</v>
      </c>
      <c r="O77" s="122">
        <v>13</v>
      </c>
      <c r="P77" s="122">
        <v>8</v>
      </c>
      <c r="Q77" s="122">
        <v>78</v>
      </c>
      <c r="R77" s="122">
        <v>52</v>
      </c>
      <c r="S77" s="122">
        <v>1</v>
      </c>
      <c r="T77" s="122">
        <v>31</v>
      </c>
      <c r="U77" s="122">
        <v>15</v>
      </c>
    </row>
    <row r="78" spans="1:21" ht="12.75" x14ac:dyDescent="0.2">
      <c r="A78" s="122" t="s">
        <v>430</v>
      </c>
      <c r="B78" s="122">
        <v>64</v>
      </c>
      <c r="C78" s="122">
        <v>15</v>
      </c>
      <c r="D78" s="122">
        <v>47</v>
      </c>
      <c r="E78" s="122">
        <v>96</v>
      </c>
      <c r="F78" s="122">
        <v>59</v>
      </c>
      <c r="G78" s="122">
        <v>66</v>
      </c>
      <c r="H78" s="122">
        <v>53</v>
      </c>
      <c r="I78" s="122">
        <v>5</v>
      </c>
      <c r="J78" s="122">
        <v>7</v>
      </c>
      <c r="K78" s="122">
        <v>43</v>
      </c>
      <c r="L78" s="122">
        <v>141</v>
      </c>
      <c r="M78" s="122">
        <v>32</v>
      </c>
      <c r="N78" s="122">
        <v>73</v>
      </c>
      <c r="O78" s="122">
        <v>18</v>
      </c>
      <c r="P78" s="122">
        <v>21</v>
      </c>
      <c r="Q78" s="122">
        <v>112</v>
      </c>
      <c r="R78" s="122">
        <v>95</v>
      </c>
      <c r="S78" s="122">
        <v>17</v>
      </c>
      <c r="T78" s="122">
        <v>36</v>
      </c>
      <c r="U78" s="122">
        <v>5</v>
      </c>
    </row>
    <row r="79" spans="1:21" ht="12.75" x14ac:dyDescent="0.2">
      <c r="A79" s="122" t="s">
        <v>431</v>
      </c>
      <c r="B79" s="122">
        <v>44</v>
      </c>
      <c r="C79" s="122">
        <v>24</v>
      </c>
      <c r="D79" s="122">
        <v>49</v>
      </c>
      <c r="E79" s="122">
        <v>140</v>
      </c>
      <c r="F79" s="122">
        <v>52</v>
      </c>
      <c r="G79" s="122">
        <v>37</v>
      </c>
      <c r="H79" s="122">
        <v>41</v>
      </c>
      <c r="I79" s="122">
        <v>5</v>
      </c>
      <c r="J79" s="122">
        <v>17</v>
      </c>
      <c r="K79" s="122">
        <v>20</v>
      </c>
      <c r="L79" s="122">
        <v>154</v>
      </c>
      <c r="M79" s="122">
        <v>12</v>
      </c>
      <c r="N79" s="122">
        <v>219</v>
      </c>
      <c r="O79" s="122">
        <v>18</v>
      </c>
      <c r="P79" s="122">
        <v>26</v>
      </c>
      <c r="Q79" s="122">
        <v>172</v>
      </c>
      <c r="R79" s="122">
        <v>113</v>
      </c>
      <c r="S79" s="122">
        <v>4</v>
      </c>
      <c r="T79" s="122">
        <v>51</v>
      </c>
      <c r="U79" s="122">
        <v>9</v>
      </c>
    </row>
    <row r="80" spans="1:21" ht="14.25" customHeight="1" x14ac:dyDescent="0.2">
      <c r="A80" s="19" t="s">
        <v>432</v>
      </c>
      <c r="B80" s="19"/>
      <c r="C80" s="19"/>
      <c r="D80" s="122"/>
      <c r="E80" s="122"/>
      <c r="F80" s="19"/>
      <c r="G80" s="122"/>
      <c r="H80" s="122"/>
      <c r="I80" s="19"/>
      <c r="J80" s="122"/>
      <c r="K80" s="122"/>
      <c r="L80" s="122"/>
      <c r="M80" s="122"/>
      <c r="N80" s="122"/>
      <c r="O80" s="19"/>
      <c r="P80" s="122"/>
      <c r="Q80" s="122"/>
      <c r="R80" s="122"/>
      <c r="S80" s="19"/>
      <c r="T80" s="122"/>
      <c r="U80" s="122"/>
    </row>
    <row r="81" spans="1:21" ht="12.75" x14ac:dyDescent="0.2">
      <c r="A81" s="122" t="s">
        <v>433</v>
      </c>
      <c r="B81" s="122">
        <v>44</v>
      </c>
      <c r="C81" s="122">
        <v>18</v>
      </c>
      <c r="D81" s="122">
        <v>31</v>
      </c>
      <c r="E81" s="122">
        <v>50</v>
      </c>
      <c r="F81" s="122">
        <v>43</v>
      </c>
      <c r="G81" s="122">
        <v>25</v>
      </c>
      <c r="H81" s="122">
        <v>23</v>
      </c>
      <c r="I81" s="122">
        <v>14</v>
      </c>
      <c r="J81" s="122">
        <v>5</v>
      </c>
      <c r="K81" s="122">
        <v>15</v>
      </c>
      <c r="L81" s="122">
        <v>128</v>
      </c>
      <c r="M81" s="122">
        <v>12</v>
      </c>
      <c r="N81" s="122">
        <v>40</v>
      </c>
      <c r="O81" s="122">
        <v>28</v>
      </c>
      <c r="P81" s="122">
        <v>23</v>
      </c>
      <c r="Q81" s="122">
        <v>98</v>
      </c>
      <c r="R81" s="122">
        <v>34</v>
      </c>
      <c r="S81" s="122">
        <v>8</v>
      </c>
      <c r="T81" s="122">
        <v>21</v>
      </c>
      <c r="U81" s="122">
        <v>13</v>
      </c>
    </row>
    <row r="82" spans="1:21" ht="12.75" x14ac:dyDescent="0.2">
      <c r="A82" s="122" t="s">
        <v>434</v>
      </c>
      <c r="B82" s="122">
        <v>10</v>
      </c>
      <c r="C82" s="122">
        <v>4</v>
      </c>
      <c r="D82" s="122">
        <v>27</v>
      </c>
      <c r="E82" s="122">
        <v>21</v>
      </c>
      <c r="F82" s="122">
        <v>19</v>
      </c>
      <c r="G82" s="122">
        <v>15</v>
      </c>
      <c r="H82" s="122">
        <v>12</v>
      </c>
      <c r="I82" s="122">
        <v>1</v>
      </c>
      <c r="J82" s="122">
        <v>2</v>
      </c>
      <c r="K82" s="122">
        <v>4</v>
      </c>
      <c r="L82" s="122">
        <v>81</v>
      </c>
      <c r="M82" s="122">
        <v>1</v>
      </c>
      <c r="N82" s="122">
        <v>21</v>
      </c>
      <c r="O82" s="122">
        <v>8</v>
      </c>
      <c r="P82" s="122">
        <v>14</v>
      </c>
      <c r="Q82" s="122">
        <v>45</v>
      </c>
      <c r="R82" s="122">
        <v>13</v>
      </c>
      <c r="S82" s="122">
        <v>12</v>
      </c>
      <c r="T82" s="122">
        <v>19</v>
      </c>
      <c r="U82" s="122">
        <v>2</v>
      </c>
    </row>
    <row r="83" spans="1:21" ht="12.75" x14ac:dyDescent="0.2">
      <c r="A83" s="122" t="s">
        <v>435</v>
      </c>
      <c r="B83" s="122">
        <v>63</v>
      </c>
      <c r="C83" s="122">
        <v>24</v>
      </c>
      <c r="D83" s="122">
        <v>52</v>
      </c>
      <c r="E83" s="122">
        <v>108</v>
      </c>
      <c r="F83" s="122">
        <v>53</v>
      </c>
      <c r="G83" s="122">
        <v>48</v>
      </c>
      <c r="H83" s="122">
        <v>12</v>
      </c>
      <c r="I83" s="122">
        <v>13</v>
      </c>
      <c r="J83" s="122">
        <v>9</v>
      </c>
      <c r="K83" s="122">
        <v>26</v>
      </c>
      <c r="L83" s="122">
        <v>84</v>
      </c>
      <c r="M83" s="122">
        <v>26</v>
      </c>
      <c r="N83" s="122">
        <v>91</v>
      </c>
      <c r="O83" s="122">
        <v>21</v>
      </c>
      <c r="P83" s="122">
        <v>25</v>
      </c>
      <c r="Q83" s="122">
        <v>124</v>
      </c>
      <c r="R83" s="122">
        <v>84</v>
      </c>
      <c r="S83" s="122">
        <v>9</v>
      </c>
      <c r="T83" s="122">
        <v>84</v>
      </c>
      <c r="U83" s="122">
        <v>5</v>
      </c>
    </row>
    <row r="84" spans="1:21" ht="12.75" x14ac:dyDescent="0.2">
      <c r="A84" s="122" t="s">
        <v>436</v>
      </c>
      <c r="B84" s="122">
        <v>10</v>
      </c>
      <c r="C84" s="122">
        <v>20</v>
      </c>
      <c r="D84" s="122">
        <v>32</v>
      </c>
      <c r="E84" s="122">
        <v>33</v>
      </c>
      <c r="F84" s="122">
        <v>9</v>
      </c>
      <c r="G84" s="122">
        <v>18</v>
      </c>
      <c r="H84" s="122">
        <v>0</v>
      </c>
      <c r="I84" s="122">
        <v>9</v>
      </c>
      <c r="J84" s="122">
        <v>0</v>
      </c>
      <c r="K84" s="122">
        <v>6</v>
      </c>
      <c r="L84" s="122">
        <v>41</v>
      </c>
      <c r="M84" s="122">
        <v>1</v>
      </c>
      <c r="N84" s="122">
        <v>31</v>
      </c>
      <c r="O84" s="122">
        <v>4</v>
      </c>
      <c r="P84" s="122">
        <v>11</v>
      </c>
      <c r="Q84" s="122">
        <v>50</v>
      </c>
      <c r="R84" s="122">
        <v>10</v>
      </c>
      <c r="S84" s="122">
        <v>11</v>
      </c>
      <c r="T84" s="122">
        <v>13</v>
      </c>
      <c r="U84" s="122">
        <v>1</v>
      </c>
    </row>
    <row r="85" spans="1:21" ht="12.75" x14ac:dyDescent="0.2">
      <c r="A85" s="122" t="s">
        <v>437</v>
      </c>
      <c r="B85" s="122">
        <v>15</v>
      </c>
      <c r="C85" s="122">
        <v>33</v>
      </c>
      <c r="D85" s="122">
        <v>20</v>
      </c>
      <c r="E85" s="122">
        <v>30</v>
      </c>
      <c r="F85" s="122">
        <v>30</v>
      </c>
      <c r="G85" s="122">
        <v>7</v>
      </c>
      <c r="H85" s="122">
        <v>12</v>
      </c>
      <c r="I85" s="122">
        <v>10</v>
      </c>
      <c r="J85" s="122">
        <v>4</v>
      </c>
      <c r="K85" s="122">
        <v>12</v>
      </c>
      <c r="L85" s="122">
        <v>85</v>
      </c>
      <c r="M85" s="122">
        <v>24</v>
      </c>
      <c r="N85" s="122">
        <v>24</v>
      </c>
      <c r="O85" s="122">
        <v>14</v>
      </c>
      <c r="P85" s="122">
        <v>11</v>
      </c>
      <c r="Q85" s="122">
        <v>59</v>
      </c>
      <c r="R85" s="122">
        <v>22</v>
      </c>
      <c r="S85" s="122">
        <v>1</v>
      </c>
      <c r="T85" s="122">
        <v>14</v>
      </c>
      <c r="U85" s="122">
        <v>2</v>
      </c>
    </row>
    <row r="86" spans="1:21" ht="12.75" x14ac:dyDescent="0.2">
      <c r="A86" s="122" t="s">
        <v>438</v>
      </c>
      <c r="B86" s="122">
        <v>35</v>
      </c>
      <c r="C86" s="122">
        <v>8</v>
      </c>
      <c r="D86" s="122">
        <v>21</v>
      </c>
      <c r="E86" s="122">
        <v>10</v>
      </c>
      <c r="F86" s="122">
        <v>25</v>
      </c>
      <c r="G86" s="122">
        <v>18</v>
      </c>
      <c r="H86" s="122">
        <v>9</v>
      </c>
      <c r="I86" s="122">
        <v>5</v>
      </c>
      <c r="J86" s="122">
        <v>6</v>
      </c>
      <c r="K86" s="122">
        <v>6</v>
      </c>
      <c r="L86" s="122">
        <v>38</v>
      </c>
      <c r="M86" s="122">
        <v>9</v>
      </c>
      <c r="N86" s="122">
        <v>29</v>
      </c>
      <c r="O86" s="122">
        <v>11</v>
      </c>
      <c r="P86" s="122">
        <v>21</v>
      </c>
      <c r="Q86" s="122">
        <v>49</v>
      </c>
      <c r="R86" s="122">
        <v>8</v>
      </c>
      <c r="S86" s="122">
        <v>5</v>
      </c>
      <c r="T86" s="122">
        <v>29</v>
      </c>
      <c r="U86" s="122">
        <v>4</v>
      </c>
    </row>
    <row r="87" spans="1:21" ht="12.75" x14ac:dyDescent="0.2">
      <c r="A87" s="122" t="s">
        <v>439</v>
      </c>
      <c r="B87" s="122">
        <v>134</v>
      </c>
      <c r="C87" s="122">
        <v>47</v>
      </c>
      <c r="D87" s="122">
        <v>119</v>
      </c>
      <c r="E87" s="122">
        <v>330</v>
      </c>
      <c r="F87" s="122">
        <v>197</v>
      </c>
      <c r="G87" s="122">
        <v>63</v>
      </c>
      <c r="H87" s="122">
        <v>110</v>
      </c>
      <c r="I87" s="122">
        <v>37</v>
      </c>
      <c r="J87" s="122">
        <v>49</v>
      </c>
      <c r="K87" s="122">
        <v>64</v>
      </c>
      <c r="L87" s="122">
        <v>336</v>
      </c>
      <c r="M87" s="122">
        <v>24</v>
      </c>
      <c r="N87" s="122">
        <v>378</v>
      </c>
      <c r="O87" s="122">
        <v>58</v>
      </c>
      <c r="P87" s="122">
        <v>88</v>
      </c>
      <c r="Q87" s="122">
        <v>559</v>
      </c>
      <c r="R87" s="122">
        <v>154</v>
      </c>
      <c r="S87" s="122">
        <v>20</v>
      </c>
      <c r="T87" s="122">
        <v>77</v>
      </c>
      <c r="U87" s="122">
        <v>53</v>
      </c>
    </row>
    <row r="88" spans="1:21" ht="12.75" x14ac:dyDescent="0.2">
      <c r="A88" s="122" t="s">
        <v>440</v>
      </c>
      <c r="B88" s="122">
        <v>46</v>
      </c>
      <c r="C88" s="122">
        <v>26</v>
      </c>
      <c r="D88" s="122">
        <v>32</v>
      </c>
      <c r="E88" s="122">
        <v>45</v>
      </c>
      <c r="F88" s="122">
        <v>34</v>
      </c>
      <c r="G88" s="122">
        <v>16</v>
      </c>
      <c r="H88" s="122">
        <v>32</v>
      </c>
      <c r="I88" s="122">
        <v>10</v>
      </c>
      <c r="J88" s="122">
        <v>3</v>
      </c>
      <c r="K88" s="122">
        <v>8</v>
      </c>
      <c r="L88" s="122">
        <v>64</v>
      </c>
      <c r="M88" s="122">
        <v>4</v>
      </c>
      <c r="N88" s="122">
        <v>39</v>
      </c>
      <c r="O88" s="122">
        <v>12</v>
      </c>
      <c r="P88" s="122">
        <v>11</v>
      </c>
      <c r="Q88" s="122">
        <v>89</v>
      </c>
      <c r="R88" s="122">
        <v>47</v>
      </c>
      <c r="S88" s="122">
        <v>4</v>
      </c>
      <c r="T88" s="122">
        <v>7</v>
      </c>
      <c r="U88" s="122">
        <v>24</v>
      </c>
    </row>
    <row r="89" spans="1:21" ht="14.25" customHeight="1" x14ac:dyDescent="0.2">
      <c r="A89" s="19" t="s">
        <v>441</v>
      </c>
      <c r="B89" s="19"/>
      <c r="C89" s="19"/>
      <c r="D89" s="122"/>
      <c r="E89" s="122"/>
      <c r="F89" s="19"/>
      <c r="G89" s="122"/>
      <c r="H89" s="122"/>
      <c r="I89" s="19"/>
      <c r="J89" s="122"/>
      <c r="K89" s="122"/>
      <c r="L89" s="122"/>
      <c r="M89" s="122"/>
      <c r="N89" s="122"/>
      <c r="O89" s="19"/>
      <c r="P89" s="122"/>
      <c r="Q89" s="122"/>
      <c r="R89" s="122"/>
      <c r="S89" s="19"/>
      <c r="T89" s="122"/>
      <c r="U89" s="122"/>
    </row>
    <row r="90" spans="1:21" ht="12.75" x14ac:dyDescent="0.2">
      <c r="A90" s="122" t="s">
        <v>442</v>
      </c>
      <c r="B90" s="122">
        <v>15</v>
      </c>
      <c r="C90" s="122">
        <v>10</v>
      </c>
      <c r="D90" s="122">
        <v>18</v>
      </c>
      <c r="E90" s="122">
        <v>25</v>
      </c>
      <c r="F90" s="122">
        <v>38</v>
      </c>
      <c r="G90" s="122">
        <v>17</v>
      </c>
      <c r="H90" s="122">
        <v>4</v>
      </c>
      <c r="I90" s="122">
        <v>2</v>
      </c>
      <c r="J90" s="122">
        <v>0</v>
      </c>
      <c r="K90" s="122">
        <v>13</v>
      </c>
      <c r="L90" s="122">
        <v>34</v>
      </c>
      <c r="M90" s="122">
        <v>0</v>
      </c>
      <c r="N90" s="122">
        <v>32</v>
      </c>
      <c r="O90" s="122">
        <v>15</v>
      </c>
      <c r="P90" s="122">
        <v>14</v>
      </c>
      <c r="Q90" s="122">
        <v>56</v>
      </c>
      <c r="R90" s="122">
        <v>23</v>
      </c>
      <c r="S90" s="122">
        <v>1</v>
      </c>
      <c r="T90" s="122">
        <v>5</v>
      </c>
      <c r="U90" s="122">
        <v>2</v>
      </c>
    </row>
    <row r="91" spans="1:21" ht="12.75" x14ac:dyDescent="0.2">
      <c r="A91" s="122" t="s">
        <v>443</v>
      </c>
      <c r="B91" s="122">
        <v>6</v>
      </c>
      <c r="C91" s="122">
        <v>7</v>
      </c>
      <c r="D91" s="122">
        <v>11</v>
      </c>
      <c r="E91" s="122">
        <v>25</v>
      </c>
      <c r="F91" s="122">
        <v>15</v>
      </c>
      <c r="G91" s="122">
        <v>16</v>
      </c>
      <c r="H91" s="122">
        <v>9</v>
      </c>
      <c r="I91" s="122">
        <v>3</v>
      </c>
      <c r="J91" s="122">
        <v>2</v>
      </c>
      <c r="K91" s="122">
        <v>4</v>
      </c>
      <c r="L91" s="122">
        <v>33</v>
      </c>
      <c r="M91" s="122">
        <v>16</v>
      </c>
      <c r="N91" s="122">
        <v>35</v>
      </c>
      <c r="O91" s="122">
        <v>10</v>
      </c>
      <c r="P91" s="122">
        <v>17</v>
      </c>
      <c r="Q91" s="122">
        <v>49</v>
      </c>
      <c r="R91" s="122">
        <v>33</v>
      </c>
      <c r="S91" s="122">
        <v>4</v>
      </c>
      <c r="T91" s="122">
        <v>14</v>
      </c>
      <c r="U91" s="122">
        <v>0</v>
      </c>
    </row>
    <row r="92" spans="1:21" ht="12.75" x14ac:dyDescent="0.2">
      <c r="A92" s="122" t="s">
        <v>444</v>
      </c>
      <c r="B92" s="122">
        <v>8</v>
      </c>
      <c r="C92" s="122">
        <v>16</v>
      </c>
      <c r="D92" s="122">
        <v>33</v>
      </c>
      <c r="E92" s="122">
        <v>29</v>
      </c>
      <c r="F92" s="122">
        <v>22</v>
      </c>
      <c r="G92" s="122">
        <v>49</v>
      </c>
      <c r="H92" s="122">
        <v>15</v>
      </c>
      <c r="I92" s="122">
        <v>1</v>
      </c>
      <c r="J92" s="122">
        <v>1</v>
      </c>
      <c r="K92" s="122">
        <v>5</v>
      </c>
      <c r="L92" s="122">
        <v>62</v>
      </c>
      <c r="M92" s="122">
        <v>0</v>
      </c>
      <c r="N92" s="122">
        <v>35</v>
      </c>
      <c r="O92" s="122">
        <v>21</v>
      </c>
      <c r="P92" s="122">
        <v>8</v>
      </c>
      <c r="Q92" s="122">
        <v>92</v>
      </c>
      <c r="R92" s="122">
        <v>16</v>
      </c>
      <c r="S92" s="122">
        <v>2</v>
      </c>
      <c r="T92" s="122">
        <v>32</v>
      </c>
      <c r="U92" s="122">
        <v>1</v>
      </c>
    </row>
    <row r="93" spans="1:21" ht="12.75" x14ac:dyDescent="0.2">
      <c r="A93" s="122" t="s">
        <v>445</v>
      </c>
      <c r="B93" s="122">
        <v>7</v>
      </c>
      <c r="C93" s="122">
        <v>9</v>
      </c>
      <c r="D93" s="122">
        <v>10</v>
      </c>
      <c r="E93" s="122">
        <v>11</v>
      </c>
      <c r="F93" s="122">
        <v>12</v>
      </c>
      <c r="G93" s="122">
        <v>19</v>
      </c>
      <c r="H93" s="122">
        <v>4</v>
      </c>
      <c r="I93" s="122">
        <v>1</v>
      </c>
      <c r="J93" s="122">
        <v>0</v>
      </c>
      <c r="K93" s="122">
        <v>5</v>
      </c>
      <c r="L93" s="122">
        <v>32</v>
      </c>
      <c r="M93" s="122">
        <v>4</v>
      </c>
      <c r="N93" s="122">
        <v>26</v>
      </c>
      <c r="O93" s="122">
        <v>10</v>
      </c>
      <c r="P93" s="122">
        <v>10</v>
      </c>
      <c r="Q93" s="122">
        <v>45</v>
      </c>
      <c r="R93" s="122">
        <v>12</v>
      </c>
      <c r="S93" s="122">
        <v>2</v>
      </c>
      <c r="T93" s="122">
        <v>4</v>
      </c>
      <c r="U93" s="122">
        <v>1</v>
      </c>
    </row>
    <row r="94" spans="1:21" ht="12.75" x14ac:dyDescent="0.2">
      <c r="A94" s="122" t="s">
        <v>441</v>
      </c>
      <c r="B94" s="122">
        <v>62</v>
      </c>
      <c r="C94" s="122">
        <v>56</v>
      </c>
      <c r="D94" s="122">
        <v>98</v>
      </c>
      <c r="E94" s="122">
        <v>209</v>
      </c>
      <c r="F94" s="122">
        <v>154</v>
      </c>
      <c r="G94" s="122">
        <v>78</v>
      </c>
      <c r="H94" s="122">
        <v>39</v>
      </c>
      <c r="I94" s="122">
        <v>26</v>
      </c>
      <c r="J94" s="122">
        <v>1</v>
      </c>
      <c r="K94" s="122">
        <v>54</v>
      </c>
      <c r="L94" s="122">
        <v>201</v>
      </c>
      <c r="M94" s="122">
        <v>1</v>
      </c>
      <c r="N94" s="122">
        <v>252</v>
      </c>
      <c r="O94" s="122">
        <v>33</v>
      </c>
      <c r="P94" s="122">
        <v>44</v>
      </c>
      <c r="Q94" s="122">
        <v>486</v>
      </c>
      <c r="R94" s="122">
        <v>211</v>
      </c>
      <c r="S94" s="122">
        <v>12</v>
      </c>
      <c r="T94" s="122">
        <v>54</v>
      </c>
      <c r="U94" s="122">
        <v>9</v>
      </c>
    </row>
    <row r="95" spans="1:21" ht="12.75" x14ac:dyDescent="0.2">
      <c r="A95" s="122" t="s">
        <v>446</v>
      </c>
      <c r="B95" s="122">
        <v>19</v>
      </c>
      <c r="C95" s="122">
        <v>14</v>
      </c>
      <c r="D95" s="122">
        <v>50</v>
      </c>
      <c r="E95" s="122">
        <v>9</v>
      </c>
      <c r="F95" s="122">
        <v>30</v>
      </c>
      <c r="G95" s="122">
        <v>20</v>
      </c>
      <c r="H95" s="122">
        <v>24</v>
      </c>
      <c r="I95" s="122">
        <v>7</v>
      </c>
      <c r="J95" s="122">
        <v>0</v>
      </c>
      <c r="K95" s="122">
        <v>8</v>
      </c>
      <c r="L95" s="122">
        <v>68</v>
      </c>
      <c r="M95" s="122">
        <v>7</v>
      </c>
      <c r="N95" s="122">
        <v>33</v>
      </c>
      <c r="O95" s="122">
        <v>20</v>
      </c>
      <c r="P95" s="122">
        <v>11</v>
      </c>
      <c r="Q95" s="122">
        <v>82</v>
      </c>
      <c r="R95" s="122">
        <v>44</v>
      </c>
      <c r="S95" s="122">
        <v>1</v>
      </c>
      <c r="T95" s="122">
        <v>27</v>
      </c>
      <c r="U95" s="122">
        <v>0</v>
      </c>
    </row>
    <row r="96" spans="1:21" ht="12.75" x14ac:dyDescent="0.2">
      <c r="A96" s="122" t="s">
        <v>447</v>
      </c>
      <c r="B96" s="122">
        <v>11</v>
      </c>
      <c r="C96" s="122">
        <v>27</v>
      </c>
      <c r="D96" s="122">
        <v>25</v>
      </c>
      <c r="E96" s="122">
        <v>30</v>
      </c>
      <c r="F96" s="122">
        <v>42</v>
      </c>
      <c r="G96" s="122">
        <v>13</v>
      </c>
      <c r="H96" s="122">
        <v>3</v>
      </c>
      <c r="I96" s="122">
        <v>8</v>
      </c>
      <c r="J96" s="122">
        <v>0</v>
      </c>
      <c r="K96" s="122">
        <v>11</v>
      </c>
      <c r="L96" s="122">
        <v>35</v>
      </c>
      <c r="M96" s="122">
        <v>0</v>
      </c>
      <c r="N96" s="122">
        <v>46</v>
      </c>
      <c r="O96" s="122">
        <v>14</v>
      </c>
      <c r="P96" s="122">
        <v>17</v>
      </c>
      <c r="Q96" s="122">
        <v>123</v>
      </c>
      <c r="R96" s="122">
        <v>39</v>
      </c>
      <c r="S96" s="122">
        <v>5</v>
      </c>
      <c r="T96" s="122">
        <v>18</v>
      </c>
      <c r="U96" s="122">
        <v>5</v>
      </c>
    </row>
    <row r="97" spans="1:21" ht="12.75" x14ac:dyDescent="0.2">
      <c r="A97" s="122" t="s">
        <v>448</v>
      </c>
      <c r="B97" s="122">
        <v>17</v>
      </c>
      <c r="C97" s="122">
        <v>18</v>
      </c>
      <c r="D97" s="122">
        <v>65</v>
      </c>
      <c r="E97" s="122">
        <v>36</v>
      </c>
      <c r="F97" s="122">
        <v>49</v>
      </c>
      <c r="G97" s="122">
        <v>30</v>
      </c>
      <c r="H97" s="122">
        <v>13</v>
      </c>
      <c r="I97" s="122">
        <v>4</v>
      </c>
      <c r="J97" s="122">
        <v>6</v>
      </c>
      <c r="K97" s="122">
        <v>27</v>
      </c>
      <c r="L97" s="122">
        <v>75</v>
      </c>
      <c r="M97" s="122">
        <v>13</v>
      </c>
      <c r="N97" s="122">
        <v>40</v>
      </c>
      <c r="O97" s="122">
        <v>17</v>
      </c>
      <c r="P97" s="122">
        <v>17</v>
      </c>
      <c r="Q97" s="122">
        <v>100</v>
      </c>
      <c r="R97" s="122">
        <v>58</v>
      </c>
      <c r="S97" s="122">
        <v>5</v>
      </c>
      <c r="T97" s="122">
        <v>32</v>
      </c>
      <c r="U97" s="122">
        <v>1</v>
      </c>
    </row>
    <row r="98" spans="1:21" ht="12.75" x14ac:dyDescent="0.2">
      <c r="A98" s="122" t="s">
        <v>449</v>
      </c>
      <c r="B98" s="122">
        <v>14</v>
      </c>
      <c r="C98" s="122">
        <v>11</v>
      </c>
      <c r="D98" s="122">
        <v>89</v>
      </c>
      <c r="E98" s="122">
        <v>60</v>
      </c>
      <c r="F98" s="122">
        <v>70</v>
      </c>
      <c r="G98" s="122">
        <v>37</v>
      </c>
      <c r="H98" s="122">
        <v>19</v>
      </c>
      <c r="I98" s="122">
        <v>5</v>
      </c>
      <c r="J98" s="122">
        <v>0</v>
      </c>
      <c r="K98" s="122">
        <v>22</v>
      </c>
      <c r="L98" s="122">
        <v>92</v>
      </c>
      <c r="M98" s="122">
        <v>23</v>
      </c>
      <c r="N98" s="122">
        <v>80</v>
      </c>
      <c r="O98" s="122">
        <v>21</v>
      </c>
      <c r="P98" s="122">
        <v>26</v>
      </c>
      <c r="Q98" s="122">
        <v>161</v>
      </c>
      <c r="R98" s="122">
        <v>95</v>
      </c>
      <c r="S98" s="122">
        <v>13</v>
      </c>
      <c r="T98" s="122">
        <v>28</v>
      </c>
      <c r="U98" s="122">
        <v>1</v>
      </c>
    </row>
    <row r="99" spans="1:21" ht="12.75" x14ac:dyDescent="0.2">
      <c r="A99" s="122" t="s">
        <v>450</v>
      </c>
      <c r="B99" s="122">
        <v>8</v>
      </c>
      <c r="C99" s="122">
        <v>5</v>
      </c>
      <c r="D99" s="122">
        <v>12</v>
      </c>
      <c r="E99" s="122">
        <v>13</v>
      </c>
      <c r="F99" s="122">
        <v>23</v>
      </c>
      <c r="G99" s="122">
        <v>11</v>
      </c>
      <c r="H99" s="122">
        <v>7</v>
      </c>
      <c r="I99" s="122">
        <v>4</v>
      </c>
      <c r="J99" s="122">
        <v>0</v>
      </c>
      <c r="K99" s="122">
        <v>10</v>
      </c>
      <c r="L99" s="122">
        <v>21</v>
      </c>
      <c r="M99" s="122">
        <v>0</v>
      </c>
      <c r="N99" s="122">
        <v>16</v>
      </c>
      <c r="O99" s="122">
        <v>7</v>
      </c>
      <c r="P99" s="122">
        <v>6</v>
      </c>
      <c r="Q99" s="122">
        <v>23</v>
      </c>
      <c r="R99" s="122">
        <v>28</v>
      </c>
      <c r="S99" s="122">
        <v>8</v>
      </c>
      <c r="T99" s="122">
        <v>7</v>
      </c>
      <c r="U99" s="122">
        <v>2</v>
      </c>
    </row>
    <row r="100" spans="1:21" ht="12.75" x14ac:dyDescent="0.2">
      <c r="A100" s="122" t="s">
        <v>451</v>
      </c>
      <c r="B100" s="122">
        <v>8</v>
      </c>
      <c r="C100" s="122">
        <v>10</v>
      </c>
      <c r="D100" s="122">
        <v>40</v>
      </c>
      <c r="E100" s="122">
        <v>14</v>
      </c>
      <c r="F100" s="122">
        <v>20</v>
      </c>
      <c r="G100" s="122">
        <v>33</v>
      </c>
      <c r="H100" s="122">
        <v>29</v>
      </c>
      <c r="I100" s="122">
        <v>2</v>
      </c>
      <c r="J100" s="122">
        <v>3</v>
      </c>
      <c r="K100" s="122">
        <v>4</v>
      </c>
      <c r="L100" s="122">
        <v>61</v>
      </c>
      <c r="M100" s="122">
        <v>18</v>
      </c>
      <c r="N100" s="122">
        <v>57</v>
      </c>
      <c r="O100" s="122">
        <v>23</v>
      </c>
      <c r="P100" s="122">
        <v>23</v>
      </c>
      <c r="Q100" s="122">
        <v>111</v>
      </c>
      <c r="R100" s="122">
        <v>48</v>
      </c>
      <c r="S100" s="122">
        <v>4</v>
      </c>
      <c r="T100" s="122">
        <v>7</v>
      </c>
      <c r="U100" s="122">
        <v>3</v>
      </c>
    </row>
    <row r="101" spans="1:21" ht="12.75" x14ac:dyDescent="0.2">
      <c r="A101" s="122" t="s">
        <v>452</v>
      </c>
      <c r="B101" s="122">
        <v>42</v>
      </c>
      <c r="C101" s="122">
        <v>27</v>
      </c>
      <c r="D101" s="122">
        <v>53</v>
      </c>
      <c r="E101" s="122">
        <v>116</v>
      </c>
      <c r="F101" s="122">
        <v>56</v>
      </c>
      <c r="G101" s="122">
        <v>40</v>
      </c>
      <c r="H101" s="122">
        <v>51</v>
      </c>
      <c r="I101" s="122">
        <v>5</v>
      </c>
      <c r="J101" s="122">
        <v>6</v>
      </c>
      <c r="K101" s="122">
        <v>33</v>
      </c>
      <c r="L101" s="122">
        <v>128</v>
      </c>
      <c r="M101" s="122">
        <v>35</v>
      </c>
      <c r="N101" s="122">
        <v>160</v>
      </c>
      <c r="O101" s="122">
        <v>54</v>
      </c>
      <c r="P101" s="122">
        <v>42</v>
      </c>
      <c r="Q101" s="122">
        <v>187</v>
      </c>
      <c r="R101" s="122">
        <v>25</v>
      </c>
      <c r="S101" s="122">
        <v>10</v>
      </c>
      <c r="T101" s="122">
        <v>64</v>
      </c>
      <c r="U101" s="122">
        <v>5</v>
      </c>
    </row>
    <row r="102" spans="1:21" ht="14.25" customHeight="1" x14ac:dyDescent="0.2">
      <c r="A102" s="19" t="s">
        <v>453</v>
      </c>
      <c r="B102" s="19"/>
      <c r="C102" s="19"/>
      <c r="D102" s="122"/>
      <c r="E102" s="122"/>
      <c r="F102" s="19"/>
      <c r="G102" s="122"/>
      <c r="H102" s="122"/>
      <c r="I102" s="19"/>
      <c r="J102" s="122"/>
      <c r="K102" s="122"/>
      <c r="L102" s="122"/>
      <c r="M102" s="122"/>
      <c r="N102" s="122"/>
      <c r="O102" s="19"/>
      <c r="P102" s="122"/>
      <c r="Q102" s="122"/>
      <c r="R102" s="122"/>
      <c r="S102" s="19"/>
      <c r="T102" s="122"/>
      <c r="U102" s="122"/>
    </row>
    <row r="103" spans="1:21" ht="12.75" x14ac:dyDescent="0.2">
      <c r="A103" s="122" t="s">
        <v>454</v>
      </c>
      <c r="B103" s="122">
        <v>81</v>
      </c>
      <c r="C103" s="122">
        <v>76</v>
      </c>
      <c r="D103" s="122">
        <v>90</v>
      </c>
      <c r="E103" s="122">
        <v>160</v>
      </c>
      <c r="F103" s="122">
        <v>125</v>
      </c>
      <c r="G103" s="122">
        <v>70</v>
      </c>
      <c r="H103" s="122">
        <v>69</v>
      </c>
      <c r="I103" s="122">
        <v>34</v>
      </c>
      <c r="J103" s="122">
        <v>40</v>
      </c>
      <c r="K103" s="122">
        <v>35</v>
      </c>
      <c r="L103" s="122">
        <v>163</v>
      </c>
      <c r="M103" s="122">
        <v>2</v>
      </c>
      <c r="N103" s="122">
        <v>140</v>
      </c>
      <c r="O103" s="122">
        <v>57</v>
      </c>
      <c r="P103" s="122">
        <v>84</v>
      </c>
      <c r="Q103" s="122">
        <v>316</v>
      </c>
      <c r="R103" s="122">
        <v>103</v>
      </c>
      <c r="S103" s="122">
        <v>33</v>
      </c>
      <c r="T103" s="122">
        <v>35</v>
      </c>
      <c r="U103" s="122">
        <v>23</v>
      </c>
    </row>
    <row r="104" spans="1:21" ht="14.25" customHeight="1" x14ac:dyDescent="0.2">
      <c r="A104" s="19" t="s">
        <v>455</v>
      </c>
      <c r="B104" s="19"/>
      <c r="C104" s="19"/>
      <c r="D104" s="122"/>
      <c r="E104" s="122"/>
      <c r="F104" s="19"/>
      <c r="G104" s="122"/>
      <c r="H104" s="122"/>
      <c r="I104" s="19"/>
      <c r="J104" s="122"/>
      <c r="K104" s="122"/>
      <c r="L104" s="122"/>
      <c r="M104" s="122"/>
      <c r="N104" s="122"/>
      <c r="O104" s="19"/>
      <c r="P104" s="122"/>
      <c r="Q104" s="122"/>
      <c r="R104" s="122"/>
      <c r="S104" s="19"/>
      <c r="T104" s="122"/>
      <c r="U104" s="122"/>
    </row>
    <row r="105" spans="1:21" ht="12.75" x14ac:dyDescent="0.2">
      <c r="A105" s="122" t="s">
        <v>456</v>
      </c>
      <c r="B105" s="122">
        <v>50</v>
      </c>
      <c r="C105" s="122">
        <v>38</v>
      </c>
      <c r="D105" s="122">
        <v>71</v>
      </c>
      <c r="E105" s="122">
        <v>144</v>
      </c>
      <c r="F105" s="122">
        <v>87</v>
      </c>
      <c r="G105" s="122">
        <v>32</v>
      </c>
      <c r="H105" s="122">
        <v>8</v>
      </c>
      <c r="I105" s="122">
        <v>25</v>
      </c>
      <c r="J105" s="122">
        <v>2</v>
      </c>
      <c r="K105" s="122">
        <v>22</v>
      </c>
      <c r="L105" s="122">
        <v>98</v>
      </c>
      <c r="M105" s="122">
        <v>7</v>
      </c>
      <c r="N105" s="122">
        <v>112</v>
      </c>
      <c r="O105" s="122">
        <v>22</v>
      </c>
      <c r="P105" s="122">
        <v>28</v>
      </c>
      <c r="Q105" s="122">
        <v>133</v>
      </c>
      <c r="R105" s="122">
        <v>95</v>
      </c>
      <c r="S105" s="122">
        <v>18</v>
      </c>
      <c r="T105" s="122">
        <v>27</v>
      </c>
      <c r="U105" s="122">
        <v>11</v>
      </c>
    </row>
    <row r="106" spans="1:21" ht="12.75" x14ac:dyDescent="0.2">
      <c r="A106" s="122" t="s">
        <v>457</v>
      </c>
      <c r="B106" s="122">
        <v>122</v>
      </c>
      <c r="C106" s="122">
        <v>100</v>
      </c>
      <c r="D106" s="122">
        <v>49</v>
      </c>
      <c r="E106" s="122">
        <v>222</v>
      </c>
      <c r="F106" s="122">
        <v>170</v>
      </c>
      <c r="G106" s="122">
        <v>65</v>
      </c>
      <c r="H106" s="122">
        <v>23</v>
      </c>
      <c r="I106" s="122">
        <v>10</v>
      </c>
      <c r="J106" s="122">
        <v>1</v>
      </c>
      <c r="K106" s="122">
        <v>38</v>
      </c>
      <c r="L106" s="122">
        <v>186</v>
      </c>
      <c r="M106" s="122">
        <v>15</v>
      </c>
      <c r="N106" s="122">
        <v>263</v>
      </c>
      <c r="O106" s="122">
        <v>49</v>
      </c>
      <c r="P106" s="122">
        <v>56</v>
      </c>
      <c r="Q106" s="122">
        <v>419</v>
      </c>
      <c r="R106" s="122">
        <v>103</v>
      </c>
      <c r="S106" s="122">
        <v>20</v>
      </c>
      <c r="T106" s="122">
        <v>54</v>
      </c>
      <c r="U106" s="122">
        <v>38</v>
      </c>
    </row>
    <row r="107" spans="1:21" ht="12.75" x14ac:dyDescent="0.2">
      <c r="A107" s="122" t="s">
        <v>458</v>
      </c>
      <c r="B107" s="122">
        <v>6</v>
      </c>
      <c r="C107" s="122">
        <v>36</v>
      </c>
      <c r="D107" s="122">
        <v>37</v>
      </c>
      <c r="E107" s="122">
        <v>27</v>
      </c>
      <c r="F107" s="122">
        <v>18</v>
      </c>
      <c r="G107" s="122">
        <v>25</v>
      </c>
      <c r="H107" s="122">
        <v>16</v>
      </c>
      <c r="I107" s="122">
        <v>2</v>
      </c>
      <c r="J107" s="122">
        <v>0</v>
      </c>
      <c r="K107" s="122">
        <v>17</v>
      </c>
      <c r="L107" s="122">
        <v>52</v>
      </c>
      <c r="M107" s="122">
        <v>18</v>
      </c>
      <c r="N107" s="122">
        <v>40</v>
      </c>
      <c r="O107" s="122">
        <v>10</v>
      </c>
      <c r="P107" s="122">
        <v>9</v>
      </c>
      <c r="Q107" s="122">
        <v>55</v>
      </c>
      <c r="R107" s="122">
        <v>55</v>
      </c>
      <c r="S107" s="122">
        <v>2</v>
      </c>
      <c r="T107" s="122">
        <v>7</v>
      </c>
      <c r="U107" s="122">
        <v>5</v>
      </c>
    </row>
    <row r="108" spans="1:21" ht="12.75" x14ac:dyDescent="0.2">
      <c r="A108" s="122" t="s">
        <v>459</v>
      </c>
      <c r="B108" s="122">
        <v>37</v>
      </c>
      <c r="C108" s="122">
        <v>54</v>
      </c>
      <c r="D108" s="122">
        <v>43</v>
      </c>
      <c r="E108" s="122">
        <v>54</v>
      </c>
      <c r="F108" s="122">
        <v>54</v>
      </c>
      <c r="G108" s="122">
        <v>21</v>
      </c>
      <c r="H108" s="122">
        <v>17</v>
      </c>
      <c r="I108" s="122">
        <v>8</v>
      </c>
      <c r="J108" s="122">
        <v>3</v>
      </c>
      <c r="K108" s="122">
        <v>25</v>
      </c>
      <c r="L108" s="122">
        <v>154</v>
      </c>
      <c r="M108" s="122">
        <v>35</v>
      </c>
      <c r="N108" s="122">
        <v>92</v>
      </c>
      <c r="O108" s="122">
        <v>46</v>
      </c>
      <c r="P108" s="122">
        <v>13</v>
      </c>
      <c r="Q108" s="122">
        <v>141</v>
      </c>
      <c r="R108" s="122">
        <v>70</v>
      </c>
      <c r="S108" s="122">
        <v>8</v>
      </c>
      <c r="T108" s="122">
        <v>20</v>
      </c>
      <c r="U108" s="122">
        <v>16</v>
      </c>
    </row>
    <row r="109" spans="1:21" ht="12.75" x14ac:dyDescent="0.2">
      <c r="A109" s="122" t="s">
        <v>460</v>
      </c>
      <c r="B109" s="122">
        <v>23</v>
      </c>
      <c r="C109" s="122">
        <v>39</v>
      </c>
      <c r="D109" s="122">
        <v>21</v>
      </c>
      <c r="E109" s="122">
        <v>40</v>
      </c>
      <c r="F109" s="122">
        <v>66</v>
      </c>
      <c r="G109" s="122">
        <v>9</v>
      </c>
      <c r="H109" s="122">
        <v>13</v>
      </c>
      <c r="I109" s="122">
        <v>17</v>
      </c>
      <c r="J109" s="122">
        <v>0</v>
      </c>
      <c r="K109" s="122">
        <v>18</v>
      </c>
      <c r="L109" s="122">
        <v>58</v>
      </c>
      <c r="M109" s="122">
        <v>10</v>
      </c>
      <c r="N109" s="122">
        <v>63</v>
      </c>
      <c r="O109" s="122">
        <v>25</v>
      </c>
      <c r="P109" s="122">
        <v>11</v>
      </c>
      <c r="Q109" s="122">
        <v>81</v>
      </c>
      <c r="R109" s="122">
        <v>33</v>
      </c>
      <c r="S109" s="122">
        <v>4</v>
      </c>
      <c r="T109" s="122">
        <v>11</v>
      </c>
      <c r="U109" s="122">
        <v>5</v>
      </c>
    </row>
    <row r="110" spans="1:21" ht="14.25" customHeight="1" x14ac:dyDescent="0.2">
      <c r="A110" s="19" t="s">
        <v>461</v>
      </c>
      <c r="B110" s="19"/>
      <c r="C110" s="19"/>
      <c r="D110" s="122"/>
      <c r="E110" s="122"/>
      <c r="F110" s="19"/>
      <c r="G110" s="122"/>
      <c r="H110" s="122"/>
      <c r="I110" s="19"/>
      <c r="J110" s="122"/>
      <c r="K110" s="122"/>
      <c r="L110" s="122"/>
      <c r="M110" s="122"/>
      <c r="N110" s="122"/>
      <c r="O110" s="19"/>
      <c r="P110" s="122"/>
      <c r="Q110" s="122"/>
      <c r="R110" s="122"/>
      <c r="S110" s="19"/>
      <c r="T110" s="122"/>
      <c r="U110" s="122"/>
    </row>
    <row r="111" spans="1:21" ht="12.75" x14ac:dyDescent="0.2">
      <c r="A111" s="122" t="s">
        <v>462</v>
      </c>
      <c r="B111" s="122">
        <v>32</v>
      </c>
      <c r="C111" s="122">
        <v>19</v>
      </c>
      <c r="D111" s="122">
        <v>34</v>
      </c>
      <c r="E111" s="122">
        <v>28</v>
      </c>
      <c r="F111" s="122">
        <v>36</v>
      </c>
      <c r="G111" s="122">
        <v>44</v>
      </c>
      <c r="H111" s="122">
        <v>30</v>
      </c>
      <c r="I111" s="122">
        <v>21</v>
      </c>
      <c r="J111" s="122">
        <v>2</v>
      </c>
      <c r="K111" s="122">
        <v>21</v>
      </c>
      <c r="L111" s="122">
        <v>36</v>
      </c>
      <c r="M111" s="122">
        <v>13</v>
      </c>
      <c r="N111" s="122">
        <v>43</v>
      </c>
      <c r="O111" s="122">
        <v>22</v>
      </c>
      <c r="P111" s="122">
        <v>23</v>
      </c>
      <c r="Q111" s="122">
        <v>87</v>
      </c>
      <c r="R111" s="122">
        <v>32</v>
      </c>
      <c r="S111" s="122">
        <v>17</v>
      </c>
      <c r="T111" s="122">
        <v>28</v>
      </c>
      <c r="U111" s="122">
        <v>6</v>
      </c>
    </row>
    <row r="112" spans="1:21" ht="12.75" x14ac:dyDescent="0.2">
      <c r="A112" s="122" t="s">
        <v>463</v>
      </c>
      <c r="B112" s="122">
        <v>36</v>
      </c>
      <c r="C112" s="122">
        <v>43</v>
      </c>
      <c r="D112" s="122">
        <v>32</v>
      </c>
      <c r="E112" s="122">
        <v>21</v>
      </c>
      <c r="F112" s="122">
        <v>36</v>
      </c>
      <c r="G112" s="122">
        <v>18</v>
      </c>
      <c r="H112" s="122">
        <v>12</v>
      </c>
      <c r="I112" s="122">
        <v>8</v>
      </c>
      <c r="J112" s="122">
        <v>3</v>
      </c>
      <c r="K112" s="122">
        <v>15</v>
      </c>
      <c r="L112" s="122">
        <v>43</v>
      </c>
      <c r="M112" s="122">
        <v>7</v>
      </c>
      <c r="N112" s="122">
        <v>44</v>
      </c>
      <c r="O112" s="122">
        <v>9</v>
      </c>
      <c r="P112" s="122">
        <v>7</v>
      </c>
      <c r="Q112" s="122">
        <v>45</v>
      </c>
      <c r="R112" s="122">
        <v>38</v>
      </c>
      <c r="S112" s="122">
        <v>5</v>
      </c>
      <c r="T112" s="122">
        <v>12</v>
      </c>
      <c r="U112" s="122">
        <v>2</v>
      </c>
    </row>
    <row r="113" spans="1:21" ht="12.75" x14ac:dyDescent="0.2">
      <c r="A113" s="122" t="s">
        <v>464</v>
      </c>
      <c r="B113" s="122">
        <v>17</v>
      </c>
      <c r="C113" s="122">
        <v>20</v>
      </c>
      <c r="D113" s="122">
        <v>20</v>
      </c>
      <c r="E113" s="122">
        <v>60</v>
      </c>
      <c r="F113" s="122">
        <v>36</v>
      </c>
      <c r="G113" s="122">
        <v>30</v>
      </c>
      <c r="H113" s="122">
        <v>15</v>
      </c>
      <c r="I113" s="122">
        <v>12</v>
      </c>
      <c r="J113" s="122">
        <v>2</v>
      </c>
      <c r="K113" s="122">
        <v>20</v>
      </c>
      <c r="L113" s="122">
        <v>61</v>
      </c>
      <c r="M113" s="122">
        <v>0</v>
      </c>
      <c r="N113" s="122">
        <v>89</v>
      </c>
      <c r="O113" s="122">
        <v>11</v>
      </c>
      <c r="P113" s="122">
        <v>8</v>
      </c>
      <c r="Q113" s="122">
        <v>132</v>
      </c>
      <c r="R113" s="122">
        <v>41</v>
      </c>
      <c r="S113" s="122">
        <v>5</v>
      </c>
      <c r="T113" s="122">
        <v>26</v>
      </c>
      <c r="U113" s="122">
        <v>13</v>
      </c>
    </row>
    <row r="114" spans="1:21" ht="12.75" x14ac:dyDescent="0.2">
      <c r="A114" s="122" t="s">
        <v>465</v>
      </c>
      <c r="B114" s="122">
        <v>28</v>
      </c>
      <c r="C114" s="122">
        <v>14</v>
      </c>
      <c r="D114" s="122">
        <v>13</v>
      </c>
      <c r="E114" s="122">
        <v>41</v>
      </c>
      <c r="F114" s="122">
        <v>40</v>
      </c>
      <c r="G114" s="122">
        <v>9</v>
      </c>
      <c r="H114" s="122">
        <v>23</v>
      </c>
      <c r="I114" s="122">
        <v>5</v>
      </c>
      <c r="J114" s="122">
        <v>2</v>
      </c>
      <c r="K114" s="122">
        <v>10</v>
      </c>
      <c r="L114" s="122">
        <v>35</v>
      </c>
      <c r="M114" s="122">
        <v>6</v>
      </c>
      <c r="N114" s="122">
        <v>47</v>
      </c>
      <c r="O114" s="122">
        <v>19</v>
      </c>
      <c r="P114" s="122">
        <v>7</v>
      </c>
      <c r="Q114" s="122">
        <v>106</v>
      </c>
      <c r="R114" s="122">
        <v>22</v>
      </c>
      <c r="S114" s="122">
        <v>5</v>
      </c>
      <c r="T114" s="122">
        <v>11</v>
      </c>
      <c r="U114" s="122">
        <v>3</v>
      </c>
    </row>
    <row r="115" spans="1:21" ht="12.75" x14ac:dyDescent="0.2">
      <c r="A115" s="122" t="s">
        <v>466</v>
      </c>
      <c r="B115" s="122">
        <v>48</v>
      </c>
      <c r="C115" s="122">
        <v>72</v>
      </c>
      <c r="D115" s="122">
        <v>51</v>
      </c>
      <c r="E115" s="122">
        <v>121</v>
      </c>
      <c r="F115" s="122">
        <v>63</v>
      </c>
      <c r="G115" s="122">
        <v>64</v>
      </c>
      <c r="H115" s="122">
        <v>35</v>
      </c>
      <c r="I115" s="122">
        <v>10</v>
      </c>
      <c r="J115" s="122">
        <v>10</v>
      </c>
      <c r="K115" s="122">
        <v>33</v>
      </c>
      <c r="L115" s="122">
        <v>151</v>
      </c>
      <c r="M115" s="122">
        <v>6</v>
      </c>
      <c r="N115" s="122">
        <v>122</v>
      </c>
      <c r="O115" s="122">
        <v>50</v>
      </c>
      <c r="P115" s="122">
        <v>44</v>
      </c>
      <c r="Q115" s="122">
        <v>189</v>
      </c>
      <c r="R115" s="122">
        <v>92</v>
      </c>
      <c r="S115" s="122">
        <v>11</v>
      </c>
      <c r="T115" s="122">
        <v>40</v>
      </c>
      <c r="U115" s="122">
        <v>12</v>
      </c>
    </row>
    <row r="116" spans="1:21" ht="12.75" x14ac:dyDescent="0.2">
      <c r="A116" s="122" t="s">
        <v>467</v>
      </c>
      <c r="B116" s="122">
        <v>117</v>
      </c>
      <c r="C116" s="122">
        <v>104</v>
      </c>
      <c r="D116" s="122">
        <v>176</v>
      </c>
      <c r="E116" s="122">
        <v>429</v>
      </c>
      <c r="F116" s="122">
        <v>287</v>
      </c>
      <c r="G116" s="122">
        <v>134</v>
      </c>
      <c r="H116" s="122">
        <v>148</v>
      </c>
      <c r="I116" s="122">
        <v>72</v>
      </c>
      <c r="J116" s="122">
        <v>22</v>
      </c>
      <c r="K116" s="122">
        <v>84</v>
      </c>
      <c r="L116" s="122">
        <v>458</v>
      </c>
      <c r="M116" s="122">
        <v>29</v>
      </c>
      <c r="N116" s="122">
        <v>675</v>
      </c>
      <c r="O116" s="122">
        <v>84</v>
      </c>
      <c r="P116" s="122">
        <v>91</v>
      </c>
      <c r="Q116" s="122">
        <v>1002</v>
      </c>
      <c r="R116" s="122">
        <v>277</v>
      </c>
      <c r="S116" s="122">
        <v>29</v>
      </c>
      <c r="T116" s="122">
        <v>112</v>
      </c>
      <c r="U116" s="122">
        <v>95</v>
      </c>
    </row>
    <row r="117" spans="1:21" ht="12.75" x14ac:dyDescent="0.2">
      <c r="A117" s="122" t="s">
        <v>468</v>
      </c>
      <c r="B117" s="122">
        <v>68</v>
      </c>
      <c r="C117" s="122">
        <v>79</v>
      </c>
      <c r="D117" s="122">
        <v>104</v>
      </c>
      <c r="E117" s="122">
        <v>116</v>
      </c>
      <c r="F117" s="122">
        <v>149</v>
      </c>
      <c r="G117" s="122">
        <v>55</v>
      </c>
      <c r="H117" s="122">
        <v>92</v>
      </c>
      <c r="I117" s="122">
        <v>10</v>
      </c>
      <c r="J117" s="122">
        <v>8</v>
      </c>
      <c r="K117" s="122">
        <v>68</v>
      </c>
      <c r="L117" s="122">
        <v>215</v>
      </c>
      <c r="M117" s="122">
        <v>44</v>
      </c>
      <c r="N117" s="122">
        <v>117</v>
      </c>
      <c r="O117" s="122">
        <v>59</v>
      </c>
      <c r="P117" s="122">
        <v>53</v>
      </c>
      <c r="Q117" s="122">
        <v>240</v>
      </c>
      <c r="R117" s="122">
        <v>170</v>
      </c>
      <c r="S117" s="122">
        <v>25</v>
      </c>
      <c r="T117" s="122">
        <v>89</v>
      </c>
      <c r="U117" s="122">
        <v>13</v>
      </c>
    </row>
    <row r="118" spans="1:21" ht="12.75" x14ac:dyDescent="0.2">
      <c r="A118" s="122" t="s">
        <v>469</v>
      </c>
      <c r="B118" s="122">
        <v>16</v>
      </c>
      <c r="C118" s="122">
        <v>6</v>
      </c>
      <c r="D118" s="122">
        <v>54</v>
      </c>
      <c r="E118" s="122">
        <v>70</v>
      </c>
      <c r="F118" s="122">
        <v>65</v>
      </c>
      <c r="G118" s="122">
        <v>23</v>
      </c>
      <c r="H118" s="122">
        <v>35</v>
      </c>
      <c r="I118" s="122">
        <v>8</v>
      </c>
      <c r="J118" s="122">
        <v>6</v>
      </c>
      <c r="K118" s="122">
        <v>18</v>
      </c>
      <c r="L118" s="122">
        <v>60</v>
      </c>
      <c r="M118" s="122">
        <v>2</v>
      </c>
      <c r="N118" s="122">
        <v>143</v>
      </c>
      <c r="O118" s="122">
        <v>19</v>
      </c>
      <c r="P118" s="122">
        <v>18</v>
      </c>
      <c r="Q118" s="122">
        <v>237</v>
      </c>
      <c r="R118" s="122">
        <v>106</v>
      </c>
      <c r="S118" s="122">
        <v>6</v>
      </c>
      <c r="T118" s="122">
        <v>18</v>
      </c>
      <c r="U118" s="122">
        <v>13</v>
      </c>
    </row>
    <row r="119" spans="1:21" ht="12.75" x14ac:dyDescent="0.2">
      <c r="A119" s="122" t="s">
        <v>470</v>
      </c>
      <c r="B119" s="122">
        <v>29</v>
      </c>
      <c r="C119" s="122">
        <v>21</v>
      </c>
      <c r="D119" s="122">
        <v>13</v>
      </c>
      <c r="E119" s="122">
        <v>28</v>
      </c>
      <c r="F119" s="122">
        <v>43</v>
      </c>
      <c r="G119" s="122">
        <v>39</v>
      </c>
      <c r="H119" s="122">
        <v>27</v>
      </c>
      <c r="I119" s="122">
        <v>11</v>
      </c>
      <c r="J119" s="122">
        <v>4</v>
      </c>
      <c r="K119" s="122">
        <v>10</v>
      </c>
      <c r="L119" s="122">
        <v>42</v>
      </c>
      <c r="M119" s="122">
        <v>3</v>
      </c>
      <c r="N119" s="122">
        <v>38</v>
      </c>
      <c r="O119" s="122">
        <v>34</v>
      </c>
      <c r="P119" s="122">
        <v>25</v>
      </c>
      <c r="Q119" s="122">
        <v>74</v>
      </c>
      <c r="R119" s="122">
        <v>27</v>
      </c>
      <c r="S119" s="122">
        <v>5</v>
      </c>
      <c r="T119" s="122">
        <v>21</v>
      </c>
      <c r="U119" s="122">
        <v>5</v>
      </c>
    </row>
    <row r="120" spans="1:21" ht="12.75" x14ac:dyDescent="0.2">
      <c r="A120" s="122" t="s">
        <v>471</v>
      </c>
      <c r="B120" s="122">
        <v>25</v>
      </c>
      <c r="C120" s="122">
        <v>26</v>
      </c>
      <c r="D120" s="122">
        <v>18</v>
      </c>
      <c r="E120" s="122">
        <v>36</v>
      </c>
      <c r="F120" s="122">
        <v>47</v>
      </c>
      <c r="G120" s="122">
        <v>21</v>
      </c>
      <c r="H120" s="122">
        <v>20</v>
      </c>
      <c r="I120" s="122">
        <v>5</v>
      </c>
      <c r="J120" s="122">
        <v>6</v>
      </c>
      <c r="K120" s="122">
        <v>16</v>
      </c>
      <c r="L120" s="122">
        <v>46</v>
      </c>
      <c r="M120" s="122">
        <v>2</v>
      </c>
      <c r="N120" s="122">
        <v>55</v>
      </c>
      <c r="O120" s="122">
        <v>27</v>
      </c>
      <c r="P120" s="122">
        <v>22</v>
      </c>
      <c r="Q120" s="122">
        <v>90</v>
      </c>
      <c r="R120" s="122">
        <v>45</v>
      </c>
      <c r="S120" s="122">
        <v>11</v>
      </c>
      <c r="T120" s="122">
        <v>26</v>
      </c>
      <c r="U120" s="122">
        <v>8</v>
      </c>
    </row>
    <row r="121" spans="1:21" ht="12.75" x14ac:dyDescent="0.2">
      <c r="A121" s="122" t="s">
        <v>472</v>
      </c>
      <c r="B121" s="122">
        <v>36</v>
      </c>
      <c r="C121" s="122">
        <v>23</v>
      </c>
      <c r="D121" s="122">
        <v>37</v>
      </c>
      <c r="E121" s="122">
        <v>55</v>
      </c>
      <c r="F121" s="122">
        <v>42</v>
      </c>
      <c r="G121" s="122">
        <v>62</v>
      </c>
      <c r="H121" s="122">
        <v>28</v>
      </c>
      <c r="I121" s="122">
        <v>10</v>
      </c>
      <c r="J121" s="122">
        <v>3</v>
      </c>
      <c r="K121" s="122">
        <v>14</v>
      </c>
      <c r="L121" s="122">
        <v>78</v>
      </c>
      <c r="M121" s="122">
        <v>10</v>
      </c>
      <c r="N121" s="122">
        <v>33</v>
      </c>
      <c r="O121" s="122">
        <v>30</v>
      </c>
      <c r="P121" s="122">
        <v>14</v>
      </c>
      <c r="Q121" s="122">
        <v>65</v>
      </c>
      <c r="R121" s="122">
        <v>36</v>
      </c>
      <c r="S121" s="122">
        <v>8</v>
      </c>
      <c r="T121" s="122">
        <v>29</v>
      </c>
      <c r="U121" s="122">
        <v>8</v>
      </c>
    </row>
    <row r="122" spans="1:21" ht="12.75" x14ac:dyDescent="0.2">
      <c r="A122" s="122" t="s">
        <v>473</v>
      </c>
      <c r="B122" s="122">
        <v>116</v>
      </c>
      <c r="C122" s="122">
        <v>110</v>
      </c>
      <c r="D122" s="122">
        <v>90</v>
      </c>
      <c r="E122" s="122">
        <v>174</v>
      </c>
      <c r="F122" s="122">
        <v>271</v>
      </c>
      <c r="G122" s="122">
        <v>73</v>
      </c>
      <c r="H122" s="122">
        <v>86</v>
      </c>
      <c r="I122" s="122">
        <v>48</v>
      </c>
      <c r="J122" s="122">
        <v>16</v>
      </c>
      <c r="K122" s="122">
        <v>80</v>
      </c>
      <c r="L122" s="122">
        <v>308</v>
      </c>
      <c r="M122" s="122">
        <v>19</v>
      </c>
      <c r="N122" s="122">
        <v>303</v>
      </c>
      <c r="O122" s="122">
        <v>96</v>
      </c>
      <c r="P122" s="122">
        <v>65</v>
      </c>
      <c r="Q122" s="122">
        <v>534</v>
      </c>
      <c r="R122" s="122">
        <v>199</v>
      </c>
      <c r="S122" s="122">
        <v>38</v>
      </c>
      <c r="T122" s="122">
        <v>120</v>
      </c>
      <c r="U122" s="122">
        <v>73</v>
      </c>
    </row>
    <row r="123" spans="1:21" ht="12.75" x14ac:dyDescent="0.2">
      <c r="A123" s="122" t="s">
        <v>474</v>
      </c>
      <c r="B123" s="122">
        <v>37</v>
      </c>
      <c r="C123" s="122">
        <v>27</v>
      </c>
      <c r="D123" s="122">
        <v>54</v>
      </c>
      <c r="E123" s="122">
        <v>114</v>
      </c>
      <c r="F123" s="122">
        <v>74</v>
      </c>
      <c r="G123" s="122">
        <v>31</v>
      </c>
      <c r="H123" s="122">
        <v>20</v>
      </c>
      <c r="I123" s="122">
        <v>19</v>
      </c>
      <c r="J123" s="122">
        <v>13</v>
      </c>
      <c r="K123" s="122">
        <v>23</v>
      </c>
      <c r="L123" s="122">
        <v>61</v>
      </c>
      <c r="M123" s="122">
        <v>4</v>
      </c>
      <c r="N123" s="122">
        <v>124</v>
      </c>
      <c r="O123" s="122">
        <v>34</v>
      </c>
      <c r="P123" s="122">
        <v>32</v>
      </c>
      <c r="Q123" s="122">
        <v>192</v>
      </c>
      <c r="R123" s="122">
        <v>86</v>
      </c>
      <c r="S123" s="122">
        <v>18</v>
      </c>
      <c r="T123" s="122">
        <v>25</v>
      </c>
      <c r="U123" s="122">
        <v>11</v>
      </c>
    </row>
    <row r="124" spans="1:21" ht="12.75" x14ac:dyDescent="0.2">
      <c r="A124" s="122" t="s">
        <v>475</v>
      </c>
      <c r="B124" s="122">
        <v>53</v>
      </c>
      <c r="C124" s="122">
        <v>40</v>
      </c>
      <c r="D124" s="122">
        <v>64</v>
      </c>
      <c r="E124" s="122">
        <v>112</v>
      </c>
      <c r="F124" s="122">
        <v>78</v>
      </c>
      <c r="G124" s="122">
        <v>42</v>
      </c>
      <c r="H124" s="122">
        <v>59</v>
      </c>
      <c r="I124" s="122">
        <v>22</v>
      </c>
      <c r="J124" s="122">
        <v>8</v>
      </c>
      <c r="K124" s="122">
        <v>42</v>
      </c>
      <c r="L124" s="122">
        <v>200</v>
      </c>
      <c r="M124" s="122">
        <v>15</v>
      </c>
      <c r="N124" s="122">
        <v>166</v>
      </c>
      <c r="O124" s="122">
        <v>21</v>
      </c>
      <c r="P124" s="122">
        <v>38</v>
      </c>
      <c r="Q124" s="122">
        <v>324</v>
      </c>
      <c r="R124" s="122">
        <v>92</v>
      </c>
      <c r="S124" s="122">
        <v>12</v>
      </c>
      <c r="T124" s="122">
        <v>77</v>
      </c>
      <c r="U124" s="122">
        <v>12</v>
      </c>
    </row>
    <row r="125" spans="1:21" ht="12.75" x14ac:dyDescent="0.2">
      <c r="A125" s="122" t="s">
        <v>476</v>
      </c>
      <c r="B125" s="122">
        <v>9</v>
      </c>
      <c r="C125" s="122">
        <v>7</v>
      </c>
      <c r="D125" s="122">
        <v>18</v>
      </c>
      <c r="E125" s="122">
        <v>148</v>
      </c>
      <c r="F125" s="122">
        <v>65</v>
      </c>
      <c r="G125" s="122">
        <v>8</v>
      </c>
      <c r="H125" s="122">
        <v>11</v>
      </c>
      <c r="I125" s="122">
        <v>6</v>
      </c>
      <c r="J125" s="122">
        <v>9</v>
      </c>
      <c r="K125" s="122">
        <v>14</v>
      </c>
      <c r="L125" s="122">
        <v>25</v>
      </c>
      <c r="M125" s="122">
        <v>0</v>
      </c>
      <c r="N125" s="122">
        <v>155</v>
      </c>
      <c r="O125" s="122">
        <v>8</v>
      </c>
      <c r="P125" s="122">
        <v>14</v>
      </c>
      <c r="Q125" s="122">
        <v>171</v>
      </c>
      <c r="R125" s="122">
        <v>69</v>
      </c>
      <c r="S125" s="122">
        <v>2</v>
      </c>
      <c r="T125" s="122">
        <v>11</v>
      </c>
      <c r="U125" s="122">
        <v>20</v>
      </c>
    </row>
    <row r="126" spans="1:21" ht="12.75" x14ac:dyDescent="0.2">
      <c r="A126" s="122" t="s">
        <v>477</v>
      </c>
      <c r="B126" s="122">
        <v>48</v>
      </c>
      <c r="C126" s="122">
        <v>34</v>
      </c>
      <c r="D126" s="122">
        <v>71</v>
      </c>
      <c r="E126" s="122">
        <v>300</v>
      </c>
      <c r="F126" s="122">
        <v>291</v>
      </c>
      <c r="G126" s="122">
        <v>48</v>
      </c>
      <c r="H126" s="122">
        <v>41</v>
      </c>
      <c r="I126" s="122">
        <v>27</v>
      </c>
      <c r="J126" s="122">
        <v>74</v>
      </c>
      <c r="K126" s="122">
        <v>54</v>
      </c>
      <c r="L126" s="122">
        <v>162</v>
      </c>
      <c r="M126" s="122">
        <v>5</v>
      </c>
      <c r="N126" s="122">
        <v>771</v>
      </c>
      <c r="O126" s="122">
        <v>47</v>
      </c>
      <c r="P126" s="122">
        <v>42</v>
      </c>
      <c r="Q126" s="122">
        <v>770</v>
      </c>
      <c r="R126" s="122">
        <v>248</v>
      </c>
      <c r="S126" s="122">
        <v>26</v>
      </c>
      <c r="T126" s="122">
        <v>87</v>
      </c>
      <c r="U126" s="122">
        <v>111</v>
      </c>
    </row>
    <row r="127" spans="1:21" ht="12.75" x14ac:dyDescent="0.2">
      <c r="A127" s="122" t="s">
        <v>478</v>
      </c>
      <c r="B127" s="122">
        <v>172</v>
      </c>
      <c r="C127" s="122">
        <v>165</v>
      </c>
      <c r="D127" s="122">
        <v>383</v>
      </c>
      <c r="E127" s="122">
        <v>891</v>
      </c>
      <c r="F127" s="122">
        <v>511</v>
      </c>
      <c r="G127" s="122">
        <v>163</v>
      </c>
      <c r="H127" s="122">
        <v>180</v>
      </c>
      <c r="I127" s="122">
        <v>119</v>
      </c>
      <c r="J127" s="122">
        <v>62</v>
      </c>
      <c r="K127" s="122">
        <v>205</v>
      </c>
      <c r="L127" s="122">
        <v>1461</v>
      </c>
      <c r="M127" s="122">
        <v>10</v>
      </c>
      <c r="N127" s="122">
        <v>1473</v>
      </c>
      <c r="O127" s="122">
        <v>113</v>
      </c>
      <c r="P127" s="122">
        <v>92</v>
      </c>
      <c r="Q127" s="122">
        <v>2066</v>
      </c>
      <c r="R127" s="122">
        <v>375</v>
      </c>
      <c r="S127" s="122">
        <v>124</v>
      </c>
      <c r="T127" s="122">
        <v>222</v>
      </c>
      <c r="U127" s="122">
        <v>266</v>
      </c>
    </row>
    <row r="128" spans="1:21" ht="12.75" x14ac:dyDescent="0.2">
      <c r="A128" s="122" t="s">
        <v>479</v>
      </c>
      <c r="B128" s="122">
        <v>19</v>
      </c>
      <c r="C128" s="122">
        <v>24</v>
      </c>
      <c r="D128" s="122">
        <v>16</v>
      </c>
      <c r="E128" s="122">
        <v>38</v>
      </c>
      <c r="F128" s="122">
        <v>32</v>
      </c>
      <c r="G128" s="122">
        <v>15</v>
      </c>
      <c r="H128" s="122">
        <v>29</v>
      </c>
      <c r="I128" s="122">
        <v>10</v>
      </c>
      <c r="J128" s="122">
        <v>0</v>
      </c>
      <c r="K128" s="122">
        <v>10</v>
      </c>
      <c r="L128" s="122">
        <v>57</v>
      </c>
      <c r="M128" s="122">
        <v>21</v>
      </c>
      <c r="N128" s="122">
        <v>44</v>
      </c>
      <c r="O128" s="122">
        <v>9</v>
      </c>
      <c r="P128" s="122">
        <v>9</v>
      </c>
      <c r="Q128" s="122">
        <v>48</v>
      </c>
      <c r="R128" s="122">
        <v>65</v>
      </c>
      <c r="S128" s="122">
        <v>4</v>
      </c>
      <c r="T128" s="122">
        <v>21</v>
      </c>
      <c r="U128" s="122">
        <v>8</v>
      </c>
    </row>
    <row r="129" spans="1:21" ht="12.75" x14ac:dyDescent="0.2">
      <c r="A129" s="122" t="s">
        <v>480</v>
      </c>
      <c r="B129" s="122">
        <v>6</v>
      </c>
      <c r="C129" s="122">
        <v>10</v>
      </c>
      <c r="D129" s="122">
        <v>11</v>
      </c>
      <c r="E129" s="122">
        <v>16</v>
      </c>
      <c r="F129" s="122">
        <v>14</v>
      </c>
      <c r="G129" s="122">
        <v>20</v>
      </c>
      <c r="H129" s="122">
        <v>15</v>
      </c>
      <c r="I129" s="122">
        <v>1</v>
      </c>
      <c r="J129" s="122">
        <v>1</v>
      </c>
      <c r="K129" s="122">
        <v>6</v>
      </c>
      <c r="L129" s="122">
        <v>32</v>
      </c>
      <c r="M129" s="122">
        <v>27</v>
      </c>
      <c r="N129" s="122">
        <v>20</v>
      </c>
      <c r="O129" s="122">
        <v>9</v>
      </c>
      <c r="P129" s="122">
        <v>3</v>
      </c>
      <c r="Q129" s="122">
        <v>18</v>
      </c>
      <c r="R129" s="122">
        <v>16</v>
      </c>
      <c r="S129" s="122">
        <v>2</v>
      </c>
      <c r="T129" s="122">
        <v>16</v>
      </c>
      <c r="U129" s="122">
        <v>1</v>
      </c>
    </row>
    <row r="130" spans="1:21" ht="12.75" x14ac:dyDescent="0.2">
      <c r="A130" s="122" t="s">
        <v>481</v>
      </c>
      <c r="B130" s="122">
        <v>22</v>
      </c>
      <c r="C130" s="122">
        <v>27</v>
      </c>
      <c r="D130" s="122">
        <v>28</v>
      </c>
      <c r="E130" s="122">
        <v>34</v>
      </c>
      <c r="F130" s="122">
        <v>54</v>
      </c>
      <c r="G130" s="122">
        <v>28</v>
      </c>
      <c r="H130" s="122">
        <v>15</v>
      </c>
      <c r="I130" s="122">
        <v>3</v>
      </c>
      <c r="J130" s="122">
        <v>1</v>
      </c>
      <c r="K130" s="122">
        <v>20</v>
      </c>
      <c r="L130" s="122">
        <v>76</v>
      </c>
      <c r="M130" s="122">
        <v>4</v>
      </c>
      <c r="N130" s="122">
        <v>47</v>
      </c>
      <c r="O130" s="122">
        <v>45</v>
      </c>
      <c r="P130" s="122">
        <v>14</v>
      </c>
      <c r="Q130" s="122">
        <v>113</v>
      </c>
      <c r="R130" s="122">
        <v>19</v>
      </c>
      <c r="S130" s="122">
        <v>10</v>
      </c>
      <c r="T130" s="122">
        <v>16</v>
      </c>
      <c r="U130" s="122">
        <v>6</v>
      </c>
    </row>
    <row r="131" spans="1:21" ht="12.75" x14ac:dyDescent="0.2">
      <c r="A131" s="122" t="s">
        <v>482</v>
      </c>
      <c r="B131" s="122">
        <v>33</v>
      </c>
      <c r="C131" s="122">
        <v>18</v>
      </c>
      <c r="D131" s="122">
        <v>19</v>
      </c>
      <c r="E131" s="122">
        <v>30</v>
      </c>
      <c r="F131" s="122">
        <v>47</v>
      </c>
      <c r="G131" s="122">
        <v>41</v>
      </c>
      <c r="H131" s="122">
        <v>16</v>
      </c>
      <c r="I131" s="122">
        <v>12</v>
      </c>
      <c r="J131" s="122">
        <v>8</v>
      </c>
      <c r="K131" s="122">
        <v>12</v>
      </c>
      <c r="L131" s="122">
        <v>70</v>
      </c>
      <c r="M131" s="122">
        <v>1</v>
      </c>
      <c r="N131" s="122">
        <v>42</v>
      </c>
      <c r="O131" s="122">
        <v>30</v>
      </c>
      <c r="P131" s="122">
        <v>9</v>
      </c>
      <c r="Q131" s="122">
        <v>79</v>
      </c>
      <c r="R131" s="122">
        <v>27</v>
      </c>
      <c r="S131" s="122">
        <v>8</v>
      </c>
      <c r="T131" s="122">
        <v>22</v>
      </c>
      <c r="U131" s="122">
        <v>7</v>
      </c>
    </row>
    <row r="132" spans="1:21" ht="12.75" x14ac:dyDescent="0.2">
      <c r="A132" s="122" t="s">
        <v>483</v>
      </c>
      <c r="B132" s="122">
        <v>42</v>
      </c>
      <c r="C132" s="122">
        <v>14</v>
      </c>
      <c r="D132" s="122">
        <v>30</v>
      </c>
      <c r="E132" s="122">
        <v>52</v>
      </c>
      <c r="F132" s="122">
        <v>44</v>
      </c>
      <c r="G132" s="122">
        <v>44</v>
      </c>
      <c r="H132" s="122">
        <v>23</v>
      </c>
      <c r="I132" s="122">
        <v>6</v>
      </c>
      <c r="J132" s="122">
        <v>2</v>
      </c>
      <c r="K132" s="122">
        <v>13</v>
      </c>
      <c r="L132" s="122">
        <v>44</v>
      </c>
      <c r="M132" s="122">
        <v>1</v>
      </c>
      <c r="N132" s="122">
        <v>40</v>
      </c>
      <c r="O132" s="122">
        <v>26</v>
      </c>
      <c r="P132" s="122">
        <v>13</v>
      </c>
      <c r="Q132" s="122">
        <v>100</v>
      </c>
      <c r="R132" s="122">
        <v>25</v>
      </c>
      <c r="S132" s="122">
        <v>20</v>
      </c>
      <c r="T132" s="122">
        <v>14</v>
      </c>
      <c r="U132" s="122">
        <v>8</v>
      </c>
    </row>
    <row r="133" spans="1:21" ht="12.75" x14ac:dyDescent="0.2">
      <c r="A133" s="122" t="s">
        <v>484</v>
      </c>
      <c r="B133" s="122">
        <v>29</v>
      </c>
      <c r="C133" s="122">
        <v>15</v>
      </c>
      <c r="D133" s="122">
        <v>37</v>
      </c>
      <c r="E133" s="122">
        <v>86</v>
      </c>
      <c r="F133" s="122">
        <v>75</v>
      </c>
      <c r="G133" s="122">
        <v>18</v>
      </c>
      <c r="H133" s="122">
        <v>35</v>
      </c>
      <c r="I133" s="122">
        <v>12</v>
      </c>
      <c r="J133" s="122">
        <v>10</v>
      </c>
      <c r="K133" s="122">
        <v>43</v>
      </c>
      <c r="L133" s="122">
        <v>52</v>
      </c>
      <c r="M133" s="122">
        <v>2</v>
      </c>
      <c r="N133" s="122">
        <v>93</v>
      </c>
      <c r="O133" s="122">
        <v>24</v>
      </c>
      <c r="P133" s="122">
        <v>18</v>
      </c>
      <c r="Q133" s="122">
        <v>169</v>
      </c>
      <c r="R133" s="122">
        <v>61</v>
      </c>
      <c r="S133" s="122">
        <v>11</v>
      </c>
      <c r="T133" s="122">
        <v>16</v>
      </c>
      <c r="U133" s="122">
        <v>18</v>
      </c>
    </row>
    <row r="134" spans="1:21" ht="12.75" x14ac:dyDescent="0.2">
      <c r="A134" s="122" t="s">
        <v>485</v>
      </c>
      <c r="B134" s="122">
        <v>33</v>
      </c>
      <c r="C134" s="122">
        <v>7</v>
      </c>
      <c r="D134" s="122">
        <v>11</v>
      </c>
      <c r="E134" s="122">
        <v>14</v>
      </c>
      <c r="F134" s="122">
        <v>24</v>
      </c>
      <c r="G134" s="122">
        <v>24</v>
      </c>
      <c r="H134" s="122">
        <v>21</v>
      </c>
      <c r="I134" s="122">
        <v>10</v>
      </c>
      <c r="J134" s="122">
        <v>1</v>
      </c>
      <c r="K134" s="122">
        <v>18</v>
      </c>
      <c r="L134" s="122">
        <v>57</v>
      </c>
      <c r="M134" s="122">
        <v>1</v>
      </c>
      <c r="N134" s="122">
        <v>53</v>
      </c>
      <c r="O134" s="122">
        <v>24</v>
      </c>
      <c r="P134" s="122">
        <v>17</v>
      </c>
      <c r="Q134" s="122">
        <v>82</v>
      </c>
      <c r="R134" s="122">
        <v>29</v>
      </c>
      <c r="S134" s="122">
        <v>12</v>
      </c>
      <c r="T134" s="122">
        <v>16</v>
      </c>
      <c r="U134" s="122">
        <v>9</v>
      </c>
    </row>
    <row r="135" spans="1:21" ht="12.75" x14ac:dyDescent="0.2">
      <c r="A135" s="122" t="s">
        <v>486</v>
      </c>
      <c r="B135" s="122">
        <v>46</v>
      </c>
      <c r="C135" s="122">
        <v>33</v>
      </c>
      <c r="D135" s="122">
        <v>45</v>
      </c>
      <c r="E135" s="122">
        <v>71</v>
      </c>
      <c r="F135" s="122">
        <v>48</v>
      </c>
      <c r="G135" s="122">
        <v>26</v>
      </c>
      <c r="H135" s="122">
        <v>21</v>
      </c>
      <c r="I135" s="122">
        <v>8</v>
      </c>
      <c r="J135" s="122">
        <v>6</v>
      </c>
      <c r="K135" s="122">
        <v>19</v>
      </c>
      <c r="L135" s="122">
        <v>47</v>
      </c>
      <c r="M135" s="122">
        <v>0</v>
      </c>
      <c r="N135" s="122">
        <v>75</v>
      </c>
      <c r="O135" s="122">
        <v>24</v>
      </c>
      <c r="P135" s="122">
        <v>15</v>
      </c>
      <c r="Q135" s="122">
        <v>177</v>
      </c>
      <c r="R135" s="122">
        <v>50</v>
      </c>
      <c r="S135" s="122">
        <v>8</v>
      </c>
      <c r="T135" s="122">
        <v>12</v>
      </c>
      <c r="U135" s="122">
        <v>4</v>
      </c>
    </row>
    <row r="136" spans="1:21" ht="12.75" x14ac:dyDescent="0.2">
      <c r="A136" s="122" t="s">
        <v>487</v>
      </c>
      <c r="B136" s="122">
        <v>28</v>
      </c>
      <c r="C136" s="122">
        <v>13</v>
      </c>
      <c r="D136" s="122">
        <v>24</v>
      </c>
      <c r="E136" s="122">
        <v>14</v>
      </c>
      <c r="F136" s="122">
        <v>31</v>
      </c>
      <c r="G136" s="122">
        <v>39</v>
      </c>
      <c r="H136" s="122">
        <v>25</v>
      </c>
      <c r="I136" s="122">
        <v>2</v>
      </c>
      <c r="J136" s="122">
        <v>3</v>
      </c>
      <c r="K136" s="122">
        <v>13</v>
      </c>
      <c r="L136" s="122">
        <v>51</v>
      </c>
      <c r="M136" s="122">
        <v>0</v>
      </c>
      <c r="N136" s="122">
        <v>24</v>
      </c>
      <c r="O136" s="122">
        <v>37</v>
      </c>
      <c r="P136" s="122">
        <v>7</v>
      </c>
      <c r="Q136" s="122">
        <v>56</v>
      </c>
      <c r="R136" s="122">
        <v>30</v>
      </c>
      <c r="S136" s="122">
        <v>3</v>
      </c>
      <c r="T136" s="122">
        <v>21</v>
      </c>
      <c r="U136" s="122">
        <v>4</v>
      </c>
    </row>
    <row r="137" spans="1:21" ht="12.75" x14ac:dyDescent="0.2">
      <c r="A137" s="122" t="s">
        <v>488</v>
      </c>
      <c r="B137" s="122">
        <v>93</v>
      </c>
      <c r="C137" s="122">
        <v>48</v>
      </c>
      <c r="D137" s="122">
        <v>61</v>
      </c>
      <c r="E137" s="122">
        <v>162</v>
      </c>
      <c r="F137" s="122">
        <v>104</v>
      </c>
      <c r="G137" s="122">
        <v>39</v>
      </c>
      <c r="H137" s="122">
        <v>35</v>
      </c>
      <c r="I137" s="122">
        <v>7</v>
      </c>
      <c r="J137" s="122">
        <v>8</v>
      </c>
      <c r="K137" s="122">
        <v>38</v>
      </c>
      <c r="L137" s="122">
        <v>181</v>
      </c>
      <c r="M137" s="122">
        <v>24</v>
      </c>
      <c r="N137" s="122">
        <v>120</v>
      </c>
      <c r="O137" s="122">
        <v>48</v>
      </c>
      <c r="P137" s="122">
        <v>28</v>
      </c>
      <c r="Q137" s="122">
        <v>300</v>
      </c>
      <c r="R137" s="122">
        <v>98</v>
      </c>
      <c r="S137" s="122">
        <v>21</v>
      </c>
      <c r="T137" s="122">
        <v>34</v>
      </c>
      <c r="U137" s="122">
        <v>5</v>
      </c>
    </row>
    <row r="138" spans="1:21" ht="12.75" x14ac:dyDescent="0.2">
      <c r="A138" s="122" t="s">
        <v>489</v>
      </c>
      <c r="B138" s="122">
        <v>39</v>
      </c>
      <c r="C138" s="122">
        <v>12</v>
      </c>
      <c r="D138" s="122">
        <v>42</v>
      </c>
      <c r="E138" s="122">
        <v>278</v>
      </c>
      <c r="F138" s="122">
        <v>95</v>
      </c>
      <c r="G138" s="122">
        <v>19</v>
      </c>
      <c r="H138" s="122">
        <v>22</v>
      </c>
      <c r="I138" s="122">
        <v>17</v>
      </c>
      <c r="J138" s="122">
        <v>10</v>
      </c>
      <c r="K138" s="122">
        <v>32</v>
      </c>
      <c r="L138" s="122">
        <v>30</v>
      </c>
      <c r="M138" s="122">
        <v>0</v>
      </c>
      <c r="N138" s="122">
        <v>206</v>
      </c>
      <c r="O138" s="122">
        <v>19</v>
      </c>
      <c r="P138" s="122">
        <v>25</v>
      </c>
      <c r="Q138" s="122">
        <v>332</v>
      </c>
      <c r="R138" s="122">
        <v>91</v>
      </c>
      <c r="S138" s="122">
        <v>8</v>
      </c>
      <c r="T138" s="122">
        <v>16</v>
      </c>
      <c r="U138" s="122">
        <v>37</v>
      </c>
    </row>
    <row r="139" spans="1:21" ht="12.75" x14ac:dyDescent="0.2">
      <c r="A139" s="122" t="s">
        <v>490</v>
      </c>
      <c r="B139" s="122">
        <v>38</v>
      </c>
      <c r="C139" s="122">
        <v>31</v>
      </c>
      <c r="D139" s="122">
        <v>39</v>
      </c>
      <c r="E139" s="122">
        <v>104</v>
      </c>
      <c r="F139" s="122">
        <v>58</v>
      </c>
      <c r="G139" s="122">
        <v>21</v>
      </c>
      <c r="H139" s="122">
        <v>27</v>
      </c>
      <c r="I139" s="122">
        <v>4</v>
      </c>
      <c r="J139" s="122">
        <v>5</v>
      </c>
      <c r="K139" s="122">
        <v>29</v>
      </c>
      <c r="L139" s="122">
        <v>86</v>
      </c>
      <c r="M139" s="122">
        <v>0</v>
      </c>
      <c r="N139" s="122">
        <v>81</v>
      </c>
      <c r="O139" s="122">
        <v>37</v>
      </c>
      <c r="P139" s="122">
        <v>25</v>
      </c>
      <c r="Q139" s="122">
        <v>201</v>
      </c>
      <c r="R139" s="122">
        <v>43</v>
      </c>
      <c r="S139" s="122">
        <v>7</v>
      </c>
      <c r="T139" s="122">
        <v>42</v>
      </c>
      <c r="U139" s="122">
        <v>7</v>
      </c>
    </row>
    <row r="140" spans="1:21" ht="12.75" x14ac:dyDescent="0.2">
      <c r="A140" s="122" t="s">
        <v>491</v>
      </c>
      <c r="B140" s="122">
        <v>29</v>
      </c>
      <c r="C140" s="122">
        <v>29</v>
      </c>
      <c r="D140" s="122">
        <v>39</v>
      </c>
      <c r="E140" s="122">
        <v>44</v>
      </c>
      <c r="F140" s="122">
        <v>43</v>
      </c>
      <c r="G140" s="122">
        <v>50</v>
      </c>
      <c r="H140" s="122">
        <v>25</v>
      </c>
      <c r="I140" s="122">
        <v>12</v>
      </c>
      <c r="J140" s="122">
        <v>5</v>
      </c>
      <c r="K140" s="122">
        <v>21</v>
      </c>
      <c r="L140" s="122">
        <v>52</v>
      </c>
      <c r="M140" s="122">
        <v>6</v>
      </c>
      <c r="N140" s="122">
        <v>53</v>
      </c>
      <c r="O140" s="122">
        <v>18</v>
      </c>
      <c r="P140" s="122">
        <v>9</v>
      </c>
      <c r="Q140" s="122">
        <v>78</v>
      </c>
      <c r="R140" s="122">
        <v>26</v>
      </c>
      <c r="S140" s="122">
        <v>8</v>
      </c>
      <c r="T140" s="122">
        <v>22</v>
      </c>
      <c r="U140" s="122">
        <v>13</v>
      </c>
    </row>
    <row r="141" spans="1:21" ht="12.75" x14ac:dyDescent="0.2">
      <c r="A141" s="122" t="s">
        <v>492</v>
      </c>
      <c r="B141" s="122">
        <v>71</v>
      </c>
      <c r="C141" s="122">
        <v>68</v>
      </c>
      <c r="D141" s="122">
        <v>73</v>
      </c>
      <c r="E141" s="122">
        <v>210</v>
      </c>
      <c r="F141" s="122">
        <v>84</v>
      </c>
      <c r="G141" s="122">
        <v>35</v>
      </c>
      <c r="H141" s="122">
        <v>54</v>
      </c>
      <c r="I141" s="122">
        <v>13</v>
      </c>
      <c r="J141" s="122">
        <v>17</v>
      </c>
      <c r="K141" s="122">
        <v>39</v>
      </c>
      <c r="L141" s="122">
        <v>87</v>
      </c>
      <c r="M141" s="122">
        <v>16</v>
      </c>
      <c r="N141" s="122">
        <v>133</v>
      </c>
      <c r="O141" s="122">
        <v>40</v>
      </c>
      <c r="P141" s="122">
        <v>41</v>
      </c>
      <c r="Q141" s="122">
        <v>228</v>
      </c>
      <c r="R141" s="122">
        <v>123</v>
      </c>
      <c r="S141" s="122">
        <v>11</v>
      </c>
      <c r="T141" s="122">
        <v>19</v>
      </c>
      <c r="U141" s="122">
        <v>11</v>
      </c>
    </row>
    <row r="142" spans="1:21" ht="12.75" x14ac:dyDescent="0.2">
      <c r="A142" s="122" t="s">
        <v>493</v>
      </c>
      <c r="B142" s="122">
        <v>15</v>
      </c>
      <c r="C142" s="122">
        <v>25</v>
      </c>
      <c r="D142" s="122">
        <v>14</v>
      </c>
      <c r="E142" s="122">
        <v>8</v>
      </c>
      <c r="F142" s="122">
        <v>16</v>
      </c>
      <c r="G142" s="122">
        <v>28</v>
      </c>
      <c r="H142" s="122">
        <v>7</v>
      </c>
      <c r="I142" s="122">
        <v>5</v>
      </c>
      <c r="J142" s="122">
        <v>4</v>
      </c>
      <c r="K142" s="122">
        <v>14</v>
      </c>
      <c r="L142" s="122">
        <v>34</v>
      </c>
      <c r="M142" s="122">
        <v>12</v>
      </c>
      <c r="N142" s="122">
        <v>32</v>
      </c>
      <c r="O142" s="122">
        <v>12</v>
      </c>
      <c r="P142" s="122">
        <v>9</v>
      </c>
      <c r="Q142" s="122">
        <v>47</v>
      </c>
      <c r="R142" s="122">
        <v>27</v>
      </c>
      <c r="S142" s="122">
        <v>7</v>
      </c>
      <c r="T142" s="122">
        <v>22</v>
      </c>
      <c r="U142" s="122">
        <v>4</v>
      </c>
    </row>
    <row r="143" spans="1:21" ht="12.75" x14ac:dyDescent="0.2">
      <c r="A143" s="122" t="s">
        <v>494</v>
      </c>
      <c r="B143" s="122">
        <v>37</v>
      </c>
      <c r="C143" s="122">
        <v>22</v>
      </c>
      <c r="D143" s="122">
        <v>25</v>
      </c>
      <c r="E143" s="122">
        <v>13</v>
      </c>
      <c r="F143" s="122">
        <v>38</v>
      </c>
      <c r="G143" s="122">
        <v>20</v>
      </c>
      <c r="H143" s="122">
        <v>28</v>
      </c>
      <c r="I143" s="122">
        <v>8</v>
      </c>
      <c r="J143" s="122">
        <v>4</v>
      </c>
      <c r="K143" s="122">
        <v>18</v>
      </c>
      <c r="L143" s="122">
        <v>71</v>
      </c>
      <c r="M143" s="122">
        <v>6</v>
      </c>
      <c r="N143" s="122">
        <v>29</v>
      </c>
      <c r="O143" s="122">
        <v>20</v>
      </c>
      <c r="P143" s="122">
        <v>11</v>
      </c>
      <c r="Q143" s="122">
        <v>68</v>
      </c>
      <c r="R143" s="122">
        <v>25</v>
      </c>
      <c r="S143" s="122">
        <v>6</v>
      </c>
      <c r="T143" s="122">
        <v>34</v>
      </c>
      <c r="U143" s="122">
        <v>7</v>
      </c>
    </row>
    <row r="144" spans="1:21" ht="14.25" customHeight="1" x14ac:dyDescent="0.2">
      <c r="A144" s="19" t="s">
        <v>495</v>
      </c>
      <c r="B144" s="19"/>
      <c r="C144" s="19"/>
      <c r="D144" s="122"/>
      <c r="E144" s="122"/>
      <c r="F144" s="19"/>
      <c r="G144" s="122"/>
      <c r="H144" s="122"/>
      <c r="I144" s="19"/>
      <c r="J144" s="122"/>
      <c r="K144" s="122"/>
      <c r="L144" s="122"/>
      <c r="M144" s="122"/>
      <c r="N144" s="122"/>
      <c r="O144" s="19"/>
      <c r="P144" s="122"/>
      <c r="Q144" s="122"/>
      <c r="R144" s="122"/>
      <c r="S144" s="19"/>
      <c r="T144" s="122"/>
      <c r="U144" s="122"/>
    </row>
    <row r="145" spans="1:21" ht="12.75" x14ac:dyDescent="0.2">
      <c r="A145" s="122" t="s">
        <v>496</v>
      </c>
      <c r="B145" s="122">
        <v>100</v>
      </c>
      <c r="C145" s="122">
        <v>73</v>
      </c>
      <c r="D145" s="122">
        <v>43</v>
      </c>
      <c r="E145" s="122">
        <v>202</v>
      </c>
      <c r="F145" s="122">
        <v>225</v>
      </c>
      <c r="G145" s="122">
        <v>53</v>
      </c>
      <c r="H145" s="122">
        <v>36</v>
      </c>
      <c r="I145" s="122">
        <v>35</v>
      </c>
      <c r="J145" s="122">
        <v>11</v>
      </c>
      <c r="K145" s="122">
        <v>44</v>
      </c>
      <c r="L145" s="122">
        <v>179</v>
      </c>
      <c r="M145" s="122">
        <v>28</v>
      </c>
      <c r="N145" s="122">
        <v>106</v>
      </c>
      <c r="O145" s="122">
        <v>48</v>
      </c>
      <c r="P145" s="122">
        <v>40</v>
      </c>
      <c r="Q145" s="122">
        <v>148</v>
      </c>
      <c r="R145" s="122">
        <v>133</v>
      </c>
      <c r="S145" s="122">
        <v>4</v>
      </c>
      <c r="T145" s="122">
        <v>32</v>
      </c>
      <c r="U145" s="122">
        <v>8</v>
      </c>
    </row>
    <row r="146" spans="1:21" ht="12.75" x14ac:dyDescent="0.2">
      <c r="A146" s="122" t="s">
        <v>497</v>
      </c>
      <c r="B146" s="122">
        <v>138</v>
      </c>
      <c r="C146" s="122">
        <v>52</v>
      </c>
      <c r="D146" s="122">
        <v>76</v>
      </c>
      <c r="E146" s="122">
        <v>240</v>
      </c>
      <c r="F146" s="122">
        <v>337</v>
      </c>
      <c r="G146" s="122">
        <v>69</v>
      </c>
      <c r="H146" s="122">
        <v>65</v>
      </c>
      <c r="I146" s="122">
        <v>62</v>
      </c>
      <c r="J146" s="122">
        <v>7</v>
      </c>
      <c r="K146" s="122">
        <v>64</v>
      </c>
      <c r="L146" s="122">
        <v>270</v>
      </c>
      <c r="M146" s="122">
        <v>20</v>
      </c>
      <c r="N146" s="122">
        <v>394</v>
      </c>
      <c r="O146" s="122">
        <v>100</v>
      </c>
      <c r="P146" s="122">
        <v>73</v>
      </c>
      <c r="Q146" s="122">
        <v>555</v>
      </c>
      <c r="R146" s="122">
        <v>208</v>
      </c>
      <c r="S146" s="122">
        <v>26</v>
      </c>
      <c r="T146" s="122">
        <v>148</v>
      </c>
      <c r="U146" s="122">
        <v>68</v>
      </c>
    </row>
    <row r="147" spans="1:21" ht="12.75" x14ac:dyDescent="0.2">
      <c r="A147" s="122" t="s">
        <v>498</v>
      </c>
      <c r="B147" s="122">
        <v>26</v>
      </c>
      <c r="C147" s="122">
        <v>10</v>
      </c>
      <c r="D147" s="122">
        <v>11</v>
      </c>
      <c r="E147" s="122">
        <v>9</v>
      </c>
      <c r="F147" s="122">
        <v>39</v>
      </c>
      <c r="G147" s="122">
        <v>27</v>
      </c>
      <c r="H147" s="122">
        <v>15</v>
      </c>
      <c r="I147" s="122">
        <v>9</v>
      </c>
      <c r="J147" s="122">
        <v>0</v>
      </c>
      <c r="K147" s="122">
        <v>13</v>
      </c>
      <c r="L147" s="122">
        <v>62</v>
      </c>
      <c r="M147" s="122">
        <v>3</v>
      </c>
      <c r="N147" s="122">
        <v>41</v>
      </c>
      <c r="O147" s="122">
        <v>19</v>
      </c>
      <c r="P147" s="122">
        <v>7</v>
      </c>
      <c r="Q147" s="122">
        <v>57</v>
      </c>
      <c r="R147" s="122">
        <v>12</v>
      </c>
      <c r="S147" s="122">
        <v>1</v>
      </c>
      <c r="T147" s="122">
        <v>15</v>
      </c>
      <c r="U147" s="122">
        <v>3</v>
      </c>
    </row>
    <row r="148" spans="1:21" ht="12.75" x14ac:dyDescent="0.2">
      <c r="A148" s="122" t="s">
        <v>499</v>
      </c>
      <c r="B148" s="122">
        <v>95</v>
      </c>
      <c r="C148" s="122">
        <v>42</v>
      </c>
      <c r="D148" s="122">
        <v>119</v>
      </c>
      <c r="E148" s="122">
        <v>467</v>
      </c>
      <c r="F148" s="122">
        <v>245</v>
      </c>
      <c r="G148" s="122">
        <v>54</v>
      </c>
      <c r="H148" s="122">
        <v>106</v>
      </c>
      <c r="I148" s="122">
        <v>54</v>
      </c>
      <c r="J148" s="122">
        <v>8</v>
      </c>
      <c r="K148" s="122">
        <v>51</v>
      </c>
      <c r="L148" s="122">
        <v>150</v>
      </c>
      <c r="M148" s="122">
        <v>37</v>
      </c>
      <c r="N148" s="122">
        <v>371</v>
      </c>
      <c r="O148" s="122">
        <v>53</v>
      </c>
      <c r="P148" s="122">
        <v>51</v>
      </c>
      <c r="Q148" s="122">
        <v>592</v>
      </c>
      <c r="R148" s="122">
        <v>362</v>
      </c>
      <c r="S148" s="122">
        <v>19</v>
      </c>
      <c r="T148" s="122">
        <v>60</v>
      </c>
      <c r="U148" s="122">
        <v>66</v>
      </c>
    </row>
    <row r="149" spans="1:21" ht="12.75" x14ac:dyDescent="0.2">
      <c r="A149" s="122" t="s">
        <v>500</v>
      </c>
      <c r="B149" s="122">
        <v>30</v>
      </c>
      <c r="C149" s="122">
        <v>29</v>
      </c>
      <c r="D149" s="122">
        <v>46</v>
      </c>
      <c r="E149" s="122">
        <v>60</v>
      </c>
      <c r="F149" s="122">
        <v>48</v>
      </c>
      <c r="G149" s="122">
        <v>27</v>
      </c>
      <c r="H149" s="122">
        <v>6</v>
      </c>
      <c r="I149" s="122">
        <v>43</v>
      </c>
      <c r="J149" s="122">
        <v>1</v>
      </c>
      <c r="K149" s="122">
        <v>21</v>
      </c>
      <c r="L149" s="122">
        <v>86</v>
      </c>
      <c r="M149" s="122">
        <v>17</v>
      </c>
      <c r="N149" s="122">
        <v>75</v>
      </c>
      <c r="O149" s="122">
        <v>40</v>
      </c>
      <c r="P149" s="122">
        <v>22</v>
      </c>
      <c r="Q149" s="122">
        <v>129</v>
      </c>
      <c r="R149" s="122">
        <v>74</v>
      </c>
      <c r="S149" s="122">
        <v>9</v>
      </c>
      <c r="T149" s="122">
        <v>25</v>
      </c>
      <c r="U149" s="122">
        <v>4</v>
      </c>
    </row>
    <row r="150" spans="1:21" ht="12.75" x14ac:dyDescent="0.2">
      <c r="A150" s="122" t="s">
        <v>501</v>
      </c>
      <c r="B150" s="122">
        <v>80</v>
      </c>
      <c r="C150" s="122">
        <v>14</v>
      </c>
      <c r="D150" s="122">
        <v>82</v>
      </c>
      <c r="E150" s="122">
        <v>185</v>
      </c>
      <c r="F150" s="122">
        <v>183</v>
      </c>
      <c r="G150" s="122">
        <v>69</v>
      </c>
      <c r="H150" s="122">
        <v>64</v>
      </c>
      <c r="I150" s="122">
        <v>41</v>
      </c>
      <c r="J150" s="122">
        <v>12</v>
      </c>
      <c r="K150" s="122">
        <v>64</v>
      </c>
      <c r="L150" s="122">
        <v>151</v>
      </c>
      <c r="M150" s="122">
        <v>43</v>
      </c>
      <c r="N150" s="122">
        <v>189</v>
      </c>
      <c r="O150" s="122">
        <v>75</v>
      </c>
      <c r="P150" s="122">
        <v>40</v>
      </c>
      <c r="Q150" s="122">
        <v>229</v>
      </c>
      <c r="R150" s="122">
        <v>260</v>
      </c>
      <c r="S150" s="122">
        <v>27</v>
      </c>
      <c r="T150" s="122">
        <v>131</v>
      </c>
      <c r="U150" s="122">
        <v>16</v>
      </c>
    </row>
    <row r="151" spans="1:21" ht="14.25" customHeight="1" x14ac:dyDescent="0.2">
      <c r="A151" s="19" t="s">
        <v>502</v>
      </c>
      <c r="B151" s="19"/>
      <c r="C151" s="19"/>
      <c r="D151" s="122"/>
      <c r="E151" s="122"/>
      <c r="F151" s="19"/>
      <c r="G151" s="122"/>
      <c r="H151" s="122"/>
      <c r="I151" s="19"/>
      <c r="J151" s="122"/>
      <c r="K151" s="122"/>
      <c r="L151" s="122"/>
      <c r="M151" s="122"/>
      <c r="N151" s="122"/>
      <c r="O151" s="19"/>
      <c r="P151" s="122"/>
      <c r="Q151" s="122"/>
      <c r="R151" s="122"/>
      <c r="S151" s="19"/>
      <c r="T151" s="122"/>
      <c r="U151" s="122"/>
    </row>
    <row r="152" spans="1:21" ht="12.75" x14ac:dyDescent="0.2">
      <c r="A152" s="122" t="s">
        <v>503</v>
      </c>
      <c r="B152" s="122">
        <v>70</v>
      </c>
      <c r="C152" s="122">
        <v>31</v>
      </c>
      <c r="D152" s="122">
        <v>58</v>
      </c>
      <c r="E152" s="122">
        <v>92</v>
      </c>
      <c r="F152" s="122">
        <v>84</v>
      </c>
      <c r="G152" s="122">
        <v>55</v>
      </c>
      <c r="H152" s="122">
        <v>48</v>
      </c>
      <c r="I152" s="122">
        <v>10</v>
      </c>
      <c r="J152" s="122">
        <v>4</v>
      </c>
      <c r="K152" s="122">
        <v>32</v>
      </c>
      <c r="L152" s="122">
        <v>128</v>
      </c>
      <c r="M152" s="122">
        <v>29</v>
      </c>
      <c r="N152" s="122">
        <v>79</v>
      </c>
      <c r="O152" s="122">
        <v>20</v>
      </c>
      <c r="P152" s="122">
        <v>33</v>
      </c>
      <c r="Q152" s="122">
        <v>152</v>
      </c>
      <c r="R152" s="122">
        <v>89</v>
      </c>
      <c r="S152" s="122">
        <v>12</v>
      </c>
      <c r="T152" s="122">
        <v>34</v>
      </c>
      <c r="U152" s="122">
        <v>12</v>
      </c>
    </row>
    <row r="153" spans="1:21" ht="12.75" x14ac:dyDescent="0.2">
      <c r="A153" s="122" t="s">
        <v>504</v>
      </c>
      <c r="B153" s="122">
        <v>38</v>
      </c>
      <c r="C153" s="122">
        <v>41</v>
      </c>
      <c r="D153" s="122">
        <v>77</v>
      </c>
      <c r="E153" s="122">
        <v>156</v>
      </c>
      <c r="F153" s="122">
        <v>145</v>
      </c>
      <c r="G153" s="122">
        <v>37</v>
      </c>
      <c r="H153" s="122">
        <v>44</v>
      </c>
      <c r="I153" s="122">
        <v>10</v>
      </c>
      <c r="J153" s="122">
        <v>16</v>
      </c>
      <c r="K153" s="122">
        <v>24</v>
      </c>
      <c r="L153" s="122">
        <v>53</v>
      </c>
      <c r="M153" s="122">
        <v>10</v>
      </c>
      <c r="N153" s="122">
        <v>133</v>
      </c>
      <c r="O153" s="122">
        <v>41</v>
      </c>
      <c r="P153" s="122">
        <v>42</v>
      </c>
      <c r="Q153" s="122">
        <v>215</v>
      </c>
      <c r="R153" s="122">
        <v>160</v>
      </c>
      <c r="S153" s="122">
        <v>5</v>
      </c>
      <c r="T153" s="122">
        <v>34</v>
      </c>
      <c r="U153" s="122">
        <v>14</v>
      </c>
    </row>
    <row r="154" spans="1:21" ht="12.75" x14ac:dyDescent="0.2">
      <c r="A154" s="122" t="s">
        <v>505</v>
      </c>
      <c r="B154" s="122">
        <v>12</v>
      </c>
      <c r="C154" s="122">
        <v>13</v>
      </c>
      <c r="D154" s="122">
        <v>10</v>
      </c>
      <c r="E154" s="122">
        <v>10</v>
      </c>
      <c r="F154" s="122">
        <v>31</v>
      </c>
      <c r="G154" s="122">
        <v>19</v>
      </c>
      <c r="H154" s="122">
        <v>1</v>
      </c>
      <c r="I154" s="122">
        <v>10</v>
      </c>
      <c r="J154" s="122">
        <v>0</v>
      </c>
      <c r="K154" s="122">
        <v>9</v>
      </c>
      <c r="L154" s="122">
        <v>45</v>
      </c>
      <c r="M154" s="122">
        <v>8</v>
      </c>
      <c r="N154" s="122">
        <v>44</v>
      </c>
      <c r="O154" s="122">
        <v>10</v>
      </c>
      <c r="P154" s="122">
        <v>12</v>
      </c>
      <c r="Q154" s="122">
        <v>65</v>
      </c>
      <c r="R154" s="122">
        <v>14</v>
      </c>
      <c r="S154" s="122">
        <v>2</v>
      </c>
      <c r="T154" s="122">
        <v>11</v>
      </c>
      <c r="U154" s="122">
        <v>0</v>
      </c>
    </row>
    <row r="155" spans="1:21" ht="12.75" x14ac:dyDescent="0.2">
      <c r="A155" s="122" t="s">
        <v>506</v>
      </c>
      <c r="B155" s="122">
        <v>19</v>
      </c>
      <c r="C155" s="122">
        <v>9</v>
      </c>
      <c r="D155" s="122">
        <v>18</v>
      </c>
      <c r="E155" s="122">
        <v>21</v>
      </c>
      <c r="F155" s="122">
        <v>21</v>
      </c>
      <c r="G155" s="122">
        <v>14</v>
      </c>
      <c r="H155" s="122">
        <v>8</v>
      </c>
      <c r="I155" s="122">
        <v>4</v>
      </c>
      <c r="J155" s="122">
        <v>4</v>
      </c>
      <c r="K155" s="122">
        <v>11</v>
      </c>
      <c r="L155" s="122">
        <v>16</v>
      </c>
      <c r="M155" s="122">
        <v>4</v>
      </c>
      <c r="N155" s="122">
        <v>32</v>
      </c>
      <c r="O155" s="122">
        <v>11</v>
      </c>
      <c r="P155" s="122">
        <v>8</v>
      </c>
      <c r="Q155" s="122">
        <v>34</v>
      </c>
      <c r="R155" s="122">
        <v>25</v>
      </c>
      <c r="S155" s="122">
        <v>8</v>
      </c>
      <c r="T155" s="122">
        <v>10</v>
      </c>
      <c r="U155" s="122">
        <v>12</v>
      </c>
    </row>
    <row r="156" spans="1:21" ht="12.75" x14ac:dyDescent="0.2">
      <c r="A156" s="122" t="s">
        <v>507</v>
      </c>
      <c r="B156" s="122">
        <v>171</v>
      </c>
      <c r="C156" s="122">
        <v>120</v>
      </c>
      <c r="D156" s="122">
        <v>143</v>
      </c>
      <c r="E156" s="122">
        <v>466</v>
      </c>
      <c r="F156" s="122">
        <v>302</v>
      </c>
      <c r="G156" s="122">
        <v>101</v>
      </c>
      <c r="H156" s="122">
        <v>94</v>
      </c>
      <c r="I156" s="122">
        <v>50</v>
      </c>
      <c r="J156" s="122">
        <v>62</v>
      </c>
      <c r="K156" s="122">
        <v>131</v>
      </c>
      <c r="L156" s="122">
        <v>353</v>
      </c>
      <c r="M156" s="122">
        <v>31</v>
      </c>
      <c r="N156" s="122">
        <v>398</v>
      </c>
      <c r="O156" s="122">
        <v>69</v>
      </c>
      <c r="P156" s="122">
        <v>76</v>
      </c>
      <c r="Q156" s="122">
        <v>467</v>
      </c>
      <c r="R156" s="122">
        <v>327</v>
      </c>
      <c r="S156" s="122">
        <v>48</v>
      </c>
      <c r="T156" s="122">
        <v>119</v>
      </c>
      <c r="U156" s="122">
        <v>78</v>
      </c>
    </row>
    <row r="157" spans="1:21" ht="12.75" x14ac:dyDescent="0.2">
      <c r="A157" s="122" t="s">
        <v>508</v>
      </c>
      <c r="B157" s="122">
        <v>7</v>
      </c>
      <c r="C157" s="122">
        <v>6</v>
      </c>
      <c r="D157" s="122">
        <v>7</v>
      </c>
      <c r="E157" s="122">
        <v>8</v>
      </c>
      <c r="F157" s="122">
        <v>6</v>
      </c>
      <c r="G157" s="122">
        <v>10</v>
      </c>
      <c r="H157" s="122">
        <v>7</v>
      </c>
      <c r="I157" s="122">
        <v>12</v>
      </c>
      <c r="J157" s="122">
        <v>0</v>
      </c>
      <c r="K157" s="122">
        <v>2</v>
      </c>
      <c r="L157" s="122">
        <v>23</v>
      </c>
      <c r="M157" s="122">
        <v>2</v>
      </c>
      <c r="N157" s="122">
        <v>18</v>
      </c>
      <c r="O157" s="122">
        <v>8</v>
      </c>
      <c r="P157" s="122">
        <v>2</v>
      </c>
      <c r="Q157" s="122">
        <v>24</v>
      </c>
      <c r="R157" s="122">
        <v>8</v>
      </c>
      <c r="S157" s="122">
        <v>1</v>
      </c>
      <c r="T157" s="122">
        <v>12</v>
      </c>
      <c r="U157" s="122">
        <v>0</v>
      </c>
    </row>
    <row r="158" spans="1:21" ht="12.75" x14ac:dyDescent="0.2">
      <c r="A158" s="122" t="s">
        <v>509</v>
      </c>
      <c r="B158" s="122">
        <v>13</v>
      </c>
      <c r="C158" s="122">
        <v>6</v>
      </c>
      <c r="D158" s="122">
        <v>8</v>
      </c>
      <c r="E158" s="122">
        <v>10</v>
      </c>
      <c r="F158" s="122">
        <v>19</v>
      </c>
      <c r="G158" s="122">
        <v>11</v>
      </c>
      <c r="H158" s="122">
        <v>12</v>
      </c>
      <c r="I158" s="122">
        <v>2</v>
      </c>
      <c r="J158" s="122">
        <v>0</v>
      </c>
      <c r="K158" s="122">
        <v>9</v>
      </c>
      <c r="L158" s="122">
        <v>9</v>
      </c>
      <c r="M158" s="122">
        <v>4</v>
      </c>
      <c r="N158" s="122">
        <v>15</v>
      </c>
      <c r="O158" s="122">
        <v>5</v>
      </c>
      <c r="P158" s="122">
        <v>7</v>
      </c>
      <c r="Q158" s="122">
        <v>25</v>
      </c>
      <c r="R158" s="122">
        <v>16</v>
      </c>
      <c r="S158" s="122">
        <v>0</v>
      </c>
      <c r="T158" s="122">
        <v>12</v>
      </c>
      <c r="U158" s="122">
        <v>2</v>
      </c>
    </row>
    <row r="159" spans="1:21" ht="12.75" x14ac:dyDescent="0.2">
      <c r="A159" s="122" t="s">
        <v>510</v>
      </c>
      <c r="B159" s="122">
        <v>45</v>
      </c>
      <c r="C159" s="122">
        <v>69</v>
      </c>
      <c r="D159" s="122">
        <v>43</v>
      </c>
      <c r="E159" s="122">
        <v>97</v>
      </c>
      <c r="F159" s="122">
        <v>89</v>
      </c>
      <c r="G159" s="122">
        <v>59</v>
      </c>
      <c r="H159" s="122">
        <v>46</v>
      </c>
      <c r="I159" s="122">
        <v>8</v>
      </c>
      <c r="J159" s="122">
        <v>5</v>
      </c>
      <c r="K159" s="122">
        <v>21</v>
      </c>
      <c r="L159" s="122">
        <v>160</v>
      </c>
      <c r="M159" s="122">
        <v>50</v>
      </c>
      <c r="N159" s="122">
        <v>58</v>
      </c>
      <c r="O159" s="122">
        <v>27</v>
      </c>
      <c r="P159" s="122">
        <v>24</v>
      </c>
      <c r="Q159" s="122">
        <v>97</v>
      </c>
      <c r="R159" s="122">
        <v>127</v>
      </c>
      <c r="S159" s="122">
        <v>2</v>
      </c>
      <c r="T159" s="122">
        <v>65</v>
      </c>
      <c r="U159" s="122">
        <v>20</v>
      </c>
    </row>
    <row r="160" spans="1:21" ht="12.75" x14ac:dyDescent="0.2">
      <c r="A160" s="122" t="s">
        <v>511</v>
      </c>
      <c r="B160" s="122">
        <v>24</v>
      </c>
      <c r="C160" s="122">
        <v>10</v>
      </c>
      <c r="D160" s="122">
        <v>11</v>
      </c>
      <c r="E160" s="122">
        <v>9</v>
      </c>
      <c r="F160" s="122">
        <v>29</v>
      </c>
      <c r="G160" s="122">
        <v>23</v>
      </c>
      <c r="H160" s="122">
        <v>10</v>
      </c>
      <c r="I160" s="122">
        <v>2</v>
      </c>
      <c r="J160" s="122">
        <v>0</v>
      </c>
      <c r="K160" s="122">
        <v>7</v>
      </c>
      <c r="L160" s="122">
        <v>35</v>
      </c>
      <c r="M160" s="122">
        <v>2</v>
      </c>
      <c r="N160" s="122">
        <v>11</v>
      </c>
      <c r="O160" s="122">
        <v>4</v>
      </c>
      <c r="P160" s="122">
        <v>12</v>
      </c>
      <c r="Q160" s="122">
        <v>22</v>
      </c>
      <c r="R160" s="122">
        <v>13</v>
      </c>
      <c r="S160" s="122">
        <v>13</v>
      </c>
      <c r="T160" s="122">
        <v>10</v>
      </c>
      <c r="U160" s="122">
        <v>0</v>
      </c>
    </row>
    <row r="161" spans="1:21" ht="12.75" x14ac:dyDescent="0.2">
      <c r="A161" s="122" t="s">
        <v>512</v>
      </c>
      <c r="B161" s="122">
        <v>15</v>
      </c>
      <c r="C161" s="122">
        <v>12</v>
      </c>
      <c r="D161" s="122">
        <v>2</v>
      </c>
      <c r="E161" s="122">
        <v>17</v>
      </c>
      <c r="F161" s="122">
        <v>17</v>
      </c>
      <c r="G161" s="122">
        <v>9</v>
      </c>
      <c r="H161" s="122">
        <v>11</v>
      </c>
      <c r="I161" s="122">
        <v>1</v>
      </c>
      <c r="J161" s="122">
        <v>0</v>
      </c>
      <c r="K161" s="122">
        <v>5</v>
      </c>
      <c r="L161" s="122">
        <v>15</v>
      </c>
      <c r="M161" s="122">
        <v>2</v>
      </c>
      <c r="N161" s="122">
        <v>15</v>
      </c>
      <c r="O161" s="122">
        <v>11</v>
      </c>
      <c r="P161" s="122">
        <v>7</v>
      </c>
      <c r="Q161" s="122">
        <v>14</v>
      </c>
      <c r="R161" s="122">
        <v>20</v>
      </c>
      <c r="S161" s="122">
        <v>0</v>
      </c>
      <c r="T161" s="122">
        <v>10</v>
      </c>
      <c r="U161" s="122">
        <v>2</v>
      </c>
    </row>
    <row r="162" spans="1:21" ht="12.75" x14ac:dyDescent="0.2">
      <c r="A162" s="122" t="s">
        <v>513</v>
      </c>
      <c r="B162" s="122">
        <v>4</v>
      </c>
      <c r="C162" s="122">
        <v>5</v>
      </c>
      <c r="D162" s="122">
        <v>9</v>
      </c>
      <c r="E162" s="122">
        <v>7</v>
      </c>
      <c r="F162" s="122">
        <v>11</v>
      </c>
      <c r="G162" s="122">
        <v>11</v>
      </c>
      <c r="H162" s="122">
        <v>2</v>
      </c>
      <c r="I162" s="122">
        <v>3</v>
      </c>
      <c r="J162" s="122">
        <v>1</v>
      </c>
      <c r="K162" s="122">
        <v>1</v>
      </c>
      <c r="L162" s="122">
        <v>30</v>
      </c>
      <c r="M162" s="122">
        <v>5</v>
      </c>
      <c r="N162" s="122">
        <v>10</v>
      </c>
      <c r="O162" s="122">
        <v>5</v>
      </c>
      <c r="P162" s="122">
        <v>7</v>
      </c>
      <c r="Q162" s="122">
        <v>20</v>
      </c>
      <c r="R162" s="122">
        <v>15</v>
      </c>
      <c r="S162" s="122">
        <v>2</v>
      </c>
      <c r="T162" s="122">
        <v>14</v>
      </c>
      <c r="U162" s="122">
        <v>6</v>
      </c>
    </row>
    <row r="163" spans="1:21" ht="12.75" x14ac:dyDescent="0.2">
      <c r="A163" s="122" t="s">
        <v>514</v>
      </c>
      <c r="B163" s="122">
        <v>417</v>
      </c>
      <c r="C163" s="122">
        <v>233</v>
      </c>
      <c r="D163" s="122">
        <v>562</v>
      </c>
      <c r="E163" s="122">
        <v>1958</v>
      </c>
      <c r="F163" s="122">
        <v>1140</v>
      </c>
      <c r="G163" s="122">
        <v>331</v>
      </c>
      <c r="H163" s="122">
        <v>362</v>
      </c>
      <c r="I163" s="122">
        <v>124</v>
      </c>
      <c r="J163" s="122">
        <v>90</v>
      </c>
      <c r="K163" s="122">
        <v>253</v>
      </c>
      <c r="L163" s="122">
        <v>2403</v>
      </c>
      <c r="M163" s="122">
        <v>316</v>
      </c>
      <c r="N163" s="122">
        <v>2569</v>
      </c>
      <c r="O163" s="122">
        <v>177</v>
      </c>
      <c r="P163" s="122">
        <v>228</v>
      </c>
      <c r="Q163" s="122">
        <v>3362</v>
      </c>
      <c r="R163" s="122">
        <v>1027</v>
      </c>
      <c r="S163" s="122">
        <v>100</v>
      </c>
      <c r="T163" s="122">
        <v>267</v>
      </c>
      <c r="U163" s="122">
        <v>304</v>
      </c>
    </row>
    <row r="164" spans="1:21" ht="12.75" x14ac:dyDescent="0.2">
      <c r="A164" s="122" t="s">
        <v>515</v>
      </c>
      <c r="B164" s="122">
        <v>33</v>
      </c>
      <c r="C164" s="122">
        <v>12</v>
      </c>
      <c r="D164" s="122">
        <v>26</v>
      </c>
      <c r="E164" s="122">
        <v>43</v>
      </c>
      <c r="F164" s="122">
        <v>59</v>
      </c>
      <c r="G164" s="122">
        <v>37</v>
      </c>
      <c r="H164" s="122">
        <v>14</v>
      </c>
      <c r="I164" s="122">
        <v>3</v>
      </c>
      <c r="J164" s="122">
        <v>4</v>
      </c>
      <c r="K164" s="122">
        <v>6</v>
      </c>
      <c r="L164" s="122">
        <v>59</v>
      </c>
      <c r="M164" s="122">
        <v>8</v>
      </c>
      <c r="N164" s="122">
        <v>40</v>
      </c>
      <c r="O164" s="122">
        <v>13</v>
      </c>
      <c r="P164" s="122">
        <v>13</v>
      </c>
      <c r="Q164" s="122">
        <v>47</v>
      </c>
      <c r="R164" s="122">
        <v>28</v>
      </c>
      <c r="S164" s="122">
        <v>6</v>
      </c>
      <c r="T164" s="122">
        <v>19</v>
      </c>
      <c r="U164" s="122">
        <v>11</v>
      </c>
    </row>
    <row r="165" spans="1:21" ht="12.75" x14ac:dyDescent="0.2">
      <c r="A165" s="122" t="s">
        <v>516</v>
      </c>
      <c r="B165" s="122">
        <v>18</v>
      </c>
      <c r="C165" s="122">
        <v>6</v>
      </c>
      <c r="D165" s="122">
        <v>15</v>
      </c>
      <c r="E165" s="122">
        <v>35</v>
      </c>
      <c r="F165" s="122">
        <v>18</v>
      </c>
      <c r="G165" s="122">
        <v>19</v>
      </c>
      <c r="H165" s="122">
        <v>5</v>
      </c>
      <c r="I165" s="122">
        <v>6</v>
      </c>
      <c r="J165" s="122">
        <v>2</v>
      </c>
      <c r="K165" s="122">
        <v>14</v>
      </c>
      <c r="L165" s="122">
        <v>21</v>
      </c>
      <c r="M165" s="122">
        <v>19</v>
      </c>
      <c r="N165" s="122">
        <v>31</v>
      </c>
      <c r="O165" s="122">
        <v>15</v>
      </c>
      <c r="P165" s="122">
        <v>19</v>
      </c>
      <c r="Q165" s="122">
        <v>41</v>
      </c>
      <c r="R165" s="122">
        <v>27</v>
      </c>
      <c r="S165" s="122">
        <v>2</v>
      </c>
      <c r="T165" s="122">
        <v>14</v>
      </c>
      <c r="U165" s="122">
        <v>0</v>
      </c>
    </row>
    <row r="166" spans="1:21" ht="12.75" x14ac:dyDescent="0.2">
      <c r="A166" s="122" t="s">
        <v>517</v>
      </c>
      <c r="B166" s="122">
        <v>8</v>
      </c>
      <c r="C166" s="122">
        <v>12</v>
      </c>
      <c r="D166" s="122">
        <v>20</v>
      </c>
      <c r="E166" s="122">
        <v>14</v>
      </c>
      <c r="F166" s="122">
        <v>18</v>
      </c>
      <c r="G166" s="122">
        <v>20</v>
      </c>
      <c r="H166" s="122">
        <v>11</v>
      </c>
      <c r="I166" s="122">
        <v>5</v>
      </c>
      <c r="J166" s="122">
        <v>1</v>
      </c>
      <c r="K166" s="122">
        <v>10</v>
      </c>
      <c r="L166" s="122">
        <v>26</v>
      </c>
      <c r="M166" s="122">
        <v>17</v>
      </c>
      <c r="N166" s="122">
        <v>29</v>
      </c>
      <c r="O166" s="122">
        <v>7</v>
      </c>
      <c r="P166" s="122">
        <v>5</v>
      </c>
      <c r="Q166" s="122">
        <v>23</v>
      </c>
      <c r="R166" s="122">
        <v>22</v>
      </c>
      <c r="S166" s="122">
        <v>0</v>
      </c>
      <c r="T166" s="122">
        <v>22</v>
      </c>
      <c r="U166" s="122">
        <v>3</v>
      </c>
    </row>
    <row r="167" spans="1:21" ht="12.75" x14ac:dyDescent="0.2">
      <c r="A167" s="122" t="s">
        <v>518</v>
      </c>
      <c r="B167" s="122">
        <v>38</v>
      </c>
      <c r="C167" s="122">
        <v>30</v>
      </c>
      <c r="D167" s="122">
        <v>69</v>
      </c>
      <c r="E167" s="122">
        <v>225</v>
      </c>
      <c r="F167" s="122">
        <v>132</v>
      </c>
      <c r="G167" s="122">
        <v>37</v>
      </c>
      <c r="H167" s="122">
        <v>50</v>
      </c>
      <c r="I167" s="122">
        <v>20</v>
      </c>
      <c r="J167" s="122">
        <v>9</v>
      </c>
      <c r="K167" s="122">
        <v>28</v>
      </c>
      <c r="L167" s="122">
        <v>78</v>
      </c>
      <c r="M167" s="122">
        <v>15</v>
      </c>
      <c r="N167" s="122">
        <v>190</v>
      </c>
      <c r="O167" s="122">
        <v>30</v>
      </c>
      <c r="P167" s="122">
        <v>29</v>
      </c>
      <c r="Q167" s="122">
        <v>247</v>
      </c>
      <c r="R167" s="122">
        <v>104</v>
      </c>
      <c r="S167" s="122">
        <v>14</v>
      </c>
      <c r="T167" s="122">
        <v>18</v>
      </c>
      <c r="U167" s="122">
        <v>13</v>
      </c>
    </row>
    <row r="168" spans="1:21" ht="12.75" x14ac:dyDescent="0.2">
      <c r="A168" s="122" t="s">
        <v>519</v>
      </c>
      <c r="B168" s="122">
        <v>15</v>
      </c>
      <c r="C168" s="122">
        <v>9</v>
      </c>
      <c r="D168" s="122">
        <v>13</v>
      </c>
      <c r="E168" s="122">
        <v>3</v>
      </c>
      <c r="F168" s="122">
        <v>12</v>
      </c>
      <c r="G168" s="122">
        <v>14</v>
      </c>
      <c r="H168" s="122">
        <v>4</v>
      </c>
      <c r="I168" s="122">
        <v>2</v>
      </c>
      <c r="J168" s="122">
        <v>0</v>
      </c>
      <c r="K168" s="122">
        <v>6</v>
      </c>
      <c r="L168" s="122">
        <v>17</v>
      </c>
      <c r="M168" s="122">
        <v>17</v>
      </c>
      <c r="N168" s="122">
        <v>8</v>
      </c>
      <c r="O168" s="122">
        <v>10</v>
      </c>
      <c r="P168" s="122">
        <v>9</v>
      </c>
      <c r="Q168" s="122">
        <v>26</v>
      </c>
      <c r="R168" s="122">
        <v>20</v>
      </c>
      <c r="S168" s="122">
        <v>6</v>
      </c>
      <c r="T168" s="122">
        <v>12</v>
      </c>
      <c r="U168" s="122">
        <v>4</v>
      </c>
    </row>
    <row r="169" spans="1:21" ht="12.75" x14ac:dyDescent="0.2">
      <c r="A169" s="122" t="s">
        <v>520</v>
      </c>
      <c r="B169" s="122">
        <v>75</v>
      </c>
      <c r="C169" s="122">
        <v>39</v>
      </c>
      <c r="D169" s="122">
        <v>67</v>
      </c>
      <c r="E169" s="122">
        <v>177</v>
      </c>
      <c r="F169" s="122">
        <v>140</v>
      </c>
      <c r="G169" s="122">
        <v>51</v>
      </c>
      <c r="H169" s="122">
        <v>35</v>
      </c>
      <c r="I169" s="122">
        <v>16</v>
      </c>
      <c r="J169" s="122">
        <v>1</v>
      </c>
      <c r="K169" s="122">
        <v>36</v>
      </c>
      <c r="L169" s="122">
        <v>89</v>
      </c>
      <c r="M169" s="122">
        <v>48</v>
      </c>
      <c r="N169" s="122">
        <v>135</v>
      </c>
      <c r="O169" s="122">
        <v>25</v>
      </c>
      <c r="P169" s="122">
        <v>32</v>
      </c>
      <c r="Q169" s="122">
        <v>249</v>
      </c>
      <c r="R169" s="122">
        <v>123</v>
      </c>
      <c r="S169" s="122">
        <v>3</v>
      </c>
      <c r="T169" s="122">
        <v>45</v>
      </c>
      <c r="U169" s="122">
        <v>7</v>
      </c>
    </row>
    <row r="170" spans="1:21" ht="12.75" x14ac:dyDescent="0.2">
      <c r="A170" s="122" t="s">
        <v>521</v>
      </c>
      <c r="B170" s="122">
        <v>66</v>
      </c>
      <c r="C170" s="122">
        <v>52</v>
      </c>
      <c r="D170" s="122">
        <v>90</v>
      </c>
      <c r="E170" s="122">
        <v>190</v>
      </c>
      <c r="F170" s="122">
        <v>155</v>
      </c>
      <c r="G170" s="122">
        <v>31</v>
      </c>
      <c r="H170" s="122">
        <v>52</v>
      </c>
      <c r="I170" s="122">
        <v>13</v>
      </c>
      <c r="J170" s="122">
        <v>8</v>
      </c>
      <c r="K170" s="122">
        <v>35</v>
      </c>
      <c r="L170" s="122">
        <v>92</v>
      </c>
      <c r="M170" s="122">
        <v>18</v>
      </c>
      <c r="N170" s="122">
        <v>156</v>
      </c>
      <c r="O170" s="122">
        <v>40</v>
      </c>
      <c r="P170" s="122">
        <v>37</v>
      </c>
      <c r="Q170" s="122">
        <v>277</v>
      </c>
      <c r="R170" s="122">
        <v>204</v>
      </c>
      <c r="S170" s="122">
        <v>9</v>
      </c>
      <c r="T170" s="122">
        <v>8</v>
      </c>
      <c r="U170" s="122">
        <v>11</v>
      </c>
    </row>
    <row r="171" spans="1:21" ht="12.75" x14ac:dyDescent="0.2">
      <c r="A171" s="122" t="s">
        <v>522</v>
      </c>
      <c r="B171" s="122">
        <v>76</v>
      </c>
      <c r="C171" s="122">
        <v>66</v>
      </c>
      <c r="D171" s="122">
        <v>60</v>
      </c>
      <c r="E171" s="122">
        <v>198</v>
      </c>
      <c r="F171" s="122">
        <v>121</v>
      </c>
      <c r="G171" s="122">
        <v>41</v>
      </c>
      <c r="H171" s="122">
        <v>26</v>
      </c>
      <c r="I171" s="122">
        <v>10</v>
      </c>
      <c r="J171" s="122">
        <v>8</v>
      </c>
      <c r="K171" s="122">
        <v>22</v>
      </c>
      <c r="L171" s="122">
        <v>118</v>
      </c>
      <c r="M171" s="122">
        <v>20</v>
      </c>
      <c r="N171" s="122">
        <v>163</v>
      </c>
      <c r="O171" s="122">
        <v>37</v>
      </c>
      <c r="P171" s="122">
        <v>35</v>
      </c>
      <c r="Q171" s="122">
        <v>175</v>
      </c>
      <c r="R171" s="122">
        <v>118</v>
      </c>
      <c r="S171" s="122">
        <v>13</v>
      </c>
      <c r="T171" s="122">
        <v>50</v>
      </c>
      <c r="U171" s="122">
        <v>15</v>
      </c>
    </row>
    <row r="172" spans="1:21" ht="12.75" x14ac:dyDescent="0.2">
      <c r="A172" s="122" t="s">
        <v>523</v>
      </c>
      <c r="B172" s="122">
        <v>47</v>
      </c>
      <c r="C172" s="122">
        <v>12</v>
      </c>
      <c r="D172" s="122">
        <v>30</v>
      </c>
      <c r="E172" s="122">
        <v>37</v>
      </c>
      <c r="F172" s="122">
        <v>36</v>
      </c>
      <c r="G172" s="122">
        <v>28</v>
      </c>
      <c r="H172" s="122">
        <v>25</v>
      </c>
      <c r="I172" s="122">
        <v>9</v>
      </c>
      <c r="J172" s="122">
        <v>4</v>
      </c>
      <c r="K172" s="122">
        <v>13</v>
      </c>
      <c r="L172" s="122">
        <v>39</v>
      </c>
      <c r="M172" s="122">
        <v>11</v>
      </c>
      <c r="N172" s="122">
        <v>23</v>
      </c>
      <c r="O172" s="122">
        <v>16</v>
      </c>
      <c r="P172" s="122">
        <v>11</v>
      </c>
      <c r="Q172" s="122">
        <v>66</v>
      </c>
      <c r="R172" s="122">
        <v>32</v>
      </c>
      <c r="S172" s="122">
        <v>3</v>
      </c>
      <c r="T172" s="122">
        <v>25</v>
      </c>
      <c r="U172" s="122">
        <v>5</v>
      </c>
    </row>
    <row r="173" spans="1:21" ht="12.75" x14ac:dyDescent="0.2">
      <c r="A173" s="122" t="s">
        <v>524</v>
      </c>
      <c r="B173" s="122">
        <v>23</v>
      </c>
      <c r="C173" s="122">
        <v>11</v>
      </c>
      <c r="D173" s="122">
        <v>20</v>
      </c>
      <c r="E173" s="122">
        <v>51</v>
      </c>
      <c r="F173" s="122">
        <v>34</v>
      </c>
      <c r="G173" s="122">
        <v>18</v>
      </c>
      <c r="H173" s="122">
        <v>4</v>
      </c>
      <c r="I173" s="122">
        <v>7</v>
      </c>
      <c r="J173" s="122">
        <v>1</v>
      </c>
      <c r="K173" s="122">
        <v>14</v>
      </c>
      <c r="L173" s="122">
        <v>82</v>
      </c>
      <c r="M173" s="122">
        <v>9</v>
      </c>
      <c r="N173" s="122">
        <v>46</v>
      </c>
      <c r="O173" s="122">
        <v>9</v>
      </c>
      <c r="P173" s="122">
        <v>21</v>
      </c>
      <c r="Q173" s="122">
        <v>71</v>
      </c>
      <c r="R173" s="122">
        <v>58</v>
      </c>
      <c r="S173" s="122">
        <v>2</v>
      </c>
      <c r="T173" s="122">
        <v>13</v>
      </c>
      <c r="U173" s="122">
        <v>7</v>
      </c>
    </row>
    <row r="174" spans="1:21" ht="12.75" x14ac:dyDescent="0.2">
      <c r="A174" s="122" t="s">
        <v>525</v>
      </c>
      <c r="B174" s="122">
        <v>45</v>
      </c>
      <c r="C174" s="122">
        <v>36</v>
      </c>
      <c r="D174" s="122">
        <v>29</v>
      </c>
      <c r="E174" s="122">
        <v>52</v>
      </c>
      <c r="F174" s="122">
        <v>46</v>
      </c>
      <c r="G174" s="122">
        <v>50</v>
      </c>
      <c r="H174" s="122">
        <v>6</v>
      </c>
      <c r="I174" s="122">
        <v>5</v>
      </c>
      <c r="J174" s="122">
        <v>4</v>
      </c>
      <c r="K174" s="122">
        <v>16</v>
      </c>
      <c r="L174" s="122">
        <v>95</v>
      </c>
      <c r="M174" s="122">
        <v>49</v>
      </c>
      <c r="N174" s="122">
        <v>60</v>
      </c>
      <c r="O174" s="122">
        <v>18</v>
      </c>
      <c r="P174" s="122">
        <v>19</v>
      </c>
      <c r="Q174" s="122">
        <v>146</v>
      </c>
      <c r="R174" s="122">
        <v>78</v>
      </c>
      <c r="S174" s="122">
        <v>4</v>
      </c>
      <c r="T174" s="122">
        <v>39</v>
      </c>
      <c r="U174" s="122">
        <v>34</v>
      </c>
    </row>
    <row r="175" spans="1:21" ht="12.75" x14ac:dyDescent="0.2">
      <c r="A175" s="122" t="s">
        <v>526</v>
      </c>
      <c r="B175" s="122">
        <v>60</v>
      </c>
      <c r="C175" s="122">
        <v>37</v>
      </c>
      <c r="D175" s="122">
        <v>75</v>
      </c>
      <c r="E175" s="122">
        <v>142</v>
      </c>
      <c r="F175" s="122">
        <v>106</v>
      </c>
      <c r="G175" s="122">
        <v>35</v>
      </c>
      <c r="H175" s="122">
        <v>47</v>
      </c>
      <c r="I175" s="122">
        <v>6</v>
      </c>
      <c r="J175" s="122">
        <v>8</v>
      </c>
      <c r="K175" s="122">
        <v>37</v>
      </c>
      <c r="L175" s="122">
        <v>131</v>
      </c>
      <c r="M175" s="122">
        <v>30</v>
      </c>
      <c r="N175" s="122">
        <v>79</v>
      </c>
      <c r="O175" s="122">
        <v>43</v>
      </c>
      <c r="P175" s="122">
        <v>27</v>
      </c>
      <c r="Q175" s="122">
        <v>155</v>
      </c>
      <c r="R175" s="122">
        <v>119</v>
      </c>
      <c r="S175" s="122">
        <v>7</v>
      </c>
      <c r="T175" s="122">
        <v>41</v>
      </c>
      <c r="U175" s="122">
        <v>12</v>
      </c>
    </row>
    <row r="176" spans="1:21" ht="12.75" x14ac:dyDescent="0.2">
      <c r="A176" s="122" t="s">
        <v>527</v>
      </c>
      <c r="B176" s="122">
        <v>13</v>
      </c>
      <c r="C176" s="122">
        <v>35</v>
      </c>
      <c r="D176" s="122">
        <v>22</v>
      </c>
      <c r="E176" s="122">
        <v>8</v>
      </c>
      <c r="F176" s="122">
        <v>27</v>
      </c>
      <c r="G176" s="122">
        <v>12</v>
      </c>
      <c r="H176" s="122">
        <v>7</v>
      </c>
      <c r="I176" s="122">
        <v>5</v>
      </c>
      <c r="J176" s="122">
        <v>0</v>
      </c>
      <c r="K176" s="122">
        <v>9</v>
      </c>
      <c r="L176" s="122">
        <v>58</v>
      </c>
      <c r="M176" s="122">
        <v>6</v>
      </c>
      <c r="N176" s="122">
        <v>31</v>
      </c>
      <c r="O176" s="122">
        <v>17</v>
      </c>
      <c r="P176" s="122">
        <v>1</v>
      </c>
      <c r="Q176" s="122">
        <v>27</v>
      </c>
      <c r="R176" s="122">
        <v>20</v>
      </c>
      <c r="S176" s="122">
        <v>8</v>
      </c>
      <c r="T176" s="122">
        <v>20</v>
      </c>
      <c r="U176" s="122">
        <v>1</v>
      </c>
    </row>
    <row r="177" spans="1:21" ht="12.75" x14ac:dyDescent="0.2">
      <c r="A177" s="122" t="s">
        <v>528</v>
      </c>
      <c r="B177" s="122">
        <v>30</v>
      </c>
      <c r="C177" s="122">
        <v>13</v>
      </c>
      <c r="D177" s="122">
        <v>16</v>
      </c>
      <c r="E177" s="122">
        <v>30</v>
      </c>
      <c r="F177" s="122">
        <v>27</v>
      </c>
      <c r="G177" s="122">
        <v>19</v>
      </c>
      <c r="H177" s="122">
        <v>29</v>
      </c>
      <c r="I177" s="122">
        <v>4</v>
      </c>
      <c r="J177" s="122">
        <v>0</v>
      </c>
      <c r="K177" s="122">
        <v>11</v>
      </c>
      <c r="L177" s="122">
        <v>57</v>
      </c>
      <c r="M177" s="122">
        <v>23</v>
      </c>
      <c r="N177" s="122">
        <v>28</v>
      </c>
      <c r="O177" s="122">
        <v>10</v>
      </c>
      <c r="P177" s="122">
        <v>5</v>
      </c>
      <c r="Q177" s="122">
        <v>24</v>
      </c>
      <c r="R177" s="122">
        <v>32</v>
      </c>
      <c r="S177" s="122">
        <v>7</v>
      </c>
      <c r="T177" s="122">
        <v>29</v>
      </c>
      <c r="U177" s="122">
        <v>0</v>
      </c>
    </row>
    <row r="178" spans="1:21" ht="12.75" x14ac:dyDescent="0.2">
      <c r="A178" s="122" t="s">
        <v>529</v>
      </c>
      <c r="B178" s="122">
        <v>62</v>
      </c>
      <c r="C178" s="122">
        <v>44</v>
      </c>
      <c r="D178" s="122">
        <v>91</v>
      </c>
      <c r="E178" s="122">
        <v>222</v>
      </c>
      <c r="F178" s="122">
        <v>178</v>
      </c>
      <c r="G178" s="122">
        <v>58</v>
      </c>
      <c r="H178" s="122">
        <v>77</v>
      </c>
      <c r="I178" s="122">
        <v>26</v>
      </c>
      <c r="J178" s="122">
        <v>12</v>
      </c>
      <c r="K178" s="122">
        <v>46</v>
      </c>
      <c r="L178" s="122">
        <v>262</v>
      </c>
      <c r="M178" s="122">
        <v>36</v>
      </c>
      <c r="N178" s="122">
        <v>360</v>
      </c>
      <c r="O178" s="122">
        <v>32</v>
      </c>
      <c r="P178" s="122">
        <v>32</v>
      </c>
      <c r="Q178" s="122">
        <v>398</v>
      </c>
      <c r="R178" s="122">
        <v>241</v>
      </c>
      <c r="S178" s="122">
        <v>19</v>
      </c>
      <c r="T178" s="122">
        <v>43</v>
      </c>
      <c r="U178" s="122">
        <v>46</v>
      </c>
    </row>
    <row r="179" spans="1:21" ht="12.75" x14ac:dyDescent="0.2">
      <c r="A179" s="122" t="s">
        <v>530</v>
      </c>
      <c r="B179" s="122">
        <v>29</v>
      </c>
      <c r="C179" s="122">
        <v>17</v>
      </c>
      <c r="D179" s="122">
        <v>24</v>
      </c>
      <c r="E179" s="122">
        <v>32</v>
      </c>
      <c r="F179" s="122">
        <v>51</v>
      </c>
      <c r="G179" s="122">
        <v>32</v>
      </c>
      <c r="H179" s="122">
        <v>21</v>
      </c>
      <c r="I179" s="122">
        <v>13</v>
      </c>
      <c r="J179" s="122">
        <v>3</v>
      </c>
      <c r="K179" s="122">
        <v>19</v>
      </c>
      <c r="L179" s="122">
        <v>45</v>
      </c>
      <c r="M179" s="122">
        <v>16</v>
      </c>
      <c r="N179" s="122">
        <v>38</v>
      </c>
      <c r="O179" s="122">
        <v>15</v>
      </c>
      <c r="P179" s="122">
        <v>15</v>
      </c>
      <c r="Q179" s="122">
        <v>60</v>
      </c>
      <c r="R179" s="122">
        <v>56</v>
      </c>
      <c r="S179" s="122">
        <v>10</v>
      </c>
      <c r="T179" s="122">
        <v>30</v>
      </c>
      <c r="U179" s="122">
        <v>2</v>
      </c>
    </row>
    <row r="180" spans="1:21" ht="12.75" x14ac:dyDescent="0.2">
      <c r="A180" s="122" t="s">
        <v>531</v>
      </c>
      <c r="B180" s="122">
        <v>62</v>
      </c>
      <c r="C180" s="122">
        <v>20</v>
      </c>
      <c r="D180" s="122">
        <v>77</v>
      </c>
      <c r="E180" s="122">
        <v>182</v>
      </c>
      <c r="F180" s="122">
        <v>117</v>
      </c>
      <c r="G180" s="122">
        <v>34</v>
      </c>
      <c r="H180" s="122">
        <v>32</v>
      </c>
      <c r="I180" s="122">
        <v>5</v>
      </c>
      <c r="J180" s="122">
        <v>3</v>
      </c>
      <c r="K180" s="122">
        <v>16</v>
      </c>
      <c r="L180" s="122">
        <v>81</v>
      </c>
      <c r="M180" s="122">
        <v>23</v>
      </c>
      <c r="N180" s="122">
        <v>231</v>
      </c>
      <c r="O180" s="122">
        <v>17</v>
      </c>
      <c r="P180" s="122">
        <v>16</v>
      </c>
      <c r="Q180" s="122">
        <v>282</v>
      </c>
      <c r="R180" s="122">
        <v>115</v>
      </c>
      <c r="S180" s="122">
        <v>10</v>
      </c>
      <c r="T180" s="122">
        <v>12</v>
      </c>
      <c r="U180" s="122">
        <v>14</v>
      </c>
    </row>
    <row r="181" spans="1:21" ht="12.75" x14ac:dyDescent="0.2">
      <c r="A181" s="122" t="s">
        <v>532</v>
      </c>
      <c r="B181" s="122">
        <v>36</v>
      </c>
      <c r="C181" s="122">
        <v>11</v>
      </c>
      <c r="D181" s="122">
        <v>49</v>
      </c>
      <c r="E181" s="122">
        <v>63</v>
      </c>
      <c r="F181" s="122">
        <v>55</v>
      </c>
      <c r="G181" s="122">
        <v>19</v>
      </c>
      <c r="H181" s="122">
        <v>23</v>
      </c>
      <c r="I181" s="122">
        <v>3</v>
      </c>
      <c r="J181" s="122">
        <v>3</v>
      </c>
      <c r="K181" s="122">
        <v>19</v>
      </c>
      <c r="L181" s="122">
        <v>86</v>
      </c>
      <c r="M181" s="122">
        <v>14</v>
      </c>
      <c r="N181" s="122">
        <v>53</v>
      </c>
      <c r="O181" s="122">
        <v>16</v>
      </c>
      <c r="P181" s="122">
        <v>9</v>
      </c>
      <c r="Q181" s="122">
        <v>89</v>
      </c>
      <c r="R181" s="122">
        <v>37</v>
      </c>
      <c r="S181" s="122">
        <v>2</v>
      </c>
      <c r="T181" s="122">
        <v>52</v>
      </c>
      <c r="U181" s="122">
        <v>35</v>
      </c>
    </row>
    <row r="182" spans="1:21" ht="12.75" x14ac:dyDescent="0.2">
      <c r="A182" s="122" t="s">
        <v>533</v>
      </c>
      <c r="B182" s="122">
        <v>56</v>
      </c>
      <c r="C182" s="122">
        <v>47</v>
      </c>
      <c r="D182" s="122">
        <v>74</v>
      </c>
      <c r="E182" s="122">
        <v>117</v>
      </c>
      <c r="F182" s="122">
        <v>116</v>
      </c>
      <c r="G182" s="122">
        <v>63</v>
      </c>
      <c r="H182" s="122">
        <v>41</v>
      </c>
      <c r="I182" s="122">
        <v>22</v>
      </c>
      <c r="J182" s="122">
        <v>33</v>
      </c>
      <c r="K182" s="122">
        <v>55</v>
      </c>
      <c r="L182" s="122">
        <v>173</v>
      </c>
      <c r="M182" s="122">
        <v>132</v>
      </c>
      <c r="N182" s="122">
        <v>150</v>
      </c>
      <c r="O182" s="122">
        <v>32</v>
      </c>
      <c r="P182" s="122">
        <v>37</v>
      </c>
      <c r="Q182" s="122">
        <v>202</v>
      </c>
      <c r="R182" s="122">
        <v>122</v>
      </c>
      <c r="S182" s="122">
        <v>25</v>
      </c>
      <c r="T182" s="122">
        <v>171</v>
      </c>
      <c r="U182" s="122">
        <v>37</v>
      </c>
    </row>
    <row r="183" spans="1:21" ht="12.75" x14ac:dyDescent="0.2">
      <c r="A183" s="122" t="s">
        <v>534</v>
      </c>
      <c r="B183" s="122">
        <v>16</v>
      </c>
      <c r="C183" s="122">
        <v>6</v>
      </c>
      <c r="D183" s="122">
        <v>25</v>
      </c>
      <c r="E183" s="122">
        <v>35</v>
      </c>
      <c r="F183" s="122">
        <v>31</v>
      </c>
      <c r="G183" s="122">
        <v>11</v>
      </c>
      <c r="H183" s="122">
        <v>4</v>
      </c>
      <c r="I183" s="122">
        <v>2</v>
      </c>
      <c r="J183" s="122">
        <v>1</v>
      </c>
      <c r="K183" s="122">
        <v>12</v>
      </c>
      <c r="L183" s="122">
        <v>14</v>
      </c>
      <c r="M183" s="122">
        <v>4</v>
      </c>
      <c r="N183" s="122">
        <v>17</v>
      </c>
      <c r="O183" s="122">
        <v>4</v>
      </c>
      <c r="P183" s="122">
        <v>14</v>
      </c>
      <c r="Q183" s="122">
        <v>28</v>
      </c>
      <c r="R183" s="122">
        <v>33</v>
      </c>
      <c r="S183" s="122">
        <v>0</v>
      </c>
      <c r="T183" s="122">
        <v>11</v>
      </c>
      <c r="U183" s="122">
        <v>6</v>
      </c>
    </row>
    <row r="184" spans="1:21" ht="12.75" x14ac:dyDescent="0.2">
      <c r="A184" s="122" t="s">
        <v>535</v>
      </c>
      <c r="B184" s="122">
        <v>46</v>
      </c>
      <c r="C184" s="122">
        <v>21</v>
      </c>
      <c r="D184" s="122">
        <v>52</v>
      </c>
      <c r="E184" s="122">
        <v>110</v>
      </c>
      <c r="F184" s="122">
        <v>75</v>
      </c>
      <c r="G184" s="122">
        <v>29</v>
      </c>
      <c r="H184" s="122">
        <v>44</v>
      </c>
      <c r="I184" s="122">
        <v>18</v>
      </c>
      <c r="J184" s="122">
        <v>8</v>
      </c>
      <c r="K184" s="122">
        <v>27</v>
      </c>
      <c r="L184" s="122">
        <v>89</v>
      </c>
      <c r="M184" s="122">
        <v>49</v>
      </c>
      <c r="N184" s="122">
        <v>78</v>
      </c>
      <c r="O184" s="122">
        <v>21</v>
      </c>
      <c r="P184" s="122">
        <v>12</v>
      </c>
      <c r="Q184" s="122">
        <v>151</v>
      </c>
      <c r="R184" s="122">
        <v>112</v>
      </c>
      <c r="S184" s="122">
        <v>6</v>
      </c>
      <c r="T184" s="122">
        <v>24</v>
      </c>
      <c r="U184" s="122">
        <v>6</v>
      </c>
    </row>
    <row r="185" spans="1:21" ht="12.75" x14ac:dyDescent="0.2">
      <c r="A185" s="122" t="s">
        <v>536</v>
      </c>
      <c r="B185" s="122">
        <v>11</v>
      </c>
      <c r="C185" s="122">
        <v>5</v>
      </c>
      <c r="D185" s="122">
        <v>13</v>
      </c>
      <c r="E185" s="122">
        <v>53</v>
      </c>
      <c r="F185" s="122">
        <v>22</v>
      </c>
      <c r="G185" s="122">
        <v>9</v>
      </c>
      <c r="H185" s="122">
        <v>22</v>
      </c>
      <c r="I185" s="122">
        <v>4</v>
      </c>
      <c r="J185" s="122">
        <v>0</v>
      </c>
      <c r="K185" s="122">
        <v>11</v>
      </c>
      <c r="L185" s="122">
        <v>44</v>
      </c>
      <c r="M185" s="122">
        <v>0</v>
      </c>
      <c r="N185" s="122">
        <v>35</v>
      </c>
      <c r="O185" s="122">
        <v>5</v>
      </c>
      <c r="P185" s="122">
        <v>6</v>
      </c>
      <c r="Q185" s="122">
        <v>67</v>
      </c>
      <c r="R185" s="122">
        <v>44</v>
      </c>
      <c r="S185" s="122">
        <v>7</v>
      </c>
      <c r="T185" s="122">
        <v>5</v>
      </c>
      <c r="U185" s="122">
        <v>0</v>
      </c>
    </row>
    <row r="186" spans="1:21" ht="12.75" x14ac:dyDescent="0.2">
      <c r="A186" s="122" t="s">
        <v>537</v>
      </c>
      <c r="B186" s="122">
        <v>27</v>
      </c>
      <c r="C186" s="122">
        <v>12</v>
      </c>
      <c r="D186" s="122">
        <v>16</v>
      </c>
      <c r="E186" s="122">
        <v>28</v>
      </c>
      <c r="F186" s="122">
        <v>30</v>
      </c>
      <c r="G186" s="122">
        <v>15</v>
      </c>
      <c r="H186" s="122">
        <v>17</v>
      </c>
      <c r="I186" s="122">
        <v>11</v>
      </c>
      <c r="J186" s="122">
        <v>5</v>
      </c>
      <c r="K186" s="122">
        <v>14</v>
      </c>
      <c r="L186" s="122">
        <v>51</v>
      </c>
      <c r="M186" s="122">
        <v>16</v>
      </c>
      <c r="N186" s="122">
        <v>19</v>
      </c>
      <c r="O186" s="122">
        <v>14</v>
      </c>
      <c r="P186" s="122">
        <v>12</v>
      </c>
      <c r="Q186" s="122">
        <v>20</v>
      </c>
      <c r="R186" s="122">
        <v>19</v>
      </c>
      <c r="S186" s="122">
        <v>7</v>
      </c>
      <c r="T186" s="122">
        <v>22</v>
      </c>
      <c r="U186" s="122">
        <v>6</v>
      </c>
    </row>
    <row r="187" spans="1:21" ht="12.75" x14ac:dyDescent="0.2">
      <c r="A187" s="122" t="s">
        <v>538</v>
      </c>
      <c r="B187" s="122">
        <v>22</v>
      </c>
      <c r="C187" s="122">
        <v>12</v>
      </c>
      <c r="D187" s="122">
        <v>22</v>
      </c>
      <c r="E187" s="122">
        <v>37</v>
      </c>
      <c r="F187" s="122">
        <v>28</v>
      </c>
      <c r="G187" s="122">
        <v>24</v>
      </c>
      <c r="H187" s="122">
        <v>18</v>
      </c>
      <c r="I187" s="122">
        <v>5</v>
      </c>
      <c r="J187" s="122">
        <v>0</v>
      </c>
      <c r="K187" s="122">
        <v>12</v>
      </c>
      <c r="L187" s="122">
        <v>45</v>
      </c>
      <c r="M187" s="122">
        <v>3</v>
      </c>
      <c r="N187" s="122">
        <v>18</v>
      </c>
      <c r="O187" s="122">
        <v>14</v>
      </c>
      <c r="P187" s="122">
        <v>15</v>
      </c>
      <c r="Q187" s="122">
        <v>42</v>
      </c>
      <c r="R187" s="122">
        <v>35</v>
      </c>
      <c r="S187" s="122">
        <v>4</v>
      </c>
      <c r="T187" s="122">
        <v>11</v>
      </c>
      <c r="U187" s="122">
        <v>0</v>
      </c>
    </row>
    <row r="188" spans="1:21" ht="12.75" x14ac:dyDescent="0.2">
      <c r="A188" s="122" t="s">
        <v>539</v>
      </c>
      <c r="B188" s="122">
        <v>22</v>
      </c>
      <c r="C188" s="122">
        <v>25</v>
      </c>
      <c r="D188" s="122">
        <v>24</v>
      </c>
      <c r="E188" s="122">
        <v>22</v>
      </c>
      <c r="F188" s="122">
        <v>23</v>
      </c>
      <c r="G188" s="122">
        <v>19</v>
      </c>
      <c r="H188" s="122">
        <v>8</v>
      </c>
      <c r="I188" s="122">
        <v>4</v>
      </c>
      <c r="J188" s="122">
        <v>1</v>
      </c>
      <c r="K188" s="122">
        <v>12</v>
      </c>
      <c r="L188" s="122">
        <v>78</v>
      </c>
      <c r="M188" s="122">
        <v>32</v>
      </c>
      <c r="N188" s="122">
        <v>16</v>
      </c>
      <c r="O188" s="122">
        <v>5</v>
      </c>
      <c r="P188" s="122">
        <v>2</v>
      </c>
      <c r="Q188" s="122">
        <v>43</v>
      </c>
      <c r="R188" s="122">
        <v>29</v>
      </c>
      <c r="S188" s="122">
        <v>3</v>
      </c>
      <c r="T188" s="122">
        <v>20</v>
      </c>
      <c r="U188" s="122">
        <v>4</v>
      </c>
    </row>
    <row r="189" spans="1:21" ht="12.75" x14ac:dyDescent="0.2">
      <c r="A189" s="122" t="s">
        <v>540</v>
      </c>
      <c r="B189" s="122">
        <v>15</v>
      </c>
      <c r="C189" s="122">
        <v>9</v>
      </c>
      <c r="D189" s="122">
        <v>27</v>
      </c>
      <c r="E189" s="122">
        <v>32</v>
      </c>
      <c r="F189" s="122">
        <v>35</v>
      </c>
      <c r="G189" s="122">
        <v>31</v>
      </c>
      <c r="H189" s="122">
        <v>12</v>
      </c>
      <c r="I189" s="122">
        <v>7</v>
      </c>
      <c r="J189" s="122">
        <v>2</v>
      </c>
      <c r="K189" s="122">
        <v>15</v>
      </c>
      <c r="L189" s="122">
        <v>58</v>
      </c>
      <c r="M189" s="122">
        <v>11</v>
      </c>
      <c r="N189" s="122">
        <v>25</v>
      </c>
      <c r="O189" s="122">
        <v>15</v>
      </c>
      <c r="P189" s="122">
        <v>19</v>
      </c>
      <c r="Q189" s="122">
        <v>55</v>
      </c>
      <c r="R189" s="122">
        <v>14</v>
      </c>
      <c r="S189" s="122">
        <v>3</v>
      </c>
      <c r="T189" s="122">
        <v>23</v>
      </c>
      <c r="U189" s="122">
        <v>1</v>
      </c>
    </row>
    <row r="190" spans="1:21" ht="12.75" x14ac:dyDescent="0.2">
      <c r="A190" s="122" t="s">
        <v>541</v>
      </c>
      <c r="B190" s="122">
        <v>40</v>
      </c>
      <c r="C190" s="122">
        <v>8</v>
      </c>
      <c r="D190" s="122">
        <v>16</v>
      </c>
      <c r="E190" s="122">
        <v>61</v>
      </c>
      <c r="F190" s="122">
        <v>42</v>
      </c>
      <c r="G190" s="122">
        <v>27</v>
      </c>
      <c r="H190" s="122">
        <v>13</v>
      </c>
      <c r="I190" s="122">
        <v>13</v>
      </c>
      <c r="J190" s="122">
        <v>0</v>
      </c>
      <c r="K190" s="122">
        <v>9</v>
      </c>
      <c r="L190" s="122">
        <v>32</v>
      </c>
      <c r="M190" s="122">
        <v>31</v>
      </c>
      <c r="N190" s="122">
        <v>29</v>
      </c>
      <c r="O190" s="122">
        <v>13</v>
      </c>
      <c r="P190" s="122">
        <v>4</v>
      </c>
      <c r="Q190" s="122">
        <v>87</v>
      </c>
      <c r="R190" s="122">
        <v>56</v>
      </c>
      <c r="S190" s="122">
        <v>6</v>
      </c>
      <c r="T190" s="122">
        <v>10</v>
      </c>
      <c r="U190" s="122">
        <v>8</v>
      </c>
    </row>
    <row r="191" spans="1:21" ht="12.75" x14ac:dyDescent="0.2">
      <c r="A191" s="122" t="s">
        <v>542</v>
      </c>
      <c r="B191" s="122">
        <v>21</v>
      </c>
      <c r="C191" s="122">
        <v>4</v>
      </c>
      <c r="D191" s="122">
        <v>30</v>
      </c>
      <c r="E191" s="122">
        <v>64</v>
      </c>
      <c r="F191" s="122">
        <v>29</v>
      </c>
      <c r="G191" s="122">
        <v>7</v>
      </c>
      <c r="H191" s="122">
        <v>19</v>
      </c>
      <c r="I191" s="122">
        <v>5</v>
      </c>
      <c r="J191" s="122">
        <v>5</v>
      </c>
      <c r="K191" s="122">
        <v>15</v>
      </c>
      <c r="L191" s="122">
        <v>72</v>
      </c>
      <c r="M191" s="122">
        <v>11</v>
      </c>
      <c r="N191" s="122">
        <v>44</v>
      </c>
      <c r="O191" s="122">
        <v>14</v>
      </c>
      <c r="P191" s="122">
        <v>6</v>
      </c>
      <c r="Q191" s="122">
        <v>51</v>
      </c>
      <c r="R191" s="122">
        <v>38</v>
      </c>
      <c r="S191" s="122">
        <v>3</v>
      </c>
      <c r="T191" s="122">
        <v>7</v>
      </c>
      <c r="U191" s="122">
        <v>11</v>
      </c>
    </row>
    <row r="192" spans="1:21" ht="12.75" x14ac:dyDescent="0.2">
      <c r="A192" s="122" t="s">
        <v>543</v>
      </c>
      <c r="B192" s="122">
        <v>90</v>
      </c>
      <c r="C192" s="122">
        <v>44</v>
      </c>
      <c r="D192" s="122">
        <v>76</v>
      </c>
      <c r="E192" s="122">
        <v>260</v>
      </c>
      <c r="F192" s="122">
        <v>162</v>
      </c>
      <c r="G192" s="122">
        <v>34</v>
      </c>
      <c r="H192" s="122">
        <v>80</v>
      </c>
      <c r="I192" s="122">
        <v>31</v>
      </c>
      <c r="J192" s="122">
        <v>16</v>
      </c>
      <c r="K192" s="122">
        <v>54</v>
      </c>
      <c r="L192" s="122">
        <v>274</v>
      </c>
      <c r="M192" s="122">
        <v>73</v>
      </c>
      <c r="N192" s="122">
        <v>199</v>
      </c>
      <c r="O192" s="122">
        <v>17</v>
      </c>
      <c r="P192" s="122">
        <v>52</v>
      </c>
      <c r="Q192" s="122">
        <v>264</v>
      </c>
      <c r="R192" s="122">
        <v>202</v>
      </c>
      <c r="S192" s="122">
        <v>19</v>
      </c>
      <c r="T192" s="122">
        <v>87</v>
      </c>
      <c r="U192" s="122">
        <v>5</v>
      </c>
    </row>
    <row r="193" spans="1:21" ht="12.75" x14ac:dyDescent="0.2">
      <c r="A193" s="122" t="s">
        <v>544</v>
      </c>
      <c r="B193" s="122">
        <v>15</v>
      </c>
      <c r="C193" s="122">
        <v>9</v>
      </c>
      <c r="D193" s="122">
        <v>23</v>
      </c>
      <c r="E193" s="122">
        <v>25</v>
      </c>
      <c r="F193" s="122">
        <v>30</v>
      </c>
      <c r="G193" s="122">
        <v>20</v>
      </c>
      <c r="H193" s="122">
        <v>12</v>
      </c>
      <c r="I193" s="122">
        <v>2</v>
      </c>
      <c r="J193" s="122">
        <v>5</v>
      </c>
      <c r="K193" s="122">
        <v>12</v>
      </c>
      <c r="L193" s="122">
        <v>38</v>
      </c>
      <c r="M193" s="122">
        <v>19</v>
      </c>
      <c r="N193" s="122">
        <v>9</v>
      </c>
      <c r="O193" s="122">
        <v>18</v>
      </c>
      <c r="P193" s="122">
        <v>7</v>
      </c>
      <c r="Q193" s="122">
        <v>15</v>
      </c>
      <c r="R193" s="122">
        <v>20</v>
      </c>
      <c r="S193" s="122">
        <v>8</v>
      </c>
      <c r="T193" s="122">
        <v>15</v>
      </c>
      <c r="U193" s="122">
        <v>6</v>
      </c>
    </row>
    <row r="194" spans="1:21" ht="12.75" x14ac:dyDescent="0.2">
      <c r="A194" s="122" t="s">
        <v>545</v>
      </c>
      <c r="B194" s="122">
        <v>112</v>
      </c>
      <c r="C194" s="122">
        <v>50</v>
      </c>
      <c r="D194" s="122">
        <v>64</v>
      </c>
      <c r="E194" s="122">
        <v>200</v>
      </c>
      <c r="F194" s="122">
        <v>203</v>
      </c>
      <c r="G194" s="122">
        <v>76</v>
      </c>
      <c r="H194" s="122">
        <v>85</v>
      </c>
      <c r="I194" s="122">
        <v>16</v>
      </c>
      <c r="J194" s="122">
        <v>4</v>
      </c>
      <c r="K194" s="122">
        <v>42</v>
      </c>
      <c r="L194" s="122">
        <v>247</v>
      </c>
      <c r="M194" s="122">
        <v>8</v>
      </c>
      <c r="N194" s="122">
        <v>157</v>
      </c>
      <c r="O194" s="122">
        <v>22</v>
      </c>
      <c r="P194" s="122">
        <v>29</v>
      </c>
      <c r="Q194" s="122">
        <v>274</v>
      </c>
      <c r="R194" s="122">
        <v>200</v>
      </c>
      <c r="S194" s="122">
        <v>19</v>
      </c>
      <c r="T194" s="122">
        <v>134</v>
      </c>
      <c r="U194" s="122">
        <v>6</v>
      </c>
    </row>
    <row r="195" spans="1:21" ht="12.75" x14ac:dyDescent="0.2">
      <c r="A195" s="122" t="s">
        <v>546</v>
      </c>
      <c r="B195" s="122">
        <v>40</v>
      </c>
      <c r="C195" s="122">
        <v>9</v>
      </c>
      <c r="D195" s="122">
        <v>30</v>
      </c>
      <c r="E195" s="122">
        <v>108</v>
      </c>
      <c r="F195" s="122">
        <v>54</v>
      </c>
      <c r="G195" s="122">
        <v>42</v>
      </c>
      <c r="H195" s="122">
        <v>29</v>
      </c>
      <c r="I195" s="122">
        <v>5</v>
      </c>
      <c r="J195" s="122">
        <v>10</v>
      </c>
      <c r="K195" s="122">
        <v>15</v>
      </c>
      <c r="L195" s="122">
        <v>100</v>
      </c>
      <c r="M195" s="122">
        <v>23</v>
      </c>
      <c r="N195" s="122">
        <v>57</v>
      </c>
      <c r="O195" s="122">
        <v>23</v>
      </c>
      <c r="P195" s="122">
        <v>13</v>
      </c>
      <c r="Q195" s="122">
        <v>123</v>
      </c>
      <c r="R195" s="122">
        <v>76</v>
      </c>
      <c r="S195" s="122">
        <v>4</v>
      </c>
      <c r="T195" s="122">
        <v>47</v>
      </c>
      <c r="U195" s="122">
        <v>6</v>
      </c>
    </row>
    <row r="196" spans="1:21" ht="12.75" x14ac:dyDescent="0.2">
      <c r="A196" s="122" t="s">
        <v>547</v>
      </c>
      <c r="B196" s="122">
        <v>28</v>
      </c>
      <c r="C196" s="122">
        <v>20</v>
      </c>
      <c r="D196" s="122">
        <v>34</v>
      </c>
      <c r="E196" s="122">
        <v>56</v>
      </c>
      <c r="F196" s="122">
        <v>34</v>
      </c>
      <c r="G196" s="122">
        <v>36</v>
      </c>
      <c r="H196" s="122">
        <v>12</v>
      </c>
      <c r="I196" s="122">
        <v>6</v>
      </c>
      <c r="J196" s="122">
        <v>5</v>
      </c>
      <c r="K196" s="122">
        <v>15</v>
      </c>
      <c r="L196" s="122">
        <v>67</v>
      </c>
      <c r="M196" s="122">
        <v>21</v>
      </c>
      <c r="N196" s="122">
        <v>32</v>
      </c>
      <c r="O196" s="122">
        <v>17</v>
      </c>
      <c r="P196" s="122">
        <v>16</v>
      </c>
      <c r="Q196" s="122">
        <v>62</v>
      </c>
      <c r="R196" s="122">
        <v>54</v>
      </c>
      <c r="S196" s="122">
        <v>7</v>
      </c>
      <c r="T196" s="122">
        <v>12</v>
      </c>
      <c r="U196" s="122">
        <v>18</v>
      </c>
    </row>
    <row r="197" spans="1:21" ht="12.75" x14ac:dyDescent="0.2">
      <c r="A197" s="122" t="s">
        <v>548</v>
      </c>
      <c r="B197" s="122">
        <v>16</v>
      </c>
      <c r="C197" s="122">
        <v>10</v>
      </c>
      <c r="D197" s="122">
        <v>16</v>
      </c>
      <c r="E197" s="122">
        <v>35</v>
      </c>
      <c r="F197" s="122">
        <v>25</v>
      </c>
      <c r="G197" s="122">
        <v>23</v>
      </c>
      <c r="H197" s="122">
        <v>14</v>
      </c>
      <c r="I197" s="122">
        <v>3</v>
      </c>
      <c r="J197" s="122">
        <v>7</v>
      </c>
      <c r="K197" s="122">
        <v>18</v>
      </c>
      <c r="L197" s="122">
        <v>53</v>
      </c>
      <c r="M197" s="122">
        <v>8</v>
      </c>
      <c r="N197" s="122">
        <v>55</v>
      </c>
      <c r="O197" s="122">
        <v>16</v>
      </c>
      <c r="P197" s="122">
        <v>7</v>
      </c>
      <c r="Q197" s="122">
        <v>49</v>
      </c>
      <c r="R197" s="122">
        <v>36</v>
      </c>
      <c r="S197" s="122">
        <v>3</v>
      </c>
      <c r="T197" s="122">
        <v>22</v>
      </c>
      <c r="U197" s="122">
        <v>0</v>
      </c>
    </row>
    <row r="198" spans="1:21" ht="12.75" x14ac:dyDescent="0.2">
      <c r="A198" s="122" t="s">
        <v>549</v>
      </c>
      <c r="B198" s="122">
        <v>66</v>
      </c>
      <c r="C198" s="122">
        <v>59</v>
      </c>
      <c r="D198" s="122">
        <v>64</v>
      </c>
      <c r="E198" s="122">
        <v>161</v>
      </c>
      <c r="F198" s="122">
        <v>121</v>
      </c>
      <c r="G198" s="122">
        <v>30</v>
      </c>
      <c r="H198" s="122">
        <v>29</v>
      </c>
      <c r="I198" s="122">
        <v>18</v>
      </c>
      <c r="J198" s="122">
        <v>18</v>
      </c>
      <c r="K198" s="122">
        <v>30</v>
      </c>
      <c r="L198" s="122">
        <v>163</v>
      </c>
      <c r="M198" s="122">
        <v>25</v>
      </c>
      <c r="N198" s="122">
        <v>105</v>
      </c>
      <c r="O198" s="122">
        <v>22</v>
      </c>
      <c r="P198" s="122">
        <v>14</v>
      </c>
      <c r="Q198" s="122">
        <v>140</v>
      </c>
      <c r="R198" s="122">
        <v>160</v>
      </c>
      <c r="S198" s="122">
        <v>10</v>
      </c>
      <c r="T198" s="122">
        <v>93</v>
      </c>
      <c r="U198" s="122">
        <v>1</v>
      </c>
    </row>
    <row r="199" spans="1:21" ht="12.75" x14ac:dyDescent="0.2">
      <c r="A199" s="122" t="s">
        <v>550</v>
      </c>
      <c r="B199" s="122">
        <v>23</v>
      </c>
      <c r="C199" s="122">
        <v>19</v>
      </c>
      <c r="D199" s="122">
        <v>29</v>
      </c>
      <c r="E199" s="122">
        <v>45</v>
      </c>
      <c r="F199" s="122">
        <v>37</v>
      </c>
      <c r="G199" s="122">
        <v>17</v>
      </c>
      <c r="H199" s="122">
        <v>15</v>
      </c>
      <c r="I199" s="122">
        <v>2</v>
      </c>
      <c r="J199" s="122">
        <v>1</v>
      </c>
      <c r="K199" s="122">
        <v>14</v>
      </c>
      <c r="L199" s="122">
        <v>56</v>
      </c>
      <c r="M199" s="122">
        <v>17</v>
      </c>
      <c r="N199" s="122">
        <v>61</v>
      </c>
      <c r="O199" s="122">
        <v>10</v>
      </c>
      <c r="P199" s="122">
        <v>4</v>
      </c>
      <c r="Q199" s="122">
        <v>64</v>
      </c>
      <c r="R199" s="122">
        <v>31</v>
      </c>
      <c r="S199" s="122">
        <v>1</v>
      </c>
      <c r="T199" s="122">
        <v>5</v>
      </c>
      <c r="U199" s="122">
        <v>0</v>
      </c>
    </row>
    <row r="200" spans="1:21" ht="12.75" x14ac:dyDescent="0.2">
      <c r="A200" s="122" t="s">
        <v>551</v>
      </c>
      <c r="B200" s="122">
        <v>25</v>
      </c>
      <c r="C200" s="122">
        <v>8</v>
      </c>
      <c r="D200" s="122">
        <v>27</v>
      </c>
      <c r="E200" s="122">
        <v>51</v>
      </c>
      <c r="F200" s="122">
        <v>46</v>
      </c>
      <c r="G200" s="122">
        <v>10</v>
      </c>
      <c r="H200" s="122">
        <v>18</v>
      </c>
      <c r="I200" s="122">
        <v>7</v>
      </c>
      <c r="J200" s="122">
        <v>4</v>
      </c>
      <c r="K200" s="122">
        <v>12</v>
      </c>
      <c r="L200" s="122">
        <v>21</v>
      </c>
      <c r="M200" s="122">
        <v>25</v>
      </c>
      <c r="N200" s="122">
        <v>49</v>
      </c>
      <c r="O200" s="122">
        <v>12</v>
      </c>
      <c r="P200" s="122">
        <v>13</v>
      </c>
      <c r="Q200" s="122">
        <v>74</v>
      </c>
      <c r="R200" s="122">
        <v>21</v>
      </c>
      <c r="S200" s="122">
        <v>9</v>
      </c>
      <c r="T200" s="122">
        <v>8</v>
      </c>
      <c r="U200" s="122">
        <v>26</v>
      </c>
    </row>
    <row r="201" spans="1:21" ht="14.25" customHeight="1" x14ac:dyDescent="0.2">
      <c r="A201" s="19" t="s">
        <v>552</v>
      </c>
      <c r="B201" s="19"/>
      <c r="C201" s="19"/>
      <c r="D201" s="122"/>
      <c r="E201" s="122"/>
      <c r="F201" s="19"/>
      <c r="G201" s="122"/>
      <c r="H201" s="122"/>
      <c r="I201" s="19"/>
      <c r="J201" s="122"/>
      <c r="K201" s="122"/>
      <c r="L201" s="122"/>
      <c r="M201" s="122"/>
      <c r="N201" s="122"/>
      <c r="O201" s="19"/>
      <c r="P201" s="122"/>
      <c r="Q201" s="122"/>
      <c r="R201" s="122"/>
      <c r="S201" s="19"/>
      <c r="T201" s="122"/>
      <c r="U201" s="122"/>
    </row>
    <row r="202" spans="1:21" ht="12.75" x14ac:dyDescent="0.2">
      <c r="A202" s="122" t="s">
        <v>553</v>
      </c>
      <c r="B202" s="122">
        <v>48</v>
      </c>
      <c r="C202" s="122">
        <v>30</v>
      </c>
      <c r="D202" s="122">
        <v>40</v>
      </c>
      <c r="E202" s="122">
        <v>78</v>
      </c>
      <c r="F202" s="122">
        <v>75</v>
      </c>
      <c r="G202" s="122">
        <v>49</v>
      </c>
      <c r="H202" s="122">
        <v>26</v>
      </c>
      <c r="I202" s="122">
        <v>9</v>
      </c>
      <c r="J202" s="122">
        <v>7</v>
      </c>
      <c r="K202" s="122">
        <v>11</v>
      </c>
      <c r="L202" s="122">
        <v>92</v>
      </c>
      <c r="M202" s="122">
        <v>37</v>
      </c>
      <c r="N202" s="122">
        <v>71</v>
      </c>
      <c r="O202" s="122">
        <v>26</v>
      </c>
      <c r="P202" s="122">
        <v>21</v>
      </c>
      <c r="Q202" s="122">
        <v>111</v>
      </c>
      <c r="R202" s="122">
        <v>70</v>
      </c>
      <c r="S202" s="122">
        <v>30</v>
      </c>
      <c r="T202" s="122">
        <v>28</v>
      </c>
      <c r="U202" s="122">
        <v>4</v>
      </c>
    </row>
    <row r="203" spans="1:21" ht="12.75" x14ac:dyDescent="0.2">
      <c r="A203" s="122" t="s">
        <v>554</v>
      </c>
      <c r="B203" s="122">
        <v>16</v>
      </c>
      <c r="C203" s="122">
        <v>10</v>
      </c>
      <c r="D203" s="122">
        <v>33</v>
      </c>
      <c r="E203" s="122">
        <v>14</v>
      </c>
      <c r="F203" s="122">
        <v>18</v>
      </c>
      <c r="G203" s="122">
        <v>19</v>
      </c>
      <c r="H203" s="122">
        <v>9</v>
      </c>
      <c r="I203" s="122">
        <v>6</v>
      </c>
      <c r="J203" s="122">
        <v>1</v>
      </c>
      <c r="K203" s="122">
        <v>17</v>
      </c>
      <c r="L203" s="122">
        <v>32</v>
      </c>
      <c r="M203" s="122">
        <v>6</v>
      </c>
      <c r="N203" s="122">
        <v>12</v>
      </c>
      <c r="O203" s="122">
        <v>23</v>
      </c>
      <c r="P203" s="122">
        <v>8</v>
      </c>
      <c r="Q203" s="122">
        <v>19</v>
      </c>
      <c r="R203" s="122">
        <v>12</v>
      </c>
      <c r="S203" s="122">
        <v>8</v>
      </c>
      <c r="T203" s="122">
        <v>8</v>
      </c>
      <c r="U203" s="122">
        <v>1</v>
      </c>
    </row>
    <row r="204" spans="1:21" ht="12.75" x14ac:dyDescent="0.2">
      <c r="A204" s="122" t="s">
        <v>555</v>
      </c>
      <c r="B204" s="122">
        <v>27</v>
      </c>
      <c r="C204" s="122">
        <v>9</v>
      </c>
      <c r="D204" s="122">
        <v>35</v>
      </c>
      <c r="E204" s="122">
        <v>7</v>
      </c>
      <c r="F204" s="122">
        <v>13</v>
      </c>
      <c r="G204" s="122">
        <v>16</v>
      </c>
      <c r="H204" s="122">
        <v>15</v>
      </c>
      <c r="I204" s="122">
        <v>1</v>
      </c>
      <c r="J204" s="122">
        <v>0</v>
      </c>
      <c r="K204" s="122">
        <v>22</v>
      </c>
      <c r="L204" s="122">
        <v>96</v>
      </c>
      <c r="M204" s="122">
        <v>11</v>
      </c>
      <c r="N204" s="122">
        <v>51</v>
      </c>
      <c r="O204" s="122">
        <v>15</v>
      </c>
      <c r="P204" s="122">
        <v>14</v>
      </c>
      <c r="Q204" s="122">
        <v>53</v>
      </c>
      <c r="R204" s="122">
        <v>10</v>
      </c>
      <c r="S204" s="122">
        <v>0</v>
      </c>
      <c r="T204" s="122">
        <v>16</v>
      </c>
      <c r="U204" s="122">
        <v>0</v>
      </c>
    </row>
    <row r="205" spans="1:21" ht="12.75" x14ac:dyDescent="0.2">
      <c r="A205" s="122" t="s">
        <v>556</v>
      </c>
      <c r="B205" s="122">
        <v>19</v>
      </c>
      <c r="C205" s="122">
        <v>26</v>
      </c>
      <c r="D205" s="122">
        <v>28</v>
      </c>
      <c r="E205" s="122">
        <v>20</v>
      </c>
      <c r="F205" s="122">
        <v>32</v>
      </c>
      <c r="G205" s="122">
        <v>30</v>
      </c>
      <c r="H205" s="122">
        <v>14</v>
      </c>
      <c r="I205" s="122">
        <v>9</v>
      </c>
      <c r="J205" s="122">
        <v>0</v>
      </c>
      <c r="K205" s="122">
        <v>22</v>
      </c>
      <c r="L205" s="122">
        <v>44</v>
      </c>
      <c r="M205" s="122">
        <v>7</v>
      </c>
      <c r="N205" s="122">
        <v>37</v>
      </c>
      <c r="O205" s="122">
        <v>26</v>
      </c>
      <c r="P205" s="122">
        <v>13</v>
      </c>
      <c r="Q205" s="122">
        <v>50</v>
      </c>
      <c r="R205" s="122">
        <v>38</v>
      </c>
      <c r="S205" s="122">
        <v>6</v>
      </c>
      <c r="T205" s="122">
        <v>14</v>
      </c>
      <c r="U205" s="122">
        <v>3</v>
      </c>
    </row>
    <row r="206" spans="1:21" ht="12.75" x14ac:dyDescent="0.2">
      <c r="A206" s="122" t="s">
        <v>557</v>
      </c>
      <c r="B206" s="122">
        <v>12</v>
      </c>
      <c r="C206" s="122">
        <v>13</v>
      </c>
      <c r="D206" s="122">
        <v>18</v>
      </c>
      <c r="E206" s="122">
        <v>18</v>
      </c>
      <c r="F206" s="122">
        <v>30</v>
      </c>
      <c r="G206" s="122">
        <v>25</v>
      </c>
      <c r="H206" s="122">
        <v>14</v>
      </c>
      <c r="I206" s="122">
        <v>2</v>
      </c>
      <c r="J206" s="122">
        <v>0</v>
      </c>
      <c r="K206" s="122">
        <v>12</v>
      </c>
      <c r="L206" s="122">
        <v>31</v>
      </c>
      <c r="M206" s="122">
        <v>4</v>
      </c>
      <c r="N206" s="122">
        <v>16</v>
      </c>
      <c r="O206" s="122">
        <v>21</v>
      </c>
      <c r="P206" s="122">
        <v>4</v>
      </c>
      <c r="Q206" s="122">
        <v>22</v>
      </c>
      <c r="R206" s="122">
        <v>25</v>
      </c>
      <c r="S206" s="122">
        <v>6</v>
      </c>
      <c r="T206" s="122">
        <v>13</v>
      </c>
      <c r="U206" s="122">
        <v>5</v>
      </c>
    </row>
    <row r="207" spans="1:21" ht="12.75" x14ac:dyDescent="0.2">
      <c r="A207" s="122" t="s">
        <v>558</v>
      </c>
      <c r="B207" s="122">
        <v>35</v>
      </c>
      <c r="C207" s="122">
        <v>26</v>
      </c>
      <c r="D207" s="122">
        <v>19</v>
      </c>
      <c r="E207" s="122">
        <v>19</v>
      </c>
      <c r="F207" s="122">
        <v>15</v>
      </c>
      <c r="G207" s="122">
        <v>28</v>
      </c>
      <c r="H207" s="122">
        <v>2</v>
      </c>
      <c r="I207" s="122">
        <v>2</v>
      </c>
      <c r="J207" s="122">
        <v>1</v>
      </c>
      <c r="K207" s="122">
        <v>13</v>
      </c>
      <c r="L207" s="122">
        <v>61</v>
      </c>
      <c r="M207" s="122">
        <v>25</v>
      </c>
      <c r="N207" s="122">
        <v>31</v>
      </c>
      <c r="O207" s="122">
        <v>18</v>
      </c>
      <c r="P207" s="122">
        <v>1</v>
      </c>
      <c r="Q207" s="122">
        <v>66</v>
      </c>
      <c r="R207" s="122">
        <v>33</v>
      </c>
      <c r="S207" s="122">
        <v>2</v>
      </c>
      <c r="T207" s="122">
        <v>32</v>
      </c>
      <c r="U207" s="122">
        <v>1</v>
      </c>
    </row>
    <row r="208" spans="1:21" ht="12.75" x14ac:dyDescent="0.2">
      <c r="A208" s="122" t="s">
        <v>559</v>
      </c>
      <c r="B208" s="122">
        <v>8</v>
      </c>
      <c r="C208" s="122">
        <v>13</v>
      </c>
      <c r="D208" s="122">
        <v>27</v>
      </c>
      <c r="E208" s="122">
        <v>77</v>
      </c>
      <c r="F208" s="122">
        <v>48</v>
      </c>
      <c r="G208" s="122">
        <v>15</v>
      </c>
      <c r="H208" s="122">
        <v>5</v>
      </c>
      <c r="I208" s="122">
        <v>2</v>
      </c>
      <c r="J208" s="122">
        <v>3</v>
      </c>
      <c r="K208" s="122">
        <v>15</v>
      </c>
      <c r="L208" s="122">
        <v>25</v>
      </c>
      <c r="M208" s="122">
        <v>4</v>
      </c>
      <c r="N208" s="122">
        <v>75</v>
      </c>
      <c r="O208" s="122">
        <v>13</v>
      </c>
      <c r="P208" s="122">
        <v>3</v>
      </c>
      <c r="Q208" s="122">
        <v>95</v>
      </c>
      <c r="R208" s="122">
        <v>83</v>
      </c>
      <c r="S208" s="122">
        <v>8</v>
      </c>
      <c r="T208" s="122">
        <v>5</v>
      </c>
      <c r="U208" s="122">
        <v>3</v>
      </c>
    </row>
    <row r="209" spans="1:21" ht="12.75" x14ac:dyDescent="0.2">
      <c r="A209" s="122" t="s">
        <v>560</v>
      </c>
      <c r="B209" s="122">
        <v>74</v>
      </c>
      <c r="C209" s="122">
        <v>83</v>
      </c>
      <c r="D209" s="122">
        <v>105</v>
      </c>
      <c r="E209" s="122">
        <v>314</v>
      </c>
      <c r="F209" s="122">
        <v>267</v>
      </c>
      <c r="G209" s="122">
        <v>114</v>
      </c>
      <c r="H209" s="122">
        <v>66</v>
      </c>
      <c r="I209" s="122">
        <v>28</v>
      </c>
      <c r="J209" s="122">
        <v>34</v>
      </c>
      <c r="K209" s="122">
        <v>85</v>
      </c>
      <c r="L209" s="122">
        <v>225</v>
      </c>
      <c r="M209" s="122">
        <v>23</v>
      </c>
      <c r="N209" s="122">
        <v>325</v>
      </c>
      <c r="O209" s="122">
        <v>67</v>
      </c>
      <c r="P209" s="122">
        <v>37</v>
      </c>
      <c r="Q209" s="122">
        <v>455</v>
      </c>
      <c r="R209" s="122">
        <v>372</v>
      </c>
      <c r="S209" s="122">
        <v>27</v>
      </c>
      <c r="T209" s="122">
        <v>44</v>
      </c>
      <c r="U209" s="122">
        <v>30</v>
      </c>
    </row>
    <row r="210" spans="1:21" ht="12.75" x14ac:dyDescent="0.2">
      <c r="A210" s="122" t="s">
        <v>561</v>
      </c>
      <c r="B210" s="122">
        <v>20</v>
      </c>
      <c r="C210" s="122">
        <v>15</v>
      </c>
      <c r="D210" s="122">
        <v>26</v>
      </c>
      <c r="E210" s="122">
        <v>34</v>
      </c>
      <c r="F210" s="122">
        <v>39</v>
      </c>
      <c r="G210" s="122">
        <v>34</v>
      </c>
      <c r="H210" s="122">
        <v>11</v>
      </c>
      <c r="I210" s="122">
        <v>8</v>
      </c>
      <c r="J210" s="122">
        <v>2</v>
      </c>
      <c r="K210" s="122">
        <v>14</v>
      </c>
      <c r="L210" s="122">
        <v>42</v>
      </c>
      <c r="M210" s="122">
        <v>5</v>
      </c>
      <c r="N210" s="122">
        <v>47</v>
      </c>
      <c r="O210" s="122">
        <v>19</v>
      </c>
      <c r="P210" s="122">
        <v>11</v>
      </c>
      <c r="Q210" s="122">
        <v>63</v>
      </c>
      <c r="R210" s="122">
        <v>31</v>
      </c>
      <c r="S210" s="122">
        <v>8</v>
      </c>
      <c r="T210" s="122">
        <v>18</v>
      </c>
      <c r="U210" s="122">
        <v>2</v>
      </c>
    </row>
    <row r="211" spans="1:21" ht="12.75" x14ac:dyDescent="0.2">
      <c r="A211" s="122" t="s">
        <v>562</v>
      </c>
      <c r="B211" s="122">
        <v>19</v>
      </c>
      <c r="C211" s="122">
        <v>33</v>
      </c>
      <c r="D211" s="122">
        <v>64</v>
      </c>
      <c r="E211" s="122">
        <v>59</v>
      </c>
      <c r="F211" s="122">
        <v>77</v>
      </c>
      <c r="G211" s="122">
        <v>47</v>
      </c>
      <c r="H211" s="122">
        <v>26</v>
      </c>
      <c r="I211" s="122">
        <v>5</v>
      </c>
      <c r="J211" s="122">
        <v>9</v>
      </c>
      <c r="K211" s="122">
        <v>18</v>
      </c>
      <c r="L211" s="122">
        <v>102</v>
      </c>
      <c r="M211" s="122">
        <v>34</v>
      </c>
      <c r="N211" s="122">
        <v>74</v>
      </c>
      <c r="O211" s="122">
        <v>18</v>
      </c>
      <c r="P211" s="122">
        <v>22</v>
      </c>
      <c r="Q211" s="122">
        <v>150</v>
      </c>
      <c r="R211" s="122">
        <v>52</v>
      </c>
      <c r="S211" s="122">
        <v>6</v>
      </c>
      <c r="T211" s="122">
        <v>24</v>
      </c>
      <c r="U211" s="122">
        <v>12</v>
      </c>
    </row>
    <row r="212" spans="1:21" ht="12.75" x14ac:dyDescent="0.2">
      <c r="A212" s="122" t="s">
        <v>563</v>
      </c>
      <c r="B212" s="122">
        <v>6</v>
      </c>
      <c r="C212" s="122">
        <v>7</v>
      </c>
      <c r="D212" s="122">
        <v>3</v>
      </c>
      <c r="E212" s="122">
        <v>4</v>
      </c>
      <c r="F212" s="122">
        <v>9</v>
      </c>
      <c r="G212" s="122">
        <v>12</v>
      </c>
      <c r="H212" s="122">
        <v>1</v>
      </c>
      <c r="I212" s="122">
        <v>3</v>
      </c>
      <c r="J212" s="122">
        <v>2</v>
      </c>
      <c r="K212" s="122">
        <v>6</v>
      </c>
      <c r="L212" s="122">
        <v>16</v>
      </c>
      <c r="M212" s="122">
        <v>1</v>
      </c>
      <c r="N212" s="122">
        <v>3</v>
      </c>
      <c r="O212" s="122">
        <v>6</v>
      </c>
      <c r="P212" s="122">
        <v>1</v>
      </c>
      <c r="Q212" s="122">
        <v>10</v>
      </c>
      <c r="R212" s="122">
        <v>5</v>
      </c>
      <c r="S212" s="122">
        <v>2</v>
      </c>
      <c r="T212" s="122">
        <v>8</v>
      </c>
      <c r="U212" s="122">
        <v>2</v>
      </c>
    </row>
    <row r="213" spans="1:21" ht="12.75" x14ac:dyDescent="0.2">
      <c r="A213" s="122" t="s">
        <v>564</v>
      </c>
      <c r="B213" s="122">
        <v>9</v>
      </c>
      <c r="C213" s="122">
        <v>9</v>
      </c>
      <c r="D213" s="122">
        <v>9</v>
      </c>
      <c r="E213" s="122">
        <v>5</v>
      </c>
      <c r="F213" s="122">
        <v>21</v>
      </c>
      <c r="G213" s="122">
        <v>19</v>
      </c>
      <c r="H213" s="122">
        <v>2</v>
      </c>
      <c r="I213" s="122">
        <v>0</v>
      </c>
      <c r="J213" s="122">
        <v>1</v>
      </c>
      <c r="K213" s="122">
        <v>6</v>
      </c>
      <c r="L213" s="122">
        <v>27</v>
      </c>
      <c r="M213" s="122">
        <v>4</v>
      </c>
      <c r="N213" s="122">
        <v>12</v>
      </c>
      <c r="O213" s="122">
        <v>7</v>
      </c>
      <c r="P213" s="122">
        <v>5</v>
      </c>
      <c r="Q213" s="122">
        <v>18</v>
      </c>
      <c r="R213" s="122">
        <v>7</v>
      </c>
      <c r="S213" s="122">
        <v>2</v>
      </c>
      <c r="T213" s="122">
        <v>8</v>
      </c>
      <c r="U213" s="122">
        <v>0</v>
      </c>
    </row>
    <row r="214" spans="1:21" ht="12.75" x14ac:dyDescent="0.2">
      <c r="A214" s="122" t="s">
        <v>565</v>
      </c>
      <c r="B214" s="122">
        <v>27</v>
      </c>
      <c r="C214" s="122">
        <v>8</v>
      </c>
      <c r="D214" s="122">
        <v>24</v>
      </c>
      <c r="E214" s="122">
        <v>39</v>
      </c>
      <c r="F214" s="122">
        <v>39</v>
      </c>
      <c r="G214" s="122">
        <v>28</v>
      </c>
      <c r="H214" s="122">
        <v>9</v>
      </c>
      <c r="I214" s="122">
        <v>7</v>
      </c>
      <c r="J214" s="122">
        <v>4</v>
      </c>
      <c r="K214" s="122">
        <v>25</v>
      </c>
      <c r="L214" s="122">
        <v>23</v>
      </c>
      <c r="M214" s="122">
        <v>41</v>
      </c>
      <c r="N214" s="122">
        <v>45</v>
      </c>
      <c r="O214" s="122">
        <v>26</v>
      </c>
      <c r="P214" s="122">
        <v>6</v>
      </c>
      <c r="Q214" s="122">
        <v>86</v>
      </c>
      <c r="R214" s="122">
        <v>23</v>
      </c>
      <c r="S214" s="122">
        <v>3</v>
      </c>
      <c r="T214" s="122">
        <v>13</v>
      </c>
      <c r="U214" s="122">
        <v>2</v>
      </c>
    </row>
    <row r="215" spans="1:21" ht="12.75" x14ac:dyDescent="0.2">
      <c r="A215" s="122" t="s">
        <v>566</v>
      </c>
      <c r="B215" s="122">
        <v>42</v>
      </c>
      <c r="C215" s="122">
        <v>22</v>
      </c>
      <c r="D215" s="122">
        <v>26</v>
      </c>
      <c r="E215" s="122">
        <v>41</v>
      </c>
      <c r="F215" s="122">
        <v>39</v>
      </c>
      <c r="G215" s="122">
        <v>36</v>
      </c>
      <c r="H215" s="122">
        <v>13</v>
      </c>
      <c r="I215" s="122">
        <v>7</v>
      </c>
      <c r="J215" s="122">
        <v>1</v>
      </c>
      <c r="K215" s="122">
        <v>12</v>
      </c>
      <c r="L215" s="122">
        <v>71</v>
      </c>
      <c r="M215" s="122">
        <v>6</v>
      </c>
      <c r="N215" s="122">
        <v>70</v>
      </c>
      <c r="O215" s="122">
        <v>21</v>
      </c>
      <c r="P215" s="122">
        <v>2</v>
      </c>
      <c r="Q215" s="122">
        <v>76</v>
      </c>
      <c r="R215" s="122">
        <v>41</v>
      </c>
      <c r="S215" s="122">
        <v>2</v>
      </c>
      <c r="T215" s="122">
        <v>11</v>
      </c>
      <c r="U215" s="122">
        <v>3</v>
      </c>
    </row>
    <row r="216" spans="1:21" ht="12.75" x14ac:dyDescent="0.2">
      <c r="A216" s="122" t="s">
        <v>567</v>
      </c>
      <c r="B216" s="122">
        <v>37</v>
      </c>
      <c r="C216" s="122">
        <v>7</v>
      </c>
      <c r="D216" s="122">
        <v>10</v>
      </c>
      <c r="E216" s="122">
        <v>18</v>
      </c>
      <c r="F216" s="122">
        <v>26</v>
      </c>
      <c r="G216" s="122">
        <v>14</v>
      </c>
      <c r="H216" s="122">
        <v>20</v>
      </c>
      <c r="I216" s="122">
        <v>4</v>
      </c>
      <c r="J216" s="122">
        <v>2</v>
      </c>
      <c r="K216" s="122">
        <v>14</v>
      </c>
      <c r="L216" s="122">
        <v>51</v>
      </c>
      <c r="M216" s="122">
        <v>23</v>
      </c>
      <c r="N216" s="122">
        <v>37</v>
      </c>
      <c r="O216" s="122">
        <v>16</v>
      </c>
      <c r="P216" s="122">
        <v>6</v>
      </c>
      <c r="Q216" s="122">
        <v>85</v>
      </c>
      <c r="R216" s="122">
        <v>23</v>
      </c>
      <c r="S216" s="122">
        <v>4</v>
      </c>
      <c r="T216" s="122">
        <v>22</v>
      </c>
      <c r="U216" s="122">
        <v>1</v>
      </c>
    </row>
    <row r="217" spans="1:21" ht="12.75" x14ac:dyDescent="0.2">
      <c r="A217" s="122" t="s">
        <v>568</v>
      </c>
      <c r="B217" s="122">
        <v>25</v>
      </c>
      <c r="C217" s="122">
        <v>15</v>
      </c>
      <c r="D217" s="122">
        <v>14</v>
      </c>
      <c r="E217" s="122">
        <v>29</v>
      </c>
      <c r="F217" s="122">
        <v>32</v>
      </c>
      <c r="G217" s="122">
        <v>21</v>
      </c>
      <c r="H217" s="122">
        <v>14</v>
      </c>
      <c r="I217" s="122">
        <v>6</v>
      </c>
      <c r="J217" s="122">
        <v>1</v>
      </c>
      <c r="K217" s="122">
        <v>12</v>
      </c>
      <c r="L217" s="122">
        <v>50</v>
      </c>
      <c r="M217" s="122">
        <v>1</v>
      </c>
      <c r="N217" s="122">
        <v>15</v>
      </c>
      <c r="O217" s="122">
        <v>21</v>
      </c>
      <c r="P217" s="122">
        <v>6</v>
      </c>
      <c r="Q217" s="122">
        <v>51</v>
      </c>
      <c r="R217" s="122">
        <v>23</v>
      </c>
      <c r="S217" s="122">
        <v>6</v>
      </c>
      <c r="T217" s="122">
        <v>15</v>
      </c>
      <c r="U217" s="122">
        <v>1</v>
      </c>
    </row>
    <row r="218" spans="1:21" ht="14.25" customHeight="1" x14ac:dyDescent="0.2">
      <c r="A218" s="19" t="s">
        <v>569</v>
      </c>
      <c r="B218" s="19"/>
      <c r="C218" s="19"/>
      <c r="D218" s="122"/>
      <c r="E218" s="122"/>
      <c r="F218" s="19"/>
      <c r="G218" s="122"/>
      <c r="H218" s="122"/>
      <c r="I218" s="19"/>
      <c r="J218" s="122"/>
      <c r="K218" s="122"/>
      <c r="L218" s="122"/>
      <c r="M218" s="122"/>
      <c r="N218" s="122"/>
      <c r="O218" s="19"/>
      <c r="P218" s="122"/>
      <c r="Q218" s="122"/>
      <c r="R218" s="122"/>
      <c r="S218" s="19"/>
      <c r="T218" s="122"/>
      <c r="U218" s="122"/>
    </row>
    <row r="219" spans="1:21" ht="12.75" x14ac:dyDescent="0.2">
      <c r="A219" s="122" t="s">
        <v>570</v>
      </c>
      <c r="B219" s="122">
        <v>33</v>
      </c>
      <c r="C219" s="122">
        <v>22</v>
      </c>
      <c r="D219" s="122">
        <v>24</v>
      </c>
      <c r="E219" s="122">
        <v>19</v>
      </c>
      <c r="F219" s="122">
        <v>24</v>
      </c>
      <c r="G219" s="122">
        <v>29</v>
      </c>
      <c r="H219" s="122">
        <v>14</v>
      </c>
      <c r="I219" s="122">
        <v>4</v>
      </c>
      <c r="J219" s="122">
        <v>5</v>
      </c>
      <c r="K219" s="122">
        <v>5</v>
      </c>
      <c r="L219" s="122">
        <v>46</v>
      </c>
      <c r="M219" s="122">
        <v>9</v>
      </c>
      <c r="N219" s="122">
        <v>21</v>
      </c>
      <c r="O219" s="122">
        <v>20</v>
      </c>
      <c r="P219" s="122">
        <v>14</v>
      </c>
      <c r="Q219" s="122">
        <v>41</v>
      </c>
      <c r="R219" s="122">
        <v>28</v>
      </c>
      <c r="S219" s="122">
        <v>1</v>
      </c>
      <c r="T219" s="122">
        <v>6</v>
      </c>
      <c r="U219" s="122">
        <v>2</v>
      </c>
    </row>
    <row r="220" spans="1:21" ht="12.75" x14ac:dyDescent="0.2">
      <c r="A220" s="122" t="s">
        <v>571</v>
      </c>
      <c r="B220" s="122">
        <v>20</v>
      </c>
      <c r="C220" s="122">
        <v>10</v>
      </c>
      <c r="D220" s="122">
        <v>23</v>
      </c>
      <c r="E220" s="122">
        <v>26</v>
      </c>
      <c r="F220" s="122">
        <v>12</v>
      </c>
      <c r="G220" s="122">
        <v>24</v>
      </c>
      <c r="H220" s="122">
        <v>15</v>
      </c>
      <c r="I220" s="122">
        <v>0</v>
      </c>
      <c r="J220" s="122">
        <v>3</v>
      </c>
      <c r="K220" s="122">
        <v>10</v>
      </c>
      <c r="L220" s="122">
        <v>84</v>
      </c>
      <c r="M220" s="122">
        <v>15</v>
      </c>
      <c r="N220" s="122">
        <v>19</v>
      </c>
      <c r="O220" s="122">
        <v>7</v>
      </c>
      <c r="P220" s="122">
        <v>19</v>
      </c>
      <c r="Q220" s="122">
        <v>38</v>
      </c>
      <c r="R220" s="122">
        <v>16</v>
      </c>
      <c r="S220" s="122">
        <v>13</v>
      </c>
      <c r="T220" s="122">
        <v>26</v>
      </c>
      <c r="U220" s="122">
        <v>2</v>
      </c>
    </row>
    <row r="221" spans="1:21" ht="12.75" x14ac:dyDescent="0.2">
      <c r="A221" s="122" t="s">
        <v>572</v>
      </c>
      <c r="B221" s="122">
        <v>45</v>
      </c>
      <c r="C221" s="122">
        <v>12</v>
      </c>
      <c r="D221" s="122">
        <v>25</v>
      </c>
      <c r="E221" s="122">
        <v>43</v>
      </c>
      <c r="F221" s="122">
        <v>30</v>
      </c>
      <c r="G221" s="122">
        <v>28</v>
      </c>
      <c r="H221" s="122">
        <v>20</v>
      </c>
      <c r="I221" s="122">
        <v>6</v>
      </c>
      <c r="J221" s="122">
        <v>2</v>
      </c>
      <c r="K221" s="122">
        <v>21</v>
      </c>
      <c r="L221" s="122">
        <v>164</v>
      </c>
      <c r="M221" s="122">
        <v>9</v>
      </c>
      <c r="N221" s="122">
        <v>40</v>
      </c>
      <c r="O221" s="122">
        <v>13</v>
      </c>
      <c r="P221" s="122">
        <v>20</v>
      </c>
      <c r="Q221" s="122">
        <v>80</v>
      </c>
      <c r="R221" s="122">
        <v>53</v>
      </c>
      <c r="S221" s="122">
        <v>4</v>
      </c>
      <c r="T221" s="122">
        <v>17</v>
      </c>
      <c r="U221" s="122">
        <v>0</v>
      </c>
    </row>
    <row r="222" spans="1:21" ht="12.75" x14ac:dyDescent="0.2">
      <c r="A222" s="122" t="s">
        <v>573</v>
      </c>
      <c r="B222" s="122">
        <v>30</v>
      </c>
      <c r="C222" s="122">
        <v>4</v>
      </c>
      <c r="D222" s="122">
        <v>3</v>
      </c>
      <c r="E222" s="122">
        <v>3</v>
      </c>
      <c r="F222" s="122">
        <v>8</v>
      </c>
      <c r="G222" s="122">
        <v>11</v>
      </c>
      <c r="H222" s="122">
        <v>7</v>
      </c>
      <c r="I222" s="122">
        <v>1</v>
      </c>
      <c r="J222" s="122">
        <v>1</v>
      </c>
      <c r="K222" s="122">
        <v>4</v>
      </c>
      <c r="L222" s="122">
        <v>37</v>
      </c>
      <c r="M222" s="122">
        <v>19</v>
      </c>
      <c r="N222" s="122">
        <v>20</v>
      </c>
      <c r="O222" s="122">
        <v>4</v>
      </c>
      <c r="P222" s="122">
        <v>20</v>
      </c>
      <c r="Q222" s="122">
        <v>46</v>
      </c>
      <c r="R222" s="122">
        <v>10</v>
      </c>
      <c r="S222" s="122">
        <v>2</v>
      </c>
      <c r="T222" s="122">
        <v>2</v>
      </c>
      <c r="U222" s="122">
        <v>2</v>
      </c>
    </row>
    <row r="223" spans="1:21" ht="12.75" x14ac:dyDescent="0.2">
      <c r="A223" s="122" t="s">
        <v>574</v>
      </c>
      <c r="B223" s="122">
        <v>39</v>
      </c>
      <c r="C223" s="122">
        <v>26</v>
      </c>
      <c r="D223" s="122">
        <v>46</v>
      </c>
      <c r="E223" s="122">
        <v>84</v>
      </c>
      <c r="F223" s="122">
        <v>65</v>
      </c>
      <c r="G223" s="122">
        <v>36</v>
      </c>
      <c r="H223" s="122">
        <v>34</v>
      </c>
      <c r="I223" s="122">
        <v>14</v>
      </c>
      <c r="J223" s="122">
        <v>2</v>
      </c>
      <c r="K223" s="122">
        <v>33</v>
      </c>
      <c r="L223" s="122">
        <v>162</v>
      </c>
      <c r="M223" s="122">
        <v>28</v>
      </c>
      <c r="N223" s="122">
        <v>124</v>
      </c>
      <c r="O223" s="122">
        <v>17</v>
      </c>
      <c r="P223" s="122">
        <v>37</v>
      </c>
      <c r="Q223" s="122">
        <v>195</v>
      </c>
      <c r="R223" s="122">
        <v>65</v>
      </c>
      <c r="S223" s="122">
        <v>35</v>
      </c>
      <c r="T223" s="122">
        <v>44</v>
      </c>
      <c r="U223" s="122">
        <v>6</v>
      </c>
    </row>
    <row r="224" spans="1:21" ht="12.75" x14ac:dyDescent="0.2">
      <c r="A224" s="122" t="s">
        <v>575</v>
      </c>
      <c r="B224" s="122">
        <v>65</v>
      </c>
      <c r="C224" s="122">
        <v>15</v>
      </c>
      <c r="D224" s="122">
        <v>31</v>
      </c>
      <c r="E224" s="122">
        <v>92</v>
      </c>
      <c r="F224" s="122">
        <v>53</v>
      </c>
      <c r="G224" s="122">
        <v>43</v>
      </c>
      <c r="H224" s="122">
        <v>20</v>
      </c>
      <c r="I224" s="122">
        <v>9</v>
      </c>
      <c r="J224" s="122">
        <v>3</v>
      </c>
      <c r="K224" s="122">
        <v>27</v>
      </c>
      <c r="L224" s="122">
        <v>101</v>
      </c>
      <c r="M224" s="122">
        <v>5</v>
      </c>
      <c r="N224" s="122">
        <v>77</v>
      </c>
      <c r="O224" s="122">
        <v>8</v>
      </c>
      <c r="P224" s="122">
        <v>13</v>
      </c>
      <c r="Q224" s="122">
        <v>161</v>
      </c>
      <c r="R224" s="122">
        <v>46</v>
      </c>
      <c r="S224" s="122">
        <v>7</v>
      </c>
      <c r="T224" s="122">
        <v>20</v>
      </c>
      <c r="U224" s="122">
        <v>5</v>
      </c>
    </row>
    <row r="225" spans="1:21" ht="12.75" x14ac:dyDescent="0.2">
      <c r="A225" s="122" t="s">
        <v>576</v>
      </c>
      <c r="B225" s="122">
        <v>20</v>
      </c>
      <c r="C225" s="122">
        <v>6</v>
      </c>
      <c r="D225" s="122">
        <v>17</v>
      </c>
      <c r="E225" s="122">
        <v>8</v>
      </c>
      <c r="F225" s="122">
        <v>12</v>
      </c>
      <c r="G225" s="122">
        <v>10</v>
      </c>
      <c r="H225" s="122">
        <v>12</v>
      </c>
      <c r="I225" s="122">
        <v>5</v>
      </c>
      <c r="J225" s="122">
        <v>0</v>
      </c>
      <c r="K225" s="122">
        <v>7</v>
      </c>
      <c r="L225" s="122">
        <v>57</v>
      </c>
      <c r="M225" s="122">
        <v>1</v>
      </c>
      <c r="N225" s="122">
        <v>12</v>
      </c>
      <c r="O225" s="122">
        <v>3</v>
      </c>
      <c r="P225" s="122">
        <v>7</v>
      </c>
      <c r="Q225" s="122">
        <v>26</v>
      </c>
      <c r="R225" s="122">
        <v>14</v>
      </c>
      <c r="S225" s="122">
        <v>0</v>
      </c>
      <c r="T225" s="122">
        <v>7</v>
      </c>
      <c r="U225" s="122">
        <v>2</v>
      </c>
    </row>
    <row r="226" spans="1:21" ht="12.75" x14ac:dyDescent="0.2">
      <c r="A226" s="122" t="s">
        <v>577</v>
      </c>
      <c r="B226" s="122">
        <v>22</v>
      </c>
      <c r="C226" s="122">
        <v>5</v>
      </c>
      <c r="D226" s="122">
        <v>12</v>
      </c>
      <c r="E226" s="122">
        <v>9</v>
      </c>
      <c r="F226" s="122">
        <v>27</v>
      </c>
      <c r="G226" s="122">
        <v>24</v>
      </c>
      <c r="H226" s="122">
        <v>7</v>
      </c>
      <c r="I226" s="122">
        <v>9</v>
      </c>
      <c r="J226" s="122">
        <v>2</v>
      </c>
      <c r="K226" s="122">
        <v>5</v>
      </c>
      <c r="L226" s="122">
        <v>16</v>
      </c>
      <c r="M226" s="122">
        <v>1</v>
      </c>
      <c r="N226" s="122">
        <v>9</v>
      </c>
      <c r="O226" s="122">
        <v>7</v>
      </c>
      <c r="P226" s="122">
        <v>8</v>
      </c>
      <c r="Q226" s="122">
        <v>50</v>
      </c>
      <c r="R226" s="122">
        <v>18</v>
      </c>
      <c r="S226" s="122">
        <v>4</v>
      </c>
      <c r="T226" s="122">
        <v>2</v>
      </c>
      <c r="U226" s="122">
        <v>3</v>
      </c>
    </row>
    <row r="227" spans="1:21" ht="12.75" x14ac:dyDescent="0.2">
      <c r="A227" s="122" t="s">
        <v>578</v>
      </c>
      <c r="B227" s="122">
        <v>73</v>
      </c>
      <c r="C227" s="122">
        <v>34</v>
      </c>
      <c r="D227" s="122">
        <v>39</v>
      </c>
      <c r="E227" s="122">
        <v>80</v>
      </c>
      <c r="F227" s="122">
        <v>56</v>
      </c>
      <c r="G227" s="122">
        <v>53</v>
      </c>
      <c r="H227" s="122">
        <v>15</v>
      </c>
      <c r="I227" s="122">
        <v>8</v>
      </c>
      <c r="J227" s="122">
        <v>12</v>
      </c>
      <c r="K227" s="122">
        <v>23</v>
      </c>
      <c r="L227" s="122">
        <v>151</v>
      </c>
      <c r="M227" s="122">
        <v>9</v>
      </c>
      <c r="N227" s="122">
        <v>60</v>
      </c>
      <c r="O227" s="122">
        <v>31</v>
      </c>
      <c r="P227" s="122">
        <v>17</v>
      </c>
      <c r="Q227" s="122">
        <v>100</v>
      </c>
      <c r="R227" s="122">
        <v>46</v>
      </c>
      <c r="S227" s="122">
        <v>16</v>
      </c>
      <c r="T227" s="122">
        <v>36</v>
      </c>
      <c r="U227" s="122">
        <v>5</v>
      </c>
    </row>
    <row r="228" spans="1:21" ht="12.75" x14ac:dyDescent="0.2">
      <c r="A228" s="122" t="s">
        <v>579</v>
      </c>
      <c r="B228" s="122">
        <v>9</v>
      </c>
      <c r="C228" s="122">
        <v>6</v>
      </c>
      <c r="D228" s="122">
        <v>12</v>
      </c>
      <c r="E228" s="122">
        <v>7</v>
      </c>
      <c r="F228" s="122">
        <v>8</v>
      </c>
      <c r="G228" s="122">
        <v>14</v>
      </c>
      <c r="H228" s="122">
        <v>0</v>
      </c>
      <c r="I228" s="122">
        <v>2</v>
      </c>
      <c r="J228" s="122">
        <v>0</v>
      </c>
      <c r="K228" s="122">
        <v>10</v>
      </c>
      <c r="L228" s="122">
        <v>36</v>
      </c>
      <c r="M228" s="122">
        <v>4</v>
      </c>
      <c r="N228" s="122">
        <v>7</v>
      </c>
      <c r="O228" s="122">
        <v>11</v>
      </c>
      <c r="P228" s="122">
        <v>10</v>
      </c>
      <c r="Q228" s="122">
        <v>17</v>
      </c>
      <c r="R228" s="122">
        <v>3</v>
      </c>
      <c r="S228" s="122">
        <v>1</v>
      </c>
      <c r="T228" s="122">
        <v>5</v>
      </c>
      <c r="U228" s="122">
        <v>1</v>
      </c>
    </row>
    <row r="229" spans="1:21" ht="12.75" x14ac:dyDescent="0.2">
      <c r="A229" s="122" t="s">
        <v>580</v>
      </c>
      <c r="B229" s="122">
        <v>26</v>
      </c>
      <c r="C229" s="122">
        <v>13</v>
      </c>
      <c r="D229" s="122">
        <v>22</v>
      </c>
      <c r="E229" s="122">
        <v>25</v>
      </c>
      <c r="F229" s="122">
        <v>23</v>
      </c>
      <c r="G229" s="122">
        <v>12</v>
      </c>
      <c r="H229" s="122">
        <v>9</v>
      </c>
      <c r="I229" s="122">
        <v>6</v>
      </c>
      <c r="J229" s="122">
        <v>2</v>
      </c>
      <c r="K229" s="122">
        <v>12</v>
      </c>
      <c r="L229" s="122">
        <v>33</v>
      </c>
      <c r="M229" s="122">
        <v>2</v>
      </c>
      <c r="N229" s="122">
        <v>26</v>
      </c>
      <c r="O229" s="122">
        <v>14</v>
      </c>
      <c r="P229" s="122">
        <v>26</v>
      </c>
      <c r="Q229" s="122">
        <v>86</v>
      </c>
      <c r="R229" s="122">
        <v>33</v>
      </c>
      <c r="S229" s="122">
        <v>13</v>
      </c>
      <c r="T229" s="122">
        <v>18</v>
      </c>
      <c r="U229" s="122">
        <v>1</v>
      </c>
    </row>
    <row r="230" spans="1:21" ht="12.75" x14ac:dyDescent="0.2">
      <c r="A230" s="122" t="s">
        <v>569</v>
      </c>
      <c r="B230" s="122">
        <v>245</v>
      </c>
      <c r="C230" s="122">
        <v>82</v>
      </c>
      <c r="D230" s="122">
        <v>176</v>
      </c>
      <c r="E230" s="122">
        <v>490</v>
      </c>
      <c r="F230" s="122">
        <v>327</v>
      </c>
      <c r="G230" s="122">
        <v>139</v>
      </c>
      <c r="H230" s="122">
        <v>59</v>
      </c>
      <c r="I230" s="122">
        <v>53</v>
      </c>
      <c r="J230" s="122">
        <v>15</v>
      </c>
      <c r="K230" s="122">
        <v>129</v>
      </c>
      <c r="L230" s="122">
        <v>652</v>
      </c>
      <c r="M230" s="122">
        <v>18</v>
      </c>
      <c r="N230" s="122">
        <v>576</v>
      </c>
      <c r="O230" s="122">
        <v>80</v>
      </c>
      <c r="P230" s="122">
        <v>57</v>
      </c>
      <c r="Q230" s="122">
        <v>1284</v>
      </c>
      <c r="R230" s="122">
        <v>369</v>
      </c>
      <c r="S230" s="122">
        <v>71</v>
      </c>
      <c r="T230" s="122">
        <v>101</v>
      </c>
      <c r="U230" s="122">
        <v>49</v>
      </c>
    </row>
    <row r="231" spans="1:21" ht="14.25" customHeight="1" x14ac:dyDescent="0.2">
      <c r="A231" s="19" t="s">
        <v>581</v>
      </c>
      <c r="B231" s="19"/>
      <c r="C231" s="19"/>
      <c r="D231" s="122"/>
      <c r="E231" s="122"/>
      <c r="F231" s="19"/>
      <c r="G231" s="122"/>
      <c r="H231" s="122"/>
      <c r="I231" s="19"/>
      <c r="J231" s="122"/>
      <c r="K231" s="122"/>
      <c r="L231" s="122"/>
      <c r="M231" s="122"/>
      <c r="N231" s="122"/>
      <c r="O231" s="19"/>
      <c r="P231" s="122"/>
      <c r="Q231" s="122"/>
      <c r="R231" s="122"/>
      <c r="S231" s="19"/>
      <c r="T231" s="122"/>
      <c r="U231" s="122"/>
    </row>
    <row r="232" spans="1:21" ht="12.75" x14ac:dyDescent="0.2">
      <c r="A232" s="122" t="s">
        <v>582</v>
      </c>
      <c r="B232" s="122">
        <v>37</v>
      </c>
      <c r="C232" s="122">
        <v>9</v>
      </c>
      <c r="D232" s="122">
        <v>37</v>
      </c>
      <c r="E232" s="122">
        <v>46</v>
      </c>
      <c r="F232" s="122">
        <v>27</v>
      </c>
      <c r="G232" s="122">
        <v>16</v>
      </c>
      <c r="H232" s="122">
        <v>27</v>
      </c>
      <c r="I232" s="122">
        <v>11</v>
      </c>
      <c r="J232" s="122">
        <v>1</v>
      </c>
      <c r="K232" s="122">
        <v>22</v>
      </c>
      <c r="L232" s="122">
        <v>57</v>
      </c>
      <c r="M232" s="122">
        <v>11</v>
      </c>
      <c r="N232" s="122">
        <v>32</v>
      </c>
      <c r="O232" s="122">
        <v>16</v>
      </c>
      <c r="P232" s="122">
        <v>15</v>
      </c>
      <c r="Q232" s="122">
        <v>75</v>
      </c>
      <c r="R232" s="122">
        <v>34</v>
      </c>
      <c r="S232" s="122">
        <v>3</v>
      </c>
      <c r="T232" s="122">
        <v>8</v>
      </c>
      <c r="U232" s="122">
        <v>1</v>
      </c>
    </row>
    <row r="233" spans="1:21" ht="12.75" x14ac:dyDescent="0.2">
      <c r="A233" s="122" t="s">
        <v>583</v>
      </c>
      <c r="B233" s="122">
        <v>21</v>
      </c>
      <c r="C233" s="122">
        <v>22</v>
      </c>
      <c r="D233" s="122">
        <v>26</v>
      </c>
      <c r="E233" s="122">
        <v>80</v>
      </c>
      <c r="F233" s="122">
        <v>19</v>
      </c>
      <c r="G233" s="122">
        <v>11</v>
      </c>
      <c r="H233" s="122">
        <v>3</v>
      </c>
      <c r="I233" s="122">
        <v>0</v>
      </c>
      <c r="J233" s="122">
        <v>3</v>
      </c>
      <c r="K233" s="122">
        <v>6</v>
      </c>
      <c r="L233" s="122">
        <v>81</v>
      </c>
      <c r="M233" s="122">
        <v>25</v>
      </c>
      <c r="N233" s="122">
        <v>31</v>
      </c>
      <c r="O233" s="122">
        <v>11</v>
      </c>
      <c r="P233" s="122">
        <v>2</v>
      </c>
      <c r="Q233" s="122">
        <v>35</v>
      </c>
      <c r="R233" s="122">
        <v>27</v>
      </c>
      <c r="S233" s="122">
        <v>5</v>
      </c>
      <c r="T233" s="122">
        <v>3</v>
      </c>
      <c r="U233" s="122">
        <v>3</v>
      </c>
    </row>
    <row r="234" spans="1:21" ht="12.75" x14ac:dyDescent="0.2">
      <c r="A234" s="122" t="s">
        <v>584</v>
      </c>
      <c r="B234" s="122">
        <v>36</v>
      </c>
      <c r="C234" s="122">
        <v>12</v>
      </c>
      <c r="D234" s="122">
        <v>30</v>
      </c>
      <c r="E234" s="122">
        <v>29</v>
      </c>
      <c r="F234" s="122">
        <v>35</v>
      </c>
      <c r="G234" s="122">
        <v>15</v>
      </c>
      <c r="H234" s="122">
        <v>10</v>
      </c>
      <c r="I234" s="122">
        <v>11</v>
      </c>
      <c r="J234" s="122">
        <v>4</v>
      </c>
      <c r="K234" s="122">
        <v>26</v>
      </c>
      <c r="L234" s="122">
        <v>73</v>
      </c>
      <c r="M234" s="122">
        <v>4</v>
      </c>
      <c r="N234" s="122">
        <v>33</v>
      </c>
      <c r="O234" s="122">
        <v>31</v>
      </c>
      <c r="P234" s="122">
        <v>13</v>
      </c>
      <c r="Q234" s="122">
        <v>88</v>
      </c>
      <c r="R234" s="122">
        <v>43</v>
      </c>
      <c r="S234" s="122">
        <v>14</v>
      </c>
      <c r="T234" s="122">
        <v>15</v>
      </c>
      <c r="U234" s="122">
        <v>5</v>
      </c>
    </row>
    <row r="235" spans="1:21" ht="12.75" x14ac:dyDescent="0.2">
      <c r="A235" s="122" t="s">
        <v>585</v>
      </c>
      <c r="B235" s="122">
        <v>21</v>
      </c>
      <c r="C235" s="122">
        <v>2</v>
      </c>
      <c r="D235" s="122">
        <v>17</v>
      </c>
      <c r="E235" s="122">
        <v>17</v>
      </c>
      <c r="F235" s="122">
        <v>10</v>
      </c>
      <c r="G235" s="122">
        <v>14</v>
      </c>
      <c r="H235" s="122">
        <v>11</v>
      </c>
      <c r="I235" s="122">
        <v>7</v>
      </c>
      <c r="J235" s="122">
        <v>0</v>
      </c>
      <c r="K235" s="122">
        <v>8</v>
      </c>
      <c r="L235" s="122">
        <v>37</v>
      </c>
      <c r="M235" s="122">
        <v>4</v>
      </c>
      <c r="N235" s="122">
        <v>25</v>
      </c>
      <c r="O235" s="122">
        <v>11</v>
      </c>
      <c r="P235" s="122">
        <v>6</v>
      </c>
      <c r="Q235" s="122">
        <v>43</v>
      </c>
      <c r="R235" s="122">
        <v>24</v>
      </c>
      <c r="S235" s="122">
        <v>14</v>
      </c>
      <c r="T235" s="122">
        <v>9</v>
      </c>
      <c r="U235" s="122">
        <v>5</v>
      </c>
    </row>
    <row r="236" spans="1:21" ht="12.75" x14ac:dyDescent="0.2">
      <c r="A236" s="122" t="s">
        <v>586</v>
      </c>
      <c r="B236" s="122">
        <v>59</v>
      </c>
      <c r="C236" s="122">
        <v>53</v>
      </c>
      <c r="D236" s="122">
        <v>51</v>
      </c>
      <c r="E236" s="122">
        <v>84</v>
      </c>
      <c r="F236" s="122">
        <v>26</v>
      </c>
      <c r="G236" s="122">
        <v>33</v>
      </c>
      <c r="H236" s="122">
        <v>25</v>
      </c>
      <c r="I236" s="122">
        <v>5</v>
      </c>
      <c r="J236" s="122">
        <v>3</v>
      </c>
      <c r="K236" s="122">
        <v>23</v>
      </c>
      <c r="L236" s="122">
        <v>82</v>
      </c>
      <c r="M236" s="122">
        <v>25</v>
      </c>
      <c r="N236" s="122">
        <v>76</v>
      </c>
      <c r="O236" s="122">
        <v>30</v>
      </c>
      <c r="P236" s="122">
        <v>29</v>
      </c>
      <c r="Q236" s="122">
        <v>92</v>
      </c>
      <c r="R236" s="122">
        <v>75</v>
      </c>
      <c r="S236" s="122">
        <v>14</v>
      </c>
      <c r="T236" s="122">
        <v>34</v>
      </c>
      <c r="U236" s="122">
        <v>3</v>
      </c>
    </row>
    <row r="237" spans="1:21" ht="12.75" x14ac:dyDescent="0.2">
      <c r="A237" s="122" t="s">
        <v>587</v>
      </c>
      <c r="B237" s="122">
        <v>19</v>
      </c>
      <c r="C237" s="122">
        <v>9</v>
      </c>
      <c r="D237" s="122">
        <v>13</v>
      </c>
      <c r="E237" s="122">
        <v>17</v>
      </c>
      <c r="F237" s="122">
        <v>9</v>
      </c>
      <c r="G237" s="122">
        <v>10</v>
      </c>
      <c r="H237" s="122">
        <v>2</v>
      </c>
      <c r="I237" s="122">
        <v>2</v>
      </c>
      <c r="J237" s="122">
        <v>0</v>
      </c>
      <c r="K237" s="122">
        <v>3</v>
      </c>
      <c r="L237" s="122">
        <v>31</v>
      </c>
      <c r="M237" s="122">
        <v>7</v>
      </c>
      <c r="N237" s="122">
        <v>15</v>
      </c>
      <c r="O237" s="122">
        <v>7</v>
      </c>
      <c r="P237" s="122">
        <v>1</v>
      </c>
      <c r="Q237" s="122">
        <v>35</v>
      </c>
      <c r="R237" s="122">
        <v>9</v>
      </c>
      <c r="S237" s="122">
        <v>1</v>
      </c>
      <c r="T237" s="122">
        <v>9</v>
      </c>
      <c r="U237" s="122">
        <v>0</v>
      </c>
    </row>
    <row r="238" spans="1:21" ht="12.75" x14ac:dyDescent="0.2">
      <c r="A238" s="122" t="s">
        <v>588</v>
      </c>
      <c r="B238" s="122">
        <v>57</v>
      </c>
      <c r="C238" s="122">
        <v>36</v>
      </c>
      <c r="D238" s="122">
        <v>50</v>
      </c>
      <c r="E238" s="122">
        <v>23</v>
      </c>
      <c r="F238" s="122">
        <v>39</v>
      </c>
      <c r="G238" s="122">
        <v>26</v>
      </c>
      <c r="H238" s="122">
        <v>22</v>
      </c>
      <c r="I238" s="122">
        <v>8</v>
      </c>
      <c r="J238" s="122">
        <v>4</v>
      </c>
      <c r="K238" s="122">
        <v>23</v>
      </c>
      <c r="L238" s="122">
        <v>85</v>
      </c>
      <c r="M238" s="122">
        <v>11</v>
      </c>
      <c r="N238" s="122">
        <v>79</v>
      </c>
      <c r="O238" s="122">
        <v>44</v>
      </c>
      <c r="P238" s="122">
        <v>25</v>
      </c>
      <c r="Q238" s="122">
        <v>111</v>
      </c>
      <c r="R238" s="122">
        <v>66</v>
      </c>
      <c r="S238" s="122">
        <v>13</v>
      </c>
      <c r="T238" s="122">
        <v>13</v>
      </c>
      <c r="U238" s="122">
        <v>9</v>
      </c>
    </row>
    <row r="239" spans="1:21" ht="12.75" x14ac:dyDescent="0.2">
      <c r="A239" s="122" t="s">
        <v>589</v>
      </c>
      <c r="B239" s="122">
        <v>7</v>
      </c>
      <c r="C239" s="122">
        <v>5</v>
      </c>
      <c r="D239" s="122">
        <v>6</v>
      </c>
      <c r="E239" s="122">
        <v>7</v>
      </c>
      <c r="F239" s="122">
        <v>8</v>
      </c>
      <c r="G239" s="122">
        <v>11</v>
      </c>
      <c r="H239" s="122">
        <v>0</v>
      </c>
      <c r="I239" s="122">
        <v>1</v>
      </c>
      <c r="J239" s="122">
        <v>0</v>
      </c>
      <c r="K239" s="122">
        <v>1</v>
      </c>
      <c r="L239" s="122">
        <v>22</v>
      </c>
      <c r="M239" s="122">
        <v>2</v>
      </c>
      <c r="N239" s="122">
        <v>7</v>
      </c>
      <c r="O239" s="122">
        <v>3</v>
      </c>
      <c r="P239" s="122">
        <v>3</v>
      </c>
      <c r="Q239" s="122">
        <v>17</v>
      </c>
      <c r="R239" s="122">
        <v>5</v>
      </c>
      <c r="S239" s="122">
        <v>2</v>
      </c>
      <c r="T239" s="122">
        <v>5</v>
      </c>
      <c r="U239" s="122">
        <v>0</v>
      </c>
    </row>
    <row r="240" spans="1:21" ht="12.75" x14ac:dyDescent="0.2">
      <c r="A240" s="122" t="s">
        <v>590</v>
      </c>
      <c r="B240" s="122">
        <v>15</v>
      </c>
      <c r="C240" s="122">
        <v>16</v>
      </c>
      <c r="D240" s="122">
        <v>27</v>
      </c>
      <c r="E240" s="122">
        <v>10</v>
      </c>
      <c r="F240" s="122">
        <v>14</v>
      </c>
      <c r="G240" s="122">
        <v>23</v>
      </c>
      <c r="H240" s="122">
        <v>10</v>
      </c>
      <c r="I240" s="122">
        <v>5</v>
      </c>
      <c r="J240" s="122">
        <v>1</v>
      </c>
      <c r="K240" s="122">
        <v>4</v>
      </c>
      <c r="L240" s="122">
        <v>53</v>
      </c>
      <c r="M240" s="122">
        <v>6</v>
      </c>
      <c r="N240" s="122">
        <v>12</v>
      </c>
      <c r="O240" s="122">
        <v>17</v>
      </c>
      <c r="P240" s="122">
        <v>4</v>
      </c>
      <c r="Q240" s="122">
        <v>49</v>
      </c>
      <c r="R240" s="122">
        <v>24</v>
      </c>
      <c r="S240" s="122">
        <v>13</v>
      </c>
      <c r="T240" s="122">
        <v>17</v>
      </c>
      <c r="U240" s="122">
        <v>2</v>
      </c>
    </row>
    <row r="241" spans="1:21" ht="12.75" x14ac:dyDescent="0.2">
      <c r="A241" s="122" t="s">
        <v>591</v>
      </c>
      <c r="B241" s="122">
        <v>215</v>
      </c>
      <c r="C241" s="122">
        <v>106</v>
      </c>
      <c r="D241" s="122">
        <v>146</v>
      </c>
      <c r="E241" s="122">
        <v>320</v>
      </c>
      <c r="F241" s="122">
        <v>292</v>
      </c>
      <c r="G241" s="122">
        <v>125</v>
      </c>
      <c r="H241" s="122">
        <v>79</v>
      </c>
      <c r="I241" s="122">
        <v>41</v>
      </c>
      <c r="J241" s="122">
        <v>33</v>
      </c>
      <c r="K241" s="122">
        <v>104</v>
      </c>
      <c r="L241" s="122">
        <v>494</v>
      </c>
      <c r="M241" s="122">
        <v>21</v>
      </c>
      <c r="N241" s="122">
        <v>653</v>
      </c>
      <c r="O241" s="122">
        <v>81</v>
      </c>
      <c r="P241" s="122">
        <v>63</v>
      </c>
      <c r="Q241" s="122">
        <v>1327</v>
      </c>
      <c r="R241" s="122">
        <v>491</v>
      </c>
      <c r="S241" s="122">
        <v>73</v>
      </c>
      <c r="T241" s="122">
        <v>99</v>
      </c>
      <c r="U241" s="122">
        <v>69</v>
      </c>
    </row>
    <row r="242" spans="1:21" ht="14.25" customHeight="1" x14ac:dyDescent="0.2">
      <c r="A242" s="19" t="s">
        <v>592</v>
      </c>
      <c r="B242" s="19"/>
      <c r="C242" s="19"/>
      <c r="D242" s="122"/>
      <c r="E242" s="122"/>
      <c r="F242" s="19"/>
      <c r="G242" s="122"/>
      <c r="H242" s="122"/>
      <c r="I242" s="19"/>
      <c r="J242" s="122"/>
      <c r="K242" s="122"/>
      <c r="L242" s="122"/>
      <c r="M242" s="122"/>
      <c r="N242" s="122"/>
      <c r="O242" s="19"/>
      <c r="P242" s="122"/>
      <c r="Q242" s="122"/>
      <c r="R242" s="122"/>
      <c r="S242" s="19"/>
      <c r="T242" s="122"/>
      <c r="U242" s="122"/>
    </row>
    <row r="243" spans="1:21" ht="12.75" x14ac:dyDescent="0.2">
      <c r="A243" s="122" t="s">
        <v>593</v>
      </c>
      <c r="B243" s="122">
        <v>39</v>
      </c>
      <c r="C243" s="122">
        <v>29</v>
      </c>
      <c r="D243" s="122">
        <v>34</v>
      </c>
      <c r="E243" s="122">
        <v>53</v>
      </c>
      <c r="F243" s="122">
        <v>34</v>
      </c>
      <c r="G243" s="122">
        <v>39</v>
      </c>
      <c r="H243" s="122">
        <v>39</v>
      </c>
      <c r="I243" s="122">
        <v>5</v>
      </c>
      <c r="J243" s="122">
        <v>1</v>
      </c>
      <c r="K243" s="122">
        <v>16</v>
      </c>
      <c r="L243" s="122">
        <v>102</v>
      </c>
      <c r="M243" s="122">
        <v>38</v>
      </c>
      <c r="N243" s="122">
        <v>57</v>
      </c>
      <c r="O243" s="122">
        <v>27</v>
      </c>
      <c r="P243" s="122">
        <v>9</v>
      </c>
      <c r="Q243" s="122">
        <v>87</v>
      </c>
      <c r="R243" s="122">
        <v>50</v>
      </c>
      <c r="S243" s="122">
        <v>11</v>
      </c>
      <c r="T243" s="122">
        <v>25</v>
      </c>
      <c r="U243" s="122">
        <v>0</v>
      </c>
    </row>
    <row r="244" spans="1:21" ht="12.75" x14ac:dyDescent="0.2">
      <c r="A244" s="122" t="s">
        <v>594</v>
      </c>
      <c r="B244" s="122">
        <v>127</v>
      </c>
      <c r="C244" s="122">
        <v>52</v>
      </c>
      <c r="D244" s="122">
        <v>80</v>
      </c>
      <c r="E244" s="122">
        <v>138</v>
      </c>
      <c r="F244" s="122">
        <v>85</v>
      </c>
      <c r="G244" s="122">
        <v>81</v>
      </c>
      <c r="H244" s="122">
        <v>39</v>
      </c>
      <c r="I244" s="122">
        <v>11</v>
      </c>
      <c r="J244" s="122">
        <v>11</v>
      </c>
      <c r="K244" s="122">
        <v>44</v>
      </c>
      <c r="L244" s="122">
        <v>260</v>
      </c>
      <c r="M244" s="122">
        <v>31</v>
      </c>
      <c r="N244" s="122">
        <v>240</v>
      </c>
      <c r="O244" s="122">
        <v>23</v>
      </c>
      <c r="P244" s="122">
        <v>38</v>
      </c>
      <c r="Q244" s="122">
        <v>231</v>
      </c>
      <c r="R244" s="122">
        <v>212</v>
      </c>
      <c r="S244" s="122">
        <v>11</v>
      </c>
      <c r="T244" s="122">
        <v>45</v>
      </c>
      <c r="U244" s="122">
        <v>1</v>
      </c>
    </row>
    <row r="245" spans="1:21" ht="12.75" x14ac:dyDescent="0.2">
      <c r="A245" s="122" t="s">
        <v>595</v>
      </c>
      <c r="B245" s="122">
        <v>116</v>
      </c>
      <c r="C245" s="122">
        <v>50</v>
      </c>
      <c r="D245" s="122">
        <v>75</v>
      </c>
      <c r="E245" s="122">
        <v>209</v>
      </c>
      <c r="F245" s="122">
        <v>198</v>
      </c>
      <c r="G245" s="122">
        <v>113</v>
      </c>
      <c r="H245" s="122">
        <v>20</v>
      </c>
      <c r="I245" s="122">
        <v>33</v>
      </c>
      <c r="J245" s="122">
        <v>29</v>
      </c>
      <c r="K245" s="122">
        <v>60</v>
      </c>
      <c r="L245" s="122">
        <v>200</v>
      </c>
      <c r="M245" s="122">
        <v>21</v>
      </c>
      <c r="N245" s="122">
        <v>259</v>
      </c>
      <c r="O245" s="122">
        <v>44</v>
      </c>
      <c r="P245" s="122">
        <v>50</v>
      </c>
      <c r="Q245" s="122">
        <v>256</v>
      </c>
      <c r="R245" s="122">
        <v>196</v>
      </c>
      <c r="S245" s="122">
        <v>8</v>
      </c>
      <c r="T245" s="122">
        <v>54</v>
      </c>
      <c r="U245" s="122">
        <v>6</v>
      </c>
    </row>
    <row r="246" spans="1:21" ht="12.75" x14ac:dyDescent="0.2">
      <c r="A246" s="122" t="s">
        <v>596</v>
      </c>
      <c r="B246" s="122">
        <v>33</v>
      </c>
      <c r="C246" s="122">
        <v>14</v>
      </c>
      <c r="D246" s="122">
        <v>18</v>
      </c>
      <c r="E246" s="122">
        <v>19</v>
      </c>
      <c r="F246" s="122">
        <v>35</v>
      </c>
      <c r="G246" s="122">
        <v>21</v>
      </c>
      <c r="H246" s="122">
        <v>21</v>
      </c>
      <c r="I246" s="122">
        <v>5</v>
      </c>
      <c r="J246" s="122">
        <v>3</v>
      </c>
      <c r="K246" s="122">
        <v>13</v>
      </c>
      <c r="L246" s="122">
        <v>23</v>
      </c>
      <c r="M246" s="122">
        <v>8</v>
      </c>
      <c r="N246" s="122">
        <v>36</v>
      </c>
      <c r="O246" s="122">
        <v>16</v>
      </c>
      <c r="P246" s="122">
        <v>13</v>
      </c>
      <c r="Q246" s="122">
        <v>42</v>
      </c>
      <c r="R246" s="122">
        <v>31</v>
      </c>
      <c r="S246" s="122">
        <v>0</v>
      </c>
      <c r="T246" s="122">
        <v>12</v>
      </c>
      <c r="U246" s="122">
        <v>1</v>
      </c>
    </row>
    <row r="247" spans="1:21" ht="12.75" x14ac:dyDescent="0.2">
      <c r="A247" s="122" t="s">
        <v>597</v>
      </c>
      <c r="B247" s="122">
        <v>42</v>
      </c>
      <c r="C247" s="122">
        <v>39</v>
      </c>
      <c r="D247" s="122">
        <v>26</v>
      </c>
      <c r="E247" s="122">
        <v>39</v>
      </c>
      <c r="F247" s="122">
        <v>49</v>
      </c>
      <c r="G247" s="122">
        <v>39</v>
      </c>
      <c r="H247" s="122">
        <v>36</v>
      </c>
      <c r="I247" s="122">
        <v>5</v>
      </c>
      <c r="J247" s="122">
        <v>3</v>
      </c>
      <c r="K247" s="122">
        <v>10</v>
      </c>
      <c r="L247" s="122">
        <v>78</v>
      </c>
      <c r="M247" s="122">
        <v>28</v>
      </c>
      <c r="N247" s="122">
        <v>31</v>
      </c>
      <c r="O247" s="122">
        <v>23</v>
      </c>
      <c r="P247" s="122">
        <v>7</v>
      </c>
      <c r="Q247" s="122">
        <v>46</v>
      </c>
      <c r="R247" s="122">
        <v>42</v>
      </c>
      <c r="S247" s="122">
        <v>3</v>
      </c>
      <c r="T247" s="122">
        <v>12</v>
      </c>
      <c r="U247" s="122">
        <v>1</v>
      </c>
    </row>
    <row r="248" spans="1:21" ht="12.75" x14ac:dyDescent="0.2">
      <c r="A248" s="122" t="s">
        <v>598</v>
      </c>
      <c r="B248" s="122">
        <v>27</v>
      </c>
      <c r="C248" s="122">
        <v>19</v>
      </c>
      <c r="D248" s="122">
        <v>18</v>
      </c>
      <c r="E248" s="122">
        <v>58</v>
      </c>
      <c r="F248" s="122">
        <v>41</v>
      </c>
      <c r="G248" s="122">
        <v>17</v>
      </c>
      <c r="H248" s="122">
        <v>45</v>
      </c>
      <c r="I248" s="122">
        <v>1</v>
      </c>
      <c r="J248" s="122">
        <v>4</v>
      </c>
      <c r="K248" s="122">
        <v>28</v>
      </c>
      <c r="L248" s="122">
        <v>56</v>
      </c>
      <c r="M248" s="122">
        <v>1</v>
      </c>
      <c r="N248" s="122">
        <v>48</v>
      </c>
      <c r="O248" s="122">
        <v>14</v>
      </c>
      <c r="P248" s="122">
        <v>26</v>
      </c>
      <c r="Q248" s="122">
        <v>85</v>
      </c>
      <c r="R248" s="122">
        <v>44</v>
      </c>
      <c r="S248" s="122">
        <v>4</v>
      </c>
      <c r="T248" s="122">
        <v>11</v>
      </c>
      <c r="U248" s="122">
        <v>7</v>
      </c>
    </row>
    <row r="249" spans="1:21" ht="12.75" x14ac:dyDescent="0.2">
      <c r="A249" s="122" t="s">
        <v>599</v>
      </c>
      <c r="B249" s="122">
        <v>38</v>
      </c>
      <c r="C249" s="122">
        <v>16</v>
      </c>
      <c r="D249" s="122">
        <v>68</v>
      </c>
      <c r="E249" s="122">
        <v>56</v>
      </c>
      <c r="F249" s="122">
        <v>52</v>
      </c>
      <c r="G249" s="122">
        <v>40</v>
      </c>
      <c r="H249" s="122">
        <v>37</v>
      </c>
      <c r="I249" s="122">
        <v>4</v>
      </c>
      <c r="J249" s="122">
        <v>10</v>
      </c>
      <c r="K249" s="122">
        <v>18</v>
      </c>
      <c r="L249" s="122">
        <v>109</v>
      </c>
      <c r="M249" s="122">
        <v>48</v>
      </c>
      <c r="N249" s="122">
        <v>78</v>
      </c>
      <c r="O249" s="122">
        <v>12</v>
      </c>
      <c r="P249" s="122">
        <v>36</v>
      </c>
      <c r="Q249" s="122">
        <v>141</v>
      </c>
      <c r="R249" s="122">
        <v>130</v>
      </c>
      <c r="S249" s="122">
        <v>3</v>
      </c>
      <c r="T249" s="122">
        <v>22</v>
      </c>
      <c r="U249" s="122">
        <v>2</v>
      </c>
    </row>
    <row r="250" spans="1:21" ht="12.75" x14ac:dyDescent="0.2">
      <c r="A250" s="122" t="s">
        <v>600</v>
      </c>
      <c r="B250" s="122">
        <v>27</v>
      </c>
      <c r="C250" s="122">
        <v>2</v>
      </c>
      <c r="D250" s="122">
        <v>23</v>
      </c>
      <c r="E250" s="122">
        <v>30</v>
      </c>
      <c r="F250" s="122">
        <v>15</v>
      </c>
      <c r="G250" s="122">
        <v>20</v>
      </c>
      <c r="H250" s="122">
        <v>17</v>
      </c>
      <c r="I250" s="122">
        <v>6</v>
      </c>
      <c r="J250" s="122">
        <v>2</v>
      </c>
      <c r="K250" s="122">
        <v>7</v>
      </c>
      <c r="L250" s="122">
        <v>44</v>
      </c>
      <c r="M250" s="122">
        <v>17</v>
      </c>
      <c r="N250" s="122">
        <v>33</v>
      </c>
      <c r="O250" s="122">
        <v>12</v>
      </c>
      <c r="P250" s="122">
        <v>6</v>
      </c>
      <c r="Q250" s="122">
        <v>31</v>
      </c>
      <c r="R250" s="122">
        <v>18</v>
      </c>
      <c r="S250" s="122">
        <v>2</v>
      </c>
      <c r="T250" s="122">
        <v>3</v>
      </c>
      <c r="U250" s="122">
        <v>2</v>
      </c>
    </row>
    <row r="251" spans="1:21" ht="12.75" x14ac:dyDescent="0.2">
      <c r="A251" s="122" t="s">
        <v>601</v>
      </c>
      <c r="B251" s="122">
        <v>48</v>
      </c>
      <c r="C251" s="122">
        <v>30</v>
      </c>
      <c r="D251" s="122">
        <v>27</v>
      </c>
      <c r="E251" s="122">
        <v>73</v>
      </c>
      <c r="F251" s="122">
        <v>41</v>
      </c>
      <c r="G251" s="122">
        <v>41</v>
      </c>
      <c r="H251" s="122">
        <v>9</v>
      </c>
      <c r="I251" s="122">
        <v>7</v>
      </c>
      <c r="J251" s="122">
        <v>5</v>
      </c>
      <c r="K251" s="122">
        <v>14</v>
      </c>
      <c r="L251" s="122">
        <v>87</v>
      </c>
      <c r="M251" s="122">
        <v>3</v>
      </c>
      <c r="N251" s="122">
        <v>36</v>
      </c>
      <c r="O251" s="122">
        <v>26</v>
      </c>
      <c r="P251" s="122">
        <v>11</v>
      </c>
      <c r="Q251" s="122">
        <v>80</v>
      </c>
      <c r="R251" s="122">
        <v>49</v>
      </c>
      <c r="S251" s="122">
        <v>1</v>
      </c>
      <c r="T251" s="122">
        <v>26</v>
      </c>
      <c r="U251" s="122">
        <v>8</v>
      </c>
    </row>
    <row r="252" spans="1:21" ht="12.75" x14ac:dyDescent="0.2">
      <c r="A252" s="122" t="s">
        <v>602</v>
      </c>
      <c r="B252" s="122">
        <v>22</v>
      </c>
      <c r="C252" s="122">
        <v>7</v>
      </c>
      <c r="D252" s="122">
        <v>10</v>
      </c>
      <c r="E252" s="122">
        <v>20</v>
      </c>
      <c r="F252" s="122">
        <v>23</v>
      </c>
      <c r="G252" s="122">
        <v>16</v>
      </c>
      <c r="H252" s="122">
        <v>3</v>
      </c>
      <c r="I252" s="122">
        <v>6</v>
      </c>
      <c r="J252" s="122">
        <v>0</v>
      </c>
      <c r="K252" s="122">
        <v>4</v>
      </c>
      <c r="L252" s="122">
        <v>36</v>
      </c>
      <c r="M252" s="122">
        <v>3</v>
      </c>
      <c r="N252" s="122">
        <v>11</v>
      </c>
      <c r="O252" s="122">
        <v>11</v>
      </c>
      <c r="P252" s="122">
        <v>9</v>
      </c>
      <c r="Q252" s="122">
        <v>20</v>
      </c>
      <c r="R252" s="122">
        <v>12</v>
      </c>
      <c r="S252" s="122">
        <v>1</v>
      </c>
      <c r="T252" s="122">
        <v>9</v>
      </c>
      <c r="U252" s="122">
        <v>1</v>
      </c>
    </row>
    <row r="253" spans="1:21" ht="12.75" x14ac:dyDescent="0.2">
      <c r="A253" s="122" t="s">
        <v>603</v>
      </c>
      <c r="B253" s="122">
        <v>30</v>
      </c>
      <c r="C253" s="122">
        <v>15</v>
      </c>
      <c r="D253" s="122">
        <v>23</v>
      </c>
      <c r="E253" s="122">
        <v>23</v>
      </c>
      <c r="F253" s="122">
        <v>20</v>
      </c>
      <c r="G253" s="122">
        <v>21</v>
      </c>
      <c r="H253" s="122">
        <v>4</v>
      </c>
      <c r="I253" s="122">
        <v>2</v>
      </c>
      <c r="J253" s="122">
        <v>2</v>
      </c>
      <c r="K253" s="122">
        <v>12</v>
      </c>
      <c r="L253" s="122">
        <v>18</v>
      </c>
      <c r="M253" s="122">
        <v>1</v>
      </c>
      <c r="N253" s="122">
        <v>37</v>
      </c>
      <c r="O253" s="122">
        <v>37</v>
      </c>
      <c r="P253" s="122">
        <v>6</v>
      </c>
      <c r="Q253" s="122">
        <v>72</v>
      </c>
      <c r="R253" s="122">
        <v>17</v>
      </c>
      <c r="S253" s="122">
        <v>2</v>
      </c>
      <c r="T253" s="122">
        <v>11</v>
      </c>
      <c r="U253" s="122">
        <v>1</v>
      </c>
    </row>
    <row r="254" spans="1:21" ht="12.75" x14ac:dyDescent="0.2">
      <c r="A254" s="122" t="s">
        <v>604</v>
      </c>
      <c r="B254" s="122">
        <v>12</v>
      </c>
      <c r="C254" s="122">
        <v>7</v>
      </c>
      <c r="D254" s="122">
        <v>30</v>
      </c>
      <c r="E254" s="122">
        <v>18</v>
      </c>
      <c r="F254" s="122">
        <v>19</v>
      </c>
      <c r="G254" s="122">
        <v>14</v>
      </c>
      <c r="H254" s="122">
        <v>12</v>
      </c>
      <c r="I254" s="122">
        <v>3</v>
      </c>
      <c r="J254" s="122">
        <v>1</v>
      </c>
      <c r="K254" s="122">
        <v>8</v>
      </c>
      <c r="L254" s="122">
        <v>59</v>
      </c>
      <c r="M254" s="122">
        <v>21</v>
      </c>
      <c r="N254" s="122">
        <v>14</v>
      </c>
      <c r="O254" s="122">
        <v>9</v>
      </c>
      <c r="P254" s="122">
        <v>17</v>
      </c>
      <c r="Q254" s="122">
        <v>35</v>
      </c>
      <c r="R254" s="122">
        <v>66</v>
      </c>
      <c r="S254" s="122">
        <v>1</v>
      </c>
      <c r="T254" s="122">
        <v>12</v>
      </c>
      <c r="U254" s="122">
        <v>2</v>
      </c>
    </row>
    <row r="255" spans="1:21" ht="12.75" x14ac:dyDescent="0.2">
      <c r="A255" s="122" t="s">
        <v>605</v>
      </c>
      <c r="B255" s="122">
        <v>36</v>
      </c>
      <c r="C255" s="122">
        <v>4</v>
      </c>
      <c r="D255" s="122">
        <v>13</v>
      </c>
      <c r="E255" s="122">
        <v>27</v>
      </c>
      <c r="F255" s="122">
        <v>22</v>
      </c>
      <c r="G255" s="122">
        <v>26</v>
      </c>
      <c r="H255" s="122">
        <v>8</v>
      </c>
      <c r="I255" s="122">
        <v>2</v>
      </c>
      <c r="J255" s="122">
        <v>0</v>
      </c>
      <c r="K255" s="122">
        <v>9</v>
      </c>
      <c r="L255" s="122">
        <v>55</v>
      </c>
      <c r="M255" s="122">
        <v>5</v>
      </c>
      <c r="N255" s="122">
        <v>25</v>
      </c>
      <c r="O255" s="122">
        <v>8</v>
      </c>
      <c r="P255" s="122">
        <v>7</v>
      </c>
      <c r="Q255" s="122">
        <v>61</v>
      </c>
      <c r="R255" s="122">
        <v>35</v>
      </c>
      <c r="S255" s="122">
        <v>0</v>
      </c>
      <c r="T255" s="122">
        <v>14</v>
      </c>
      <c r="U255" s="122">
        <v>2</v>
      </c>
    </row>
    <row r="256" spans="1:21" ht="12.75" x14ac:dyDescent="0.2">
      <c r="A256" s="122" t="s">
        <v>606</v>
      </c>
      <c r="B256" s="122">
        <v>20</v>
      </c>
      <c r="C256" s="122">
        <v>30</v>
      </c>
      <c r="D256" s="122">
        <v>9</v>
      </c>
      <c r="E256" s="122">
        <v>13</v>
      </c>
      <c r="F256" s="122">
        <v>13</v>
      </c>
      <c r="G256" s="122">
        <v>12</v>
      </c>
      <c r="H256" s="122">
        <v>6</v>
      </c>
      <c r="I256" s="122">
        <v>6</v>
      </c>
      <c r="J256" s="122">
        <v>1</v>
      </c>
      <c r="K256" s="122">
        <v>3</v>
      </c>
      <c r="L256" s="122">
        <v>39</v>
      </c>
      <c r="M256" s="122">
        <v>14</v>
      </c>
      <c r="N256" s="122">
        <v>14</v>
      </c>
      <c r="O256" s="122">
        <v>18</v>
      </c>
      <c r="P256" s="122">
        <v>5</v>
      </c>
      <c r="Q256" s="122">
        <v>16</v>
      </c>
      <c r="R256" s="122">
        <v>12</v>
      </c>
      <c r="S256" s="122">
        <v>1</v>
      </c>
      <c r="T256" s="122">
        <v>1</v>
      </c>
      <c r="U256" s="122">
        <v>0</v>
      </c>
    </row>
    <row r="257" spans="1:21" ht="12.75" x14ac:dyDescent="0.2">
      <c r="A257" s="122" t="s">
        <v>607</v>
      </c>
      <c r="B257" s="122">
        <v>17</v>
      </c>
      <c r="C257" s="122">
        <v>6</v>
      </c>
      <c r="D257" s="122">
        <v>8</v>
      </c>
      <c r="E257" s="122">
        <v>7</v>
      </c>
      <c r="F257" s="122">
        <v>9</v>
      </c>
      <c r="G257" s="122">
        <v>18</v>
      </c>
      <c r="H257" s="122">
        <v>2</v>
      </c>
      <c r="I257" s="122">
        <v>0</v>
      </c>
      <c r="J257" s="122">
        <v>1</v>
      </c>
      <c r="K257" s="122">
        <v>3</v>
      </c>
      <c r="L257" s="122">
        <v>36</v>
      </c>
      <c r="M257" s="122">
        <v>9</v>
      </c>
      <c r="N257" s="122">
        <v>14</v>
      </c>
      <c r="O257" s="122">
        <v>13</v>
      </c>
      <c r="P257" s="122">
        <v>10</v>
      </c>
      <c r="Q257" s="122">
        <v>24</v>
      </c>
      <c r="R257" s="122">
        <v>12</v>
      </c>
      <c r="S257" s="122">
        <v>2</v>
      </c>
      <c r="T257" s="122">
        <v>6</v>
      </c>
      <c r="U257" s="122">
        <v>2</v>
      </c>
    </row>
    <row r="258" spans="1:21" ht="14.25" customHeight="1" x14ac:dyDescent="0.2">
      <c r="A258" s="19" t="s">
        <v>608</v>
      </c>
      <c r="B258" s="19"/>
      <c r="C258" s="19"/>
      <c r="D258" s="122"/>
      <c r="E258" s="122"/>
      <c r="F258" s="19"/>
      <c r="G258" s="122"/>
      <c r="H258" s="122"/>
      <c r="I258" s="19"/>
      <c r="J258" s="122"/>
      <c r="K258" s="122"/>
      <c r="L258" s="122"/>
      <c r="M258" s="122"/>
      <c r="N258" s="122"/>
      <c r="O258" s="19"/>
      <c r="P258" s="122"/>
      <c r="Q258" s="122"/>
      <c r="R258" s="122"/>
      <c r="S258" s="19"/>
      <c r="T258" s="122"/>
      <c r="U258" s="122"/>
    </row>
    <row r="259" spans="1:21" ht="12.75" x14ac:dyDescent="0.2">
      <c r="A259" s="122" t="s">
        <v>609</v>
      </c>
      <c r="B259" s="122">
        <v>54</v>
      </c>
      <c r="C259" s="122">
        <v>42</v>
      </c>
      <c r="D259" s="122">
        <v>15</v>
      </c>
      <c r="E259" s="122">
        <v>85</v>
      </c>
      <c r="F259" s="122">
        <v>55</v>
      </c>
      <c r="G259" s="122">
        <v>59</v>
      </c>
      <c r="H259" s="122">
        <v>7</v>
      </c>
      <c r="I259" s="122">
        <v>7</v>
      </c>
      <c r="J259" s="122">
        <v>6</v>
      </c>
      <c r="K259" s="122">
        <v>22</v>
      </c>
      <c r="L259" s="122">
        <v>143</v>
      </c>
      <c r="M259" s="122">
        <v>19</v>
      </c>
      <c r="N259" s="122">
        <v>83</v>
      </c>
      <c r="O259" s="122">
        <v>42</v>
      </c>
      <c r="P259" s="122">
        <v>32</v>
      </c>
      <c r="Q259" s="122">
        <v>100</v>
      </c>
      <c r="R259" s="122">
        <v>78</v>
      </c>
      <c r="S259" s="122">
        <v>1</v>
      </c>
      <c r="T259" s="122">
        <v>39</v>
      </c>
      <c r="U259" s="122">
        <v>39</v>
      </c>
    </row>
    <row r="260" spans="1:21" ht="12.75" x14ac:dyDescent="0.2">
      <c r="A260" s="122" t="s">
        <v>610</v>
      </c>
      <c r="B260" s="122">
        <v>165</v>
      </c>
      <c r="C260" s="122">
        <v>112</v>
      </c>
      <c r="D260" s="122">
        <v>159</v>
      </c>
      <c r="E260" s="122">
        <v>240</v>
      </c>
      <c r="F260" s="122">
        <v>208</v>
      </c>
      <c r="G260" s="122">
        <v>75</v>
      </c>
      <c r="H260" s="122">
        <v>113</v>
      </c>
      <c r="I260" s="122">
        <v>46</v>
      </c>
      <c r="J260" s="122">
        <v>38</v>
      </c>
      <c r="K260" s="122">
        <v>141</v>
      </c>
      <c r="L260" s="122">
        <v>409</v>
      </c>
      <c r="M260" s="122">
        <v>57</v>
      </c>
      <c r="N260" s="122">
        <v>329</v>
      </c>
      <c r="O260" s="122">
        <v>68</v>
      </c>
      <c r="P260" s="122">
        <v>60</v>
      </c>
      <c r="Q260" s="122">
        <v>612</v>
      </c>
      <c r="R260" s="122">
        <v>307</v>
      </c>
      <c r="S260" s="122">
        <v>64</v>
      </c>
      <c r="T260" s="122">
        <v>86</v>
      </c>
      <c r="U260" s="122">
        <v>14</v>
      </c>
    </row>
    <row r="261" spans="1:21" ht="12.75" x14ac:dyDescent="0.2">
      <c r="A261" s="122" t="s">
        <v>611</v>
      </c>
      <c r="B261" s="122">
        <v>17</v>
      </c>
      <c r="C261" s="122">
        <v>28</v>
      </c>
      <c r="D261" s="122">
        <v>42</v>
      </c>
      <c r="E261" s="122">
        <v>12</v>
      </c>
      <c r="F261" s="122">
        <v>20</v>
      </c>
      <c r="G261" s="122">
        <v>15</v>
      </c>
      <c r="H261" s="122">
        <v>5</v>
      </c>
      <c r="I261" s="122">
        <v>0</v>
      </c>
      <c r="J261" s="122">
        <v>1</v>
      </c>
      <c r="K261" s="122">
        <v>8</v>
      </c>
      <c r="L261" s="122">
        <v>86</v>
      </c>
      <c r="M261" s="122">
        <v>46</v>
      </c>
      <c r="N261" s="122">
        <v>21</v>
      </c>
      <c r="O261" s="122">
        <v>18</v>
      </c>
      <c r="P261" s="122">
        <v>24</v>
      </c>
      <c r="Q261" s="122">
        <v>29</v>
      </c>
      <c r="R261" s="122">
        <v>17</v>
      </c>
      <c r="S261" s="122">
        <v>5</v>
      </c>
      <c r="T261" s="122">
        <v>11</v>
      </c>
      <c r="U261" s="122">
        <v>1</v>
      </c>
    </row>
    <row r="262" spans="1:21" ht="12.75" x14ac:dyDescent="0.2">
      <c r="A262" s="122" t="s">
        <v>612</v>
      </c>
      <c r="B262" s="122">
        <v>84</v>
      </c>
      <c r="C262" s="122">
        <v>31</v>
      </c>
      <c r="D262" s="122">
        <v>25</v>
      </c>
      <c r="E262" s="122">
        <v>168</v>
      </c>
      <c r="F262" s="122">
        <v>85</v>
      </c>
      <c r="G262" s="122">
        <v>40</v>
      </c>
      <c r="H262" s="122">
        <v>68</v>
      </c>
      <c r="I262" s="122">
        <v>28</v>
      </c>
      <c r="J262" s="122">
        <v>2</v>
      </c>
      <c r="K262" s="122">
        <v>17</v>
      </c>
      <c r="L262" s="122">
        <v>143</v>
      </c>
      <c r="M262" s="122">
        <v>22</v>
      </c>
      <c r="N262" s="122">
        <v>80</v>
      </c>
      <c r="O262" s="122">
        <v>48</v>
      </c>
      <c r="P262" s="122">
        <v>34</v>
      </c>
      <c r="Q262" s="122">
        <v>131</v>
      </c>
      <c r="R262" s="122">
        <v>153</v>
      </c>
      <c r="S262" s="122">
        <v>10</v>
      </c>
      <c r="T262" s="122">
        <v>52</v>
      </c>
      <c r="U262" s="122">
        <v>6</v>
      </c>
    </row>
    <row r="263" spans="1:21" ht="12.75" x14ac:dyDescent="0.2">
      <c r="A263" s="122" t="s">
        <v>613</v>
      </c>
      <c r="B263" s="122">
        <v>47</v>
      </c>
      <c r="C263" s="122">
        <v>37</v>
      </c>
      <c r="D263" s="122">
        <v>11</v>
      </c>
      <c r="E263" s="122">
        <v>53</v>
      </c>
      <c r="F263" s="122">
        <v>70</v>
      </c>
      <c r="G263" s="122">
        <v>15</v>
      </c>
      <c r="H263" s="122">
        <v>12</v>
      </c>
      <c r="I263" s="122">
        <v>13</v>
      </c>
      <c r="J263" s="122">
        <v>4</v>
      </c>
      <c r="K263" s="122">
        <v>14</v>
      </c>
      <c r="L263" s="122">
        <v>121</v>
      </c>
      <c r="M263" s="122">
        <v>21</v>
      </c>
      <c r="N263" s="122">
        <v>43</v>
      </c>
      <c r="O263" s="122">
        <v>33</v>
      </c>
      <c r="P263" s="122">
        <v>20</v>
      </c>
      <c r="Q263" s="122">
        <v>64</v>
      </c>
      <c r="R263" s="122">
        <v>44</v>
      </c>
      <c r="S263" s="122">
        <v>9</v>
      </c>
      <c r="T263" s="122">
        <v>15</v>
      </c>
      <c r="U263" s="122">
        <v>10</v>
      </c>
    </row>
    <row r="264" spans="1:21" ht="12.75" x14ac:dyDescent="0.2">
      <c r="A264" s="122" t="s">
        <v>614</v>
      </c>
      <c r="B264" s="122">
        <v>26</v>
      </c>
      <c r="C264" s="122">
        <v>3</v>
      </c>
      <c r="D264" s="122">
        <v>17</v>
      </c>
      <c r="E264" s="122">
        <v>30</v>
      </c>
      <c r="F264" s="122">
        <v>21</v>
      </c>
      <c r="G264" s="122">
        <v>18</v>
      </c>
      <c r="H264" s="122">
        <v>9</v>
      </c>
      <c r="I264" s="122">
        <v>7</v>
      </c>
      <c r="J264" s="122">
        <v>1</v>
      </c>
      <c r="K264" s="122">
        <v>6</v>
      </c>
      <c r="L264" s="122">
        <v>50</v>
      </c>
      <c r="M264" s="122">
        <v>7</v>
      </c>
      <c r="N264" s="122">
        <v>30</v>
      </c>
      <c r="O264" s="122">
        <v>10</v>
      </c>
      <c r="P264" s="122">
        <v>7</v>
      </c>
      <c r="Q264" s="122">
        <v>28</v>
      </c>
      <c r="R264" s="122">
        <v>27</v>
      </c>
      <c r="S264" s="122">
        <v>7</v>
      </c>
      <c r="T264" s="122">
        <v>17</v>
      </c>
      <c r="U264" s="122">
        <v>1</v>
      </c>
    </row>
    <row r="265" spans="1:21" ht="12.75" x14ac:dyDescent="0.2">
      <c r="A265" s="122" t="s">
        <v>615</v>
      </c>
      <c r="B265" s="122">
        <v>15</v>
      </c>
      <c r="C265" s="122">
        <v>6</v>
      </c>
      <c r="D265" s="122">
        <v>17</v>
      </c>
      <c r="E265" s="122">
        <v>11</v>
      </c>
      <c r="F265" s="122">
        <v>13</v>
      </c>
      <c r="G265" s="122">
        <v>11</v>
      </c>
      <c r="H265" s="122">
        <v>2</v>
      </c>
      <c r="I265" s="122">
        <v>0</v>
      </c>
      <c r="J265" s="122">
        <v>3</v>
      </c>
      <c r="K265" s="122">
        <v>3</v>
      </c>
      <c r="L265" s="122">
        <v>25</v>
      </c>
      <c r="M265" s="122">
        <v>8</v>
      </c>
      <c r="N265" s="122">
        <v>8</v>
      </c>
      <c r="O265" s="122">
        <v>13</v>
      </c>
      <c r="P265" s="122">
        <v>4</v>
      </c>
      <c r="Q265" s="122">
        <v>31</v>
      </c>
      <c r="R265" s="122">
        <v>6</v>
      </c>
      <c r="S265" s="122">
        <v>2</v>
      </c>
      <c r="T265" s="122">
        <v>8</v>
      </c>
      <c r="U265" s="122">
        <v>0</v>
      </c>
    </row>
    <row r="266" spans="1:21" ht="12.75" x14ac:dyDescent="0.2">
      <c r="A266" s="122" t="s">
        <v>616</v>
      </c>
      <c r="B266" s="122">
        <v>12</v>
      </c>
      <c r="C266" s="122">
        <v>51</v>
      </c>
      <c r="D266" s="122">
        <v>10</v>
      </c>
      <c r="E266" s="122">
        <v>49</v>
      </c>
      <c r="F266" s="122">
        <v>18</v>
      </c>
      <c r="G266" s="122">
        <v>11</v>
      </c>
      <c r="H266" s="122">
        <v>0</v>
      </c>
      <c r="I266" s="122">
        <v>3</v>
      </c>
      <c r="J266" s="122">
        <v>1</v>
      </c>
      <c r="K266" s="122">
        <v>9</v>
      </c>
      <c r="L266" s="122">
        <v>59</v>
      </c>
      <c r="M266" s="122">
        <v>40</v>
      </c>
      <c r="N266" s="122">
        <v>34</v>
      </c>
      <c r="O266" s="122">
        <v>16</v>
      </c>
      <c r="P266" s="122">
        <v>7</v>
      </c>
      <c r="Q266" s="122">
        <v>34</v>
      </c>
      <c r="R266" s="122">
        <v>51</v>
      </c>
      <c r="S266" s="122">
        <v>1</v>
      </c>
      <c r="T266" s="122">
        <v>7</v>
      </c>
      <c r="U266" s="122">
        <v>8</v>
      </c>
    </row>
    <row r="267" spans="1:21" ht="12.75" x14ac:dyDescent="0.2">
      <c r="A267" s="122" t="s">
        <v>617</v>
      </c>
      <c r="B267" s="122">
        <v>55</v>
      </c>
      <c r="C267" s="122">
        <v>12</v>
      </c>
      <c r="D267" s="122">
        <v>67</v>
      </c>
      <c r="E267" s="122">
        <v>84</v>
      </c>
      <c r="F267" s="122">
        <v>120</v>
      </c>
      <c r="G267" s="122">
        <v>69</v>
      </c>
      <c r="H267" s="122">
        <v>74</v>
      </c>
      <c r="I267" s="122">
        <v>6</v>
      </c>
      <c r="J267" s="122">
        <v>10</v>
      </c>
      <c r="K267" s="122">
        <v>42</v>
      </c>
      <c r="L267" s="122">
        <v>213</v>
      </c>
      <c r="M267" s="122">
        <v>165</v>
      </c>
      <c r="N267" s="122">
        <v>61</v>
      </c>
      <c r="O267" s="122">
        <v>31</v>
      </c>
      <c r="P267" s="122">
        <v>39</v>
      </c>
      <c r="Q267" s="122">
        <v>131</v>
      </c>
      <c r="R267" s="122">
        <v>54</v>
      </c>
      <c r="S267" s="122">
        <v>5</v>
      </c>
      <c r="T267" s="122">
        <v>45</v>
      </c>
      <c r="U267" s="122">
        <v>4</v>
      </c>
    </row>
    <row r="268" spans="1:21" ht="12.75" x14ac:dyDescent="0.2">
      <c r="A268" s="122" t="s">
        <v>618</v>
      </c>
      <c r="B268" s="122">
        <v>49</v>
      </c>
      <c r="C268" s="122">
        <v>11</v>
      </c>
      <c r="D268" s="122">
        <v>40</v>
      </c>
      <c r="E268" s="122">
        <v>34</v>
      </c>
      <c r="F268" s="122">
        <v>66</v>
      </c>
      <c r="G268" s="122">
        <v>33</v>
      </c>
      <c r="H268" s="122">
        <v>32</v>
      </c>
      <c r="I268" s="122">
        <v>12</v>
      </c>
      <c r="J268" s="122">
        <v>1</v>
      </c>
      <c r="K268" s="122">
        <v>26</v>
      </c>
      <c r="L268" s="122">
        <v>161</v>
      </c>
      <c r="M268" s="122">
        <v>32</v>
      </c>
      <c r="N268" s="122">
        <v>75</v>
      </c>
      <c r="O268" s="122">
        <v>26</v>
      </c>
      <c r="P268" s="122">
        <v>12</v>
      </c>
      <c r="Q268" s="122">
        <v>97</v>
      </c>
      <c r="R268" s="122">
        <v>105</v>
      </c>
      <c r="S268" s="122">
        <v>3</v>
      </c>
      <c r="T268" s="122">
        <v>48</v>
      </c>
      <c r="U268" s="122">
        <v>8</v>
      </c>
    </row>
    <row r="269" spans="1:21" ht="14.25" customHeight="1" x14ac:dyDescent="0.2">
      <c r="A269" s="19" t="s">
        <v>619</v>
      </c>
      <c r="B269" s="19"/>
      <c r="C269" s="19"/>
      <c r="D269" s="122"/>
      <c r="E269" s="122"/>
      <c r="F269" s="19"/>
      <c r="G269" s="122"/>
      <c r="H269" s="122"/>
      <c r="I269" s="19"/>
      <c r="J269" s="122"/>
      <c r="K269" s="122"/>
      <c r="L269" s="122"/>
      <c r="M269" s="122"/>
      <c r="N269" s="122"/>
      <c r="O269" s="19"/>
      <c r="P269" s="122"/>
      <c r="Q269" s="122"/>
      <c r="R269" s="122"/>
      <c r="S269" s="19"/>
      <c r="T269" s="122"/>
      <c r="U269" s="122"/>
    </row>
    <row r="270" spans="1:21" ht="12.75" x14ac:dyDescent="0.2">
      <c r="A270" s="122" t="s">
        <v>620</v>
      </c>
      <c r="B270" s="122">
        <v>19</v>
      </c>
      <c r="C270" s="122">
        <v>56</v>
      </c>
      <c r="D270" s="122">
        <v>23</v>
      </c>
      <c r="E270" s="122">
        <v>74</v>
      </c>
      <c r="F270" s="122">
        <v>72</v>
      </c>
      <c r="G270" s="122">
        <v>34</v>
      </c>
      <c r="H270" s="122">
        <v>20</v>
      </c>
      <c r="I270" s="122">
        <v>7</v>
      </c>
      <c r="J270" s="122">
        <v>16</v>
      </c>
      <c r="K270" s="122">
        <v>18</v>
      </c>
      <c r="L270" s="122">
        <v>126</v>
      </c>
      <c r="M270" s="122">
        <v>2</v>
      </c>
      <c r="N270" s="122">
        <v>70</v>
      </c>
      <c r="O270" s="122">
        <v>21</v>
      </c>
      <c r="P270" s="122">
        <v>36</v>
      </c>
      <c r="Q270" s="122">
        <v>108</v>
      </c>
      <c r="R270" s="122">
        <v>79</v>
      </c>
      <c r="S270" s="122">
        <v>43</v>
      </c>
      <c r="T270" s="122">
        <v>10</v>
      </c>
      <c r="U270" s="122">
        <v>7</v>
      </c>
    </row>
    <row r="271" spans="1:21" ht="12.75" x14ac:dyDescent="0.2">
      <c r="A271" s="122" t="s">
        <v>621</v>
      </c>
      <c r="B271" s="122">
        <v>12</v>
      </c>
      <c r="C271" s="122">
        <v>40</v>
      </c>
      <c r="D271" s="122">
        <v>33</v>
      </c>
      <c r="E271" s="122">
        <v>12</v>
      </c>
      <c r="F271" s="122">
        <v>48</v>
      </c>
      <c r="G271" s="122">
        <v>37</v>
      </c>
      <c r="H271" s="122">
        <v>4</v>
      </c>
      <c r="I271" s="122">
        <v>6</v>
      </c>
      <c r="J271" s="122">
        <v>4</v>
      </c>
      <c r="K271" s="122">
        <v>28</v>
      </c>
      <c r="L271" s="122">
        <v>55</v>
      </c>
      <c r="M271" s="122">
        <v>18</v>
      </c>
      <c r="N271" s="122">
        <v>77</v>
      </c>
      <c r="O271" s="122">
        <v>24</v>
      </c>
      <c r="P271" s="122">
        <v>19</v>
      </c>
      <c r="Q271" s="122">
        <v>89</v>
      </c>
      <c r="R271" s="122">
        <v>71</v>
      </c>
      <c r="S271" s="122">
        <v>1</v>
      </c>
      <c r="T271" s="122">
        <v>9</v>
      </c>
      <c r="U271" s="122">
        <v>5</v>
      </c>
    </row>
    <row r="272" spans="1:21" ht="12.75" x14ac:dyDescent="0.2">
      <c r="A272" s="122" t="s">
        <v>622</v>
      </c>
      <c r="B272" s="122">
        <v>27</v>
      </c>
      <c r="C272" s="122">
        <v>19</v>
      </c>
      <c r="D272" s="122">
        <v>37</v>
      </c>
      <c r="E272" s="122">
        <v>21</v>
      </c>
      <c r="F272" s="122">
        <v>36</v>
      </c>
      <c r="G272" s="122">
        <v>60</v>
      </c>
      <c r="H272" s="122">
        <v>27</v>
      </c>
      <c r="I272" s="122">
        <v>22</v>
      </c>
      <c r="J272" s="122">
        <v>0</v>
      </c>
      <c r="K272" s="122">
        <v>9</v>
      </c>
      <c r="L272" s="122">
        <v>107</v>
      </c>
      <c r="M272" s="122">
        <v>8</v>
      </c>
      <c r="N272" s="122">
        <v>81</v>
      </c>
      <c r="O272" s="122">
        <v>26</v>
      </c>
      <c r="P272" s="122">
        <v>16</v>
      </c>
      <c r="Q272" s="122">
        <v>70</v>
      </c>
      <c r="R272" s="122">
        <v>62</v>
      </c>
      <c r="S272" s="122">
        <v>1</v>
      </c>
      <c r="T272" s="122">
        <v>26</v>
      </c>
      <c r="U272" s="122">
        <v>5</v>
      </c>
    </row>
    <row r="273" spans="1:21" ht="12.75" x14ac:dyDescent="0.2">
      <c r="A273" s="122" t="s">
        <v>623</v>
      </c>
      <c r="B273" s="122">
        <v>107</v>
      </c>
      <c r="C273" s="122">
        <v>80</v>
      </c>
      <c r="D273" s="122">
        <v>164</v>
      </c>
      <c r="E273" s="122">
        <v>335</v>
      </c>
      <c r="F273" s="122">
        <v>233</v>
      </c>
      <c r="G273" s="122">
        <v>90</v>
      </c>
      <c r="H273" s="122">
        <v>68</v>
      </c>
      <c r="I273" s="122">
        <v>37</v>
      </c>
      <c r="J273" s="122">
        <v>3</v>
      </c>
      <c r="K273" s="122">
        <v>112</v>
      </c>
      <c r="L273" s="122">
        <v>412</v>
      </c>
      <c r="M273" s="122">
        <v>40</v>
      </c>
      <c r="N273" s="122">
        <v>370</v>
      </c>
      <c r="O273" s="122">
        <v>50</v>
      </c>
      <c r="P273" s="122">
        <v>41</v>
      </c>
      <c r="Q273" s="122">
        <v>578</v>
      </c>
      <c r="R273" s="122">
        <v>271</v>
      </c>
      <c r="S273" s="122">
        <v>17</v>
      </c>
      <c r="T273" s="122">
        <v>51</v>
      </c>
      <c r="U273" s="122">
        <v>7</v>
      </c>
    </row>
    <row r="274" spans="1:21" ht="12.75" x14ac:dyDescent="0.2">
      <c r="A274" s="122" t="s">
        <v>624</v>
      </c>
      <c r="B274" s="122">
        <v>18</v>
      </c>
      <c r="C274" s="122">
        <v>11</v>
      </c>
      <c r="D274" s="122">
        <v>54</v>
      </c>
      <c r="E274" s="122">
        <v>63</v>
      </c>
      <c r="F274" s="122">
        <v>25</v>
      </c>
      <c r="G274" s="122">
        <v>44</v>
      </c>
      <c r="H274" s="122">
        <v>29</v>
      </c>
      <c r="I274" s="122">
        <v>5</v>
      </c>
      <c r="J274" s="122">
        <v>1</v>
      </c>
      <c r="K274" s="122">
        <v>24</v>
      </c>
      <c r="L274" s="122">
        <v>90</v>
      </c>
      <c r="M274" s="122">
        <v>5</v>
      </c>
      <c r="N274" s="122">
        <v>52</v>
      </c>
      <c r="O274" s="122">
        <v>16</v>
      </c>
      <c r="P274" s="122">
        <v>24</v>
      </c>
      <c r="Q274" s="122">
        <v>151</v>
      </c>
      <c r="R274" s="122">
        <v>52</v>
      </c>
      <c r="S274" s="122">
        <v>2</v>
      </c>
      <c r="T274" s="122">
        <v>12</v>
      </c>
      <c r="U274" s="122">
        <v>3</v>
      </c>
    </row>
    <row r="275" spans="1:21" ht="12.75" x14ac:dyDescent="0.2">
      <c r="A275" s="122" t="s">
        <v>625</v>
      </c>
      <c r="B275" s="122">
        <v>24</v>
      </c>
      <c r="C275" s="122">
        <v>8</v>
      </c>
      <c r="D275" s="122">
        <v>30</v>
      </c>
      <c r="E275" s="122">
        <v>8</v>
      </c>
      <c r="F275" s="122">
        <v>12</v>
      </c>
      <c r="G275" s="122">
        <v>10</v>
      </c>
      <c r="H275" s="122">
        <v>3</v>
      </c>
      <c r="I275" s="122">
        <v>5</v>
      </c>
      <c r="J275" s="122">
        <v>0</v>
      </c>
      <c r="K275" s="122">
        <v>15</v>
      </c>
      <c r="L275" s="122">
        <v>40</v>
      </c>
      <c r="M275" s="122">
        <v>19</v>
      </c>
      <c r="N275" s="122">
        <v>19</v>
      </c>
      <c r="O275" s="122">
        <v>10</v>
      </c>
      <c r="P275" s="122">
        <v>5</v>
      </c>
      <c r="Q275" s="122">
        <v>55</v>
      </c>
      <c r="R275" s="122">
        <v>34</v>
      </c>
      <c r="S275" s="122">
        <v>2</v>
      </c>
      <c r="T275" s="122">
        <v>21</v>
      </c>
      <c r="U275" s="122">
        <v>0</v>
      </c>
    </row>
    <row r="276" spans="1:21" ht="12.75" x14ac:dyDescent="0.2">
      <c r="A276" s="122" t="s">
        <v>626</v>
      </c>
      <c r="B276" s="122">
        <v>105</v>
      </c>
      <c r="C276" s="122">
        <v>62</v>
      </c>
      <c r="D276" s="122">
        <v>105</v>
      </c>
      <c r="E276" s="122">
        <v>175</v>
      </c>
      <c r="F276" s="122">
        <v>148</v>
      </c>
      <c r="G276" s="122">
        <v>90</v>
      </c>
      <c r="H276" s="122">
        <v>34</v>
      </c>
      <c r="I276" s="122">
        <v>5</v>
      </c>
      <c r="J276" s="122">
        <v>5</v>
      </c>
      <c r="K276" s="122">
        <v>45</v>
      </c>
      <c r="L276" s="122">
        <v>214</v>
      </c>
      <c r="M276" s="122">
        <v>52</v>
      </c>
      <c r="N276" s="122">
        <v>250</v>
      </c>
      <c r="O276" s="122">
        <v>41</v>
      </c>
      <c r="P276" s="122">
        <v>40</v>
      </c>
      <c r="Q276" s="122">
        <v>322</v>
      </c>
      <c r="R276" s="122">
        <v>118</v>
      </c>
      <c r="S276" s="122">
        <v>35</v>
      </c>
      <c r="T276" s="122">
        <v>53</v>
      </c>
      <c r="U276" s="122">
        <v>2</v>
      </c>
    </row>
    <row r="277" spans="1:21" ht="14.25" customHeight="1" x14ac:dyDescent="0.2">
      <c r="A277" s="19" t="s">
        <v>627</v>
      </c>
      <c r="B277" s="19"/>
      <c r="C277" s="19"/>
      <c r="D277" s="122"/>
      <c r="E277" s="122"/>
      <c r="F277" s="19"/>
      <c r="G277" s="122"/>
      <c r="H277" s="122"/>
      <c r="I277" s="19"/>
      <c r="J277" s="122"/>
      <c r="K277" s="122"/>
      <c r="L277" s="122"/>
      <c r="M277" s="122"/>
      <c r="N277" s="122"/>
      <c r="O277" s="19"/>
      <c r="P277" s="122"/>
      <c r="Q277" s="122"/>
      <c r="R277" s="122"/>
      <c r="S277" s="19"/>
      <c r="T277" s="122"/>
      <c r="U277" s="122"/>
    </row>
    <row r="278" spans="1:21" ht="12.75" x14ac:dyDescent="0.2">
      <c r="A278" s="122" t="s">
        <v>628</v>
      </c>
      <c r="B278" s="122">
        <v>9</v>
      </c>
      <c r="C278" s="122">
        <v>10</v>
      </c>
      <c r="D278" s="122">
        <v>3</v>
      </c>
      <c r="E278" s="122">
        <v>6</v>
      </c>
      <c r="F278" s="122">
        <v>16</v>
      </c>
      <c r="G278" s="122">
        <v>20</v>
      </c>
      <c r="H278" s="122">
        <v>2</v>
      </c>
      <c r="I278" s="122">
        <v>7</v>
      </c>
      <c r="J278" s="122">
        <v>4</v>
      </c>
      <c r="K278" s="122">
        <v>7</v>
      </c>
      <c r="L278" s="122">
        <v>37</v>
      </c>
      <c r="M278" s="122">
        <v>0</v>
      </c>
      <c r="N278" s="122">
        <v>28</v>
      </c>
      <c r="O278" s="122">
        <v>13</v>
      </c>
      <c r="P278" s="122">
        <v>5</v>
      </c>
      <c r="Q278" s="122">
        <v>34</v>
      </c>
      <c r="R278" s="122">
        <v>19</v>
      </c>
      <c r="S278" s="122">
        <v>6</v>
      </c>
      <c r="T278" s="122">
        <v>10</v>
      </c>
      <c r="U278" s="122">
        <v>0</v>
      </c>
    </row>
    <row r="279" spans="1:21" ht="12.75" x14ac:dyDescent="0.2">
      <c r="A279" s="122" t="s">
        <v>629</v>
      </c>
      <c r="B279" s="122">
        <v>18</v>
      </c>
      <c r="C279" s="122">
        <v>19</v>
      </c>
      <c r="D279" s="122">
        <v>24</v>
      </c>
      <c r="E279" s="122">
        <v>5</v>
      </c>
      <c r="F279" s="122">
        <v>23</v>
      </c>
      <c r="G279" s="122">
        <v>19</v>
      </c>
      <c r="H279" s="122">
        <v>7</v>
      </c>
      <c r="I279" s="122">
        <v>3</v>
      </c>
      <c r="J279" s="122">
        <v>5</v>
      </c>
      <c r="K279" s="122">
        <v>8</v>
      </c>
      <c r="L279" s="122">
        <v>47</v>
      </c>
      <c r="M279" s="122">
        <v>3</v>
      </c>
      <c r="N279" s="122">
        <v>15</v>
      </c>
      <c r="O279" s="122">
        <v>17</v>
      </c>
      <c r="P279" s="122">
        <v>8</v>
      </c>
      <c r="Q279" s="122">
        <v>20</v>
      </c>
      <c r="R279" s="122">
        <v>11</v>
      </c>
      <c r="S279" s="122">
        <v>3</v>
      </c>
      <c r="T279" s="122">
        <v>9</v>
      </c>
      <c r="U279" s="122">
        <v>2</v>
      </c>
    </row>
    <row r="280" spans="1:21" ht="12.75" x14ac:dyDescent="0.2">
      <c r="A280" s="122" t="s">
        <v>630</v>
      </c>
      <c r="B280" s="122">
        <v>18</v>
      </c>
      <c r="C280" s="122">
        <v>15</v>
      </c>
      <c r="D280" s="122">
        <v>9</v>
      </c>
      <c r="E280" s="122">
        <v>21</v>
      </c>
      <c r="F280" s="122">
        <v>21</v>
      </c>
      <c r="G280" s="122">
        <v>25</v>
      </c>
      <c r="H280" s="122">
        <v>16</v>
      </c>
      <c r="I280" s="122">
        <v>6</v>
      </c>
      <c r="J280" s="122">
        <v>2</v>
      </c>
      <c r="K280" s="122">
        <v>11</v>
      </c>
      <c r="L280" s="122">
        <v>67</v>
      </c>
      <c r="M280" s="122">
        <v>7</v>
      </c>
      <c r="N280" s="122">
        <v>33</v>
      </c>
      <c r="O280" s="122">
        <v>19</v>
      </c>
      <c r="P280" s="122">
        <v>6</v>
      </c>
      <c r="Q280" s="122">
        <v>57</v>
      </c>
      <c r="R280" s="122">
        <v>8</v>
      </c>
      <c r="S280" s="122">
        <v>2</v>
      </c>
      <c r="T280" s="122">
        <v>1</v>
      </c>
      <c r="U280" s="122">
        <v>1</v>
      </c>
    </row>
    <row r="281" spans="1:21" ht="12.75" x14ac:dyDescent="0.2">
      <c r="A281" s="122" t="s">
        <v>631</v>
      </c>
      <c r="B281" s="122">
        <v>22</v>
      </c>
      <c r="C281" s="122">
        <v>28</v>
      </c>
      <c r="D281" s="122">
        <v>20</v>
      </c>
      <c r="E281" s="122">
        <v>44</v>
      </c>
      <c r="F281" s="122">
        <v>33</v>
      </c>
      <c r="G281" s="122">
        <v>35</v>
      </c>
      <c r="H281" s="122">
        <v>6</v>
      </c>
      <c r="I281" s="122">
        <v>11</v>
      </c>
      <c r="J281" s="122">
        <v>12</v>
      </c>
      <c r="K281" s="122">
        <v>15</v>
      </c>
      <c r="L281" s="122">
        <v>37</v>
      </c>
      <c r="M281" s="122">
        <v>1</v>
      </c>
      <c r="N281" s="122">
        <v>53</v>
      </c>
      <c r="O281" s="122">
        <v>26</v>
      </c>
      <c r="P281" s="122">
        <v>16</v>
      </c>
      <c r="Q281" s="122">
        <v>78</v>
      </c>
      <c r="R281" s="122">
        <v>24</v>
      </c>
      <c r="S281" s="122">
        <v>5</v>
      </c>
      <c r="T281" s="122">
        <v>10</v>
      </c>
      <c r="U281" s="122">
        <v>2</v>
      </c>
    </row>
    <row r="282" spans="1:21" ht="12.75" x14ac:dyDescent="0.2">
      <c r="A282" s="122" t="s">
        <v>632</v>
      </c>
      <c r="B282" s="122">
        <v>12</v>
      </c>
      <c r="C282" s="122">
        <v>6</v>
      </c>
      <c r="D282" s="122">
        <v>8</v>
      </c>
      <c r="E282" s="122">
        <v>7</v>
      </c>
      <c r="F282" s="122">
        <v>21</v>
      </c>
      <c r="G282" s="122">
        <v>15</v>
      </c>
      <c r="H282" s="122">
        <v>5</v>
      </c>
      <c r="I282" s="122">
        <v>2</v>
      </c>
      <c r="J282" s="122">
        <v>3</v>
      </c>
      <c r="K282" s="122">
        <v>8</v>
      </c>
      <c r="L282" s="122">
        <v>43</v>
      </c>
      <c r="M282" s="122">
        <v>2</v>
      </c>
      <c r="N282" s="122">
        <v>13</v>
      </c>
      <c r="O282" s="122">
        <v>9</v>
      </c>
      <c r="P282" s="122">
        <v>1</v>
      </c>
      <c r="Q282" s="122">
        <v>13</v>
      </c>
      <c r="R282" s="122">
        <v>4</v>
      </c>
      <c r="S282" s="122">
        <v>1</v>
      </c>
      <c r="T282" s="122">
        <v>5</v>
      </c>
      <c r="U282" s="122">
        <v>1</v>
      </c>
    </row>
    <row r="283" spans="1:21" ht="12.75" x14ac:dyDescent="0.2">
      <c r="A283" s="122" t="s">
        <v>633</v>
      </c>
      <c r="B283" s="122">
        <v>21</v>
      </c>
      <c r="C283" s="122">
        <v>16</v>
      </c>
      <c r="D283" s="122">
        <v>18</v>
      </c>
      <c r="E283" s="122">
        <v>19</v>
      </c>
      <c r="F283" s="122">
        <v>15</v>
      </c>
      <c r="G283" s="122">
        <v>51</v>
      </c>
      <c r="H283" s="122">
        <v>23</v>
      </c>
      <c r="I283" s="122">
        <v>4</v>
      </c>
      <c r="J283" s="122">
        <v>8</v>
      </c>
      <c r="K283" s="122">
        <v>5</v>
      </c>
      <c r="L283" s="122">
        <v>58</v>
      </c>
      <c r="M283" s="122">
        <v>23</v>
      </c>
      <c r="N283" s="122">
        <v>51</v>
      </c>
      <c r="O283" s="122">
        <v>16</v>
      </c>
      <c r="P283" s="122">
        <v>6</v>
      </c>
      <c r="Q283" s="122">
        <v>49</v>
      </c>
      <c r="R283" s="122">
        <v>14</v>
      </c>
      <c r="S283" s="122">
        <v>1</v>
      </c>
      <c r="T283" s="122">
        <v>17</v>
      </c>
      <c r="U283" s="122">
        <v>1</v>
      </c>
    </row>
    <row r="284" spans="1:21" ht="12.75" x14ac:dyDescent="0.2">
      <c r="A284" s="122" t="s">
        <v>634</v>
      </c>
      <c r="B284" s="122">
        <v>11</v>
      </c>
      <c r="C284" s="122">
        <v>19</v>
      </c>
      <c r="D284" s="122">
        <v>18</v>
      </c>
      <c r="E284" s="122">
        <v>28</v>
      </c>
      <c r="F284" s="122">
        <v>35</v>
      </c>
      <c r="G284" s="122">
        <v>28</v>
      </c>
      <c r="H284" s="122">
        <v>2</v>
      </c>
      <c r="I284" s="122">
        <v>10</v>
      </c>
      <c r="J284" s="122">
        <v>3</v>
      </c>
      <c r="K284" s="122">
        <v>2</v>
      </c>
      <c r="L284" s="122">
        <v>40</v>
      </c>
      <c r="M284" s="122">
        <v>0</v>
      </c>
      <c r="N284" s="122">
        <v>39</v>
      </c>
      <c r="O284" s="122">
        <v>8</v>
      </c>
      <c r="P284" s="122">
        <v>14</v>
      </c>
      <c r="Q284" s="122">
        <v>48</v>
      </c>
      <c r="R284" s="122">
        <v>34</v>
      </c>
      <c r="S284" s="122">
        <v>4</v>
      </c>
      <c r="T284" s="122">
        <v>4</v>
      </c>
      <c r="U284" s="122">
        <v>4</v>
      </c>
    </row>
    <row r="285" spans="1:21" ht="12.75" x14ac:dyDescent="0.2">
      <c r="A285" s="122" t="s">
        <v>635</v>
      </c>
      <c r="B285" s="122">
        <v>76</v>
      </c>
      <c r="C285" s="122">
        <v>87</v>
      </c>
      <c r="D285" s="122">
        <v>65</v>
      </c>
      <c r="E285" s="122">
        <v>180</v>
      </c>
      <c r="F285" s="122">
        <v>161</v>
      </c>
      <c r="G285" s="122">
        <v>77</v>
      </c>
      <c r="H285" s="122">
        <v>43</v>
      </c>
      <c r="I285" s="122">
        <v>26</v>
      </c>
      <c r="J285" s="122">
        <v>34</v>
      </c>
      <c r="K285" s="122">
        <v>31</v>
      </c>
      <c r="L285" s="122">
        <v>189</v>
      </c>
      <c r="M285" s="122">
        <v>0</v>
      </c>
      <c r="N285" s="122">
        <v>219</v>
      </c>
      <c r="O285" s="122">
        <v>54</v>
      </c>
      <c r="P285" s="122">
        <v>33</v>
      </c>
      <c r="Q285" s="122">
        <v>350</v>
      </c>
      <c r="R285" s="122">
        <v>152</v>
      </c>
      <c r="S285" s="122">
        <v>20</v>
      </c>
      <c r="T285" s="122">
        <v>28</v>
      </c>
      <c r="U285" s="122">
        <v>3</v>
      </c>
    </row>
    <row r="286" spans="1:21" ht="14.25" customHeight="1" x14ac:dyDescent="0.2">
      <c r="A286" s="19" t="s">
        <v>636</v>
      </c>
      <c r="B286" s="19"/>
      <c r="C286" s="19"/>
      <c r="D286" s="122"/>
      <c r="E286" s="122"/>
      <c r="F286" s="19"/>
      <c r="G286" s="122"/>
      <c r="H286" s="122"/>
      <c r="I286" s="19"/>
      <c r="J286" s="122"/>
      <c r="K286" s="122"/>
      <c r="L286" s="122"/>
      <c r="M286" s="122"/>
      <c r="N286" s="122"/>
      <c r="O286" s="19"/>
      <c r="P286" s="122"/>
      <c r="Q286" s="122"/>
      <c r="R286" s="122"/>
      <c r="S286" s="19"/>
      <c r="T286" s="122"/>
      <c r="U286" s="122"/>
    </row>
    <row r="287" spans="1:21" ht="12.75" x14ac:dyDescent="0.2">
      <c r="A287" s="122" t="s">
        <v>637</v>
      </c>
      <c r="B287" s="122">
        <v>5</v>
      </c>
      <c r="C287" s="122">
        <v>3</v>
      </c>
      <c r="D287" s="122">
        <v>6</v>
      </c>
      <c r="E287" s="122">
        <v>4</v>
      </c>
      <c r="F287" s="122">
        <v>6</v>
      </c>
      <c r="G287" s="122">
        <v>14</v>
      </c>
      <c r="H287" s="122">
        <v>1</v>
      </c>
      <c r="I287" s="122">
        <v>1</v>
      </c>
      <c r="J287" s="122">
        <v>2</v>
      </c>
      <c r="K287" s="122">
        <v>1</v>
      </c>
      <c r="L287" s="122">
        <v>13</v>
      </c>
      <c r="M287" s="122">
        <v>3</v>
      </c>
      <c r="N287" s="122">
        <v>9</v>
      </c>
      <c r="O287" s="122">
        <v>1</v>
      </c>
      <c r="P287" s="122">
        <v>4</v>
      </c>
      <c r="Q287" s="122">
        <v>4</v>
      </c>
      <c r="R287" s="122">
        <v>2</v>
      </c>
      <c r="S287" s="122">
        <v>1</v>
      </c>
      <c r="T287" s="122">
        <v>0</v>
      </c>
      <c r="U287" s="122">
        <v>0</v>
      </c>
    </row>
    <row r="288" spans="1:21" ht="12.75" x14ac:dyDescent="0.2">
      <c r="A288" s="122" t="s">
        <v>638</v>
      </c>
      <c r="B288" s="122">
        <v>3</v>
      </c>
      <c r="C288" s="122">
        <v>1</v>
      </c>
      <c r="D288" s="122">
        <v>8</v>
      </c>
      <c r="E288" s="122">
        <v>3</v>
      </c>
      <c r="F288" s="122">
        <v>5</v>
      </c>
      <c r="G288" s="122">
        <v>12</v>
      </c>
      <c r="H288" s="122">
        <v>2</v>
      </c>
      <c r="I288" s="122">
        <v>1</v>
      </c>
      <c r="J288" s="122">
        <v>2</v>
      </c>
      <c r="K288" s="122">
        <v>2</v>
      </c>
      <c r="L288" s="122">
        <v>13</v>
      </c>
      <c r="M288" s="122">
        <v>0</v>
      </c>
      <c r="N288" s="122">
        <v>9</v>
      </c>
      <c r="O288" s="122">
        <v>4</v>
      </c>
      <c r="P288" s="122">
        <v>3</v>
      </c>
      <c r="Q288" s="122">
        <v>15</v>
      </c>
      <c r="R288" s="122">
        <v>5</v>
      </c>
      <c r="S288" s="122">
        <v>0</v>
      </c>
      <c r="T288" s="122">
        <v>2</v>
      </c>
      <c r="U288" s="122">
        <v>0</v>
      </c>
    </row>
    <row r="289" spans="1:21" ht="12.75" x14ac:dyDescent="0.2">
      <c r="A289" s="122" t="s">
        <v>639</v>
      </c>
      <c r="B289" s="122">
        <v>27</v>
      </c>
      <c r="C289" s="122">
        <v>14</v>
      </c>
      <c r="D289" s="122">
        <v>14</v>
      </c>
      <c r="E289" s="122">
        <v>31</v>
      </c>
      <c r="F289" s="122">
        <v>16</v>
      </c>
      <c r="G289" s="122">
        <v>43</v>
      </c>
      <c r="H289" s="122">
        <v>11</v>
      </c>
      <c r="I289" s="122">
        <v>3</v>
      </c>
      <c r="J289" s="122">
        <v>1</v>
      </c>
      <c r="K289" s="122">
        <v>4</v>
      </c>
      <c r="L289" s="122">
        <v>85</v>
      </c>
      <c r="M289" s="122">
        <v>9</v>
      </c>
      <c r="N289" s="122">
        <v>47</v>
      </c>
      <c r="O289" s="122">
        <v>10</v>
      </c>
      <c r="P289" s="122">
        <v>8</v>
      </c>
      <c r="Q289" s="122">
        <v>44</v>
      </c>
      <c r="R289" s="122">
        <v>54</v>
      </c>
      <c r="S289" s="122">
        <v>1</v>
      </c>
      <c r="T289" s="122">
        <v>39</v>
      </c>
      <c r="U289" s="122">
        <v>2</v>
      </c>
    </row>
    <row r="290" spans="1:21" ht="12.75" x14ac:dyDescent="0.2">
      <c r="A290" s="122" t="s">
        <v>640</v>
      </c>
      <c r="B290" s="122">
        <v>6</v>
      </c>
      <c r="C290" s="122">
        <v>7</v>
      </c>
      <c r="D290" s="122">
        <v>6</v>
      </c>
      <c r="E290" s="122">
        <v>6</v>
      </c>
      <c r="F290" s="122">
        <v>0</v>
      </c>
      <c r="G290" s="122">
        <v>17</v>
      </c>
      <c r="H290" s="122">
        <v>5</v>
      </c>
      <c r="I290" s="122">
        <v>3</v>
      </c>
      <c r="J290" s="122">
        <v>0</v>
      </c>
      <c r="K290" s="122">
        <v>1</v>
      </c>
      <c r="L290" s="122">
        <v>12</v>
      </c>
      <c r="M290" s="122">
        <v>0</v>
      </c>
      <c r="N290" s="122">
        <v>9</v>
      </c>
      <c r="O290" s="122">
        <v>8</v>
      </c>
      <c r="P290" s="122">
        <v>1</v>
      </c>
      <c r="Q290" s="122">
        <v>5</v>
      </c>
      <c r="R290" s="122">
        <v>2</v>
      </c>
      <c r="S290" s="122">
        <v>0</v>
      </c>
      <c r="T290" s="122">
        <v>11</v>
      </c>
      <c r="U290" s="122">
        <v>0</v>
      </c>
    </row>
    <row r="291" spans="1:21" ht="12.75" x14ac:dyDescent="0.2">
      <c r="A291" s="122" t="s">
        <v>641</v>
      </c>
      <c r="B291" s="122">
        <v>27</v>
      </c>
      <c r="C291" s="122">
        <v>16</v>
      </c>
      <c r="D291" s="122">
        <v>9</v>
      </c>
      <c r="E291" s="122">
        <v>12</v>
      </c>
      <c r="F291" s="122">
        <v>17</v>
      </c>
      <c r="G291" s="122">
        <v>22</v>
      </c>
      <c r="H291" s="122">
        <v>3</v>
      </c>
      <c r="I291" s="122">
        <v>8</v>
      </c>
      <c r="J291" s="122">
        <v>0</v>
      </c>
      <c r="K291" s="122">
        <v>10</v>
      </c>
      <c r="L291" s="122">
        <v>43</v>
      </c>
      <c r="M291" s="122">
        <v>6</v>
      </c>
      <c r="N291" s="122">
        <v>15</v>
      </c>
      <c r="O291" s="122">
        <v>4</v>
      </c>
      <c r="P291" s="122">
        <v>10</v>
      </c>
      <c r="Q291" s="122">
        <v>24</v>
      </c>
      <c r="R291" s="122">
        <v>11</v>
      </c>
      <c r="S291" s="122">
        <v>1</v>
      </c>
      <c r="T291" s="122">
        <v>6</v>
      </c>
      <c r="U291" s="122">
        <v>2</v>
      </c>
    </row>
    <row r="292" spans="1:21" ht="12.75" x14ac:dyDescent="0.2">
      <c r="A292" s="122" t="s">
        <v>642</v>
      </c>
      <c r="B292" s="122">
        <v>7</v>
      </c>
      <c r="C292" s="122">
        <v>10</v>
      </c>
      <c r="D292" s="122">
        <v>26</v>
      </c>
      <c r="E292" s="122">
        <v>5</v>
      </c>
      <c r="F292" s="122">
        <v>10</v>
      </c>
      <c r="G292" s="122">
        <v>7</v>
      </c>
      <c r="H292" s="122">
        <v>3</v>
      </c>
      <c r="I292" s="122">
        <v>4</v>
      </c>
      <c r="J292" s="122">
        <v>4</v>
      </c>
      <c r="K292" s="122">
        <v>3</v>
      </c>
      <c r="L292" s="122">
        <v>42</v>
      </c>
      <c r="M292" s="122">
        <v>9</v>
      </c>
      <c r="N292" s="122">
        <v>13</v>
      </c>
      <c r="O292" s="122">
        <v>3</v>
      </c>
      <c r="P292" s="122">
        <v>3</v>
      </c>
      <c r="Q292" s="122">
        <v>18</v>
      </c>
      <c r="R292" s="122">
        <v>7</v>
      </c>
      <c r="S292" s="122">
        <v>1</v>
      </c>
      <c r="T292" s="122">
        <v>10</v>
      </c>
      <c r="U292" s="122">
        <v>0</v>
      </c>
    </row>
    <row r="293" spans="1:21" ht="12.75" x14ac:dyDescent="0.2">
      <c r="A293" s="122" t="s">
        <v>643</v>
      </c>
      <c r="B293" s="122">
        <v>20</v>
      </c>
      <c r="C293" s="122">
        <v>12</v>
      </c>
      <c r="D293" s="122">
        <v>17</v>
      </c>
      <c r="E293" s="122">
        <v>10</v>
      </c>
      <c r="F293" s="122">
        <v>23</v>
      </c>
      <c r="G293" s="122">
        <v>12</v>
      </c>
      <c r="H293" s="122">
        <v>5</v>
      </c>
      <c r="I293" s="122">
        <v>2</v>
      </c>
      <c r="J293" s="122">
        <v>1</v>
      </c>
      <c r="K293" s="122">
        <v>6</v>
      </c>
      <c r="L293" s="122">
        <v>23</v>
      </c>
      <c r="M293" s="122">
        <v>4</v>
      </c>
      <c r="N293" s="122">
        <v>21</v>
      </c>
      <c r="O293" s="122">
        <v>12</v>
      </c>
      <c r="P293" s="122">
        <v>3</v>
      </c>
      <c r="Q293" s="122">
        <v>21</v>
      </c>
      <c r="R293" s="122">
        <v>16</v>
      </c>
      <c r="S293" s="122">
        <v>2</v>
      </c>
      <c r="T293" s="122">
        <v>5</v>
      </c>
      <c r="U293" s="122">
        <v>1</v>
      </c>
    </row>
    <row r="294" spans="1:21" ht="12.75" x14ac:dyDescent="0.2">
      <c r="A294" s="122" t="s">
        <v>644</v>
      </c>
      <c r="B294" s="122">
        <v>139</v>
      </c>
      <c r="C294" s="122">
        <v>151</v>
      </c>
      <c r="D294" s="122">
        <v>151</v>
      </c>
      <c r="E294" s="122">
        <v>173</v>
      </c>
      <c r="F294" s="122">
        <v>311</v>
      </c>
      <c r="G294" s="122">
        <v>160</v>
      </c>
      <c r="H294" s="122">
        <v>40</v>
      </c>
      <c r="I294" s="122">
        <v>69</v>
      </c>
      <c r="J294" s="122">
        <v>36</v>
      </c>
      <c r="K294" s="122">
        <v>46</v>
      </c>
      <c r="L294" s="122">
        <v>262</v>
      </c>
      <c r="M294" s="122">
        <v>45</v>
      </c>
      <c r="N294" s="122">
        <v>200</v>
      </c>
      <c r="O294" s="122">
        <v>44</v>
      </c>
      <c r="P294" s="122">
        <v>43</v>
      </c>
      <c r="Q294" s="122">
        <v>270</v>
      </c>
      <c r="R294" s="122">
        <v>278</v>
      </c>
      <c r="S294" s="122">
        <v>50</v>
      </c>
      <c r="T294" s="122">
        <v>110</v>
      </c>
      <c r="U294" s="122">
        <v>2</v>
      </c>
    </row>
    <row r="295" spans="1:21" ht="12.75" x14ac:dyDescent="0.2">
      <c r="A295" s="122" t="s">
        <v>645</v>
      </c>
      <c r="B295" s="122">
        <v>4</v>
      </c>
      <c r="C295" s="122">
        <v>8</v>
      </c>
      <c r="D295" s="122">
        <v>9</v>
      </c>
      <c r="E295" s="122">
        <v>4</v>
      </c>
      <c r="F295" s="122">
        <v>4</v>
      </c>
      <c r="G295" s="122">
        <v>10</v>
      </c>
      <c r="H295" s="122">
        <v>0</v>
      </c>
      <c r="I295" s="122">
        <v>0</v>
      </c>
      <c r="J295" s="122">
        <v>0</v>
      </c>
      <c r="K295" s="122">
        <v>1</v>
      </c>
      <c r="L295" s="122">
        <v>43</v>
      </c>
      <c r="M295" s="122">
        <v>2</v>
      </c>
      <c r="N295" s="122">
        <v>8</v>
      </c>
      <c r="O295" s="122">
        <v>3</v>
      </c>
      <c r="P295" s="122">
        <v>3</v>
      </c>
      <c r="Q295" s="122">
        <v>5</v>
      </c>
      <c r="R295" s="122">
        <v>0</v>
      </c>
      <c r="S295" s="122">
        <v>1</v>
      </c>
      <c r="T295" s="122">
        <v>12</v>
      </c>
      <c r="U295" s="122">
        <v>3</v>
      </c>
    </row>
    <row r="296" spans="1:21" ht="12.75" x14ac:dyDescent="0.2">
      <c r="A296" s="122" t="s">
        <v>646</v>
      </c>
      <c r="B296" s="122">
        <v>17</v>
      </c>
      <c r="C296" s="122">
        <v>14</v>
      </c>
      <c r="D296" s="122">
        <v>17</v>
      </c>
      <c r="E296" s="122">
        <v>7</v>
      </c>
      <c r="F296" s="122">
        <v>16</v>
      </c>
      <c r="G296" s="122">
        <v>28</v>
      </c>
      <c r="H296" s="122">
        <v>0</v>
      </c>
      <c r="I296" s="122">
        <v>2</v>
      </c>
      <c r="J296" s="122">
        <v>0</v>
      </c>
      <c r="K296" s="122">
        <v>2</v>
      </c>
      <c r="L296" s="122">
        <v>25</v>
      </c>
      <c r="M296" s="122">
        <v>2</v>
      </c>
      <c r="N296" s="122">
        <v>16</v>
      </c>
      <c r="O296" s="122">
        <v>3</v>
      </c>
      <c r="P296" s="122">
        <v>4</v>
      </c>
      <c r="Q296" s="122">
        <v>46</v>
      </c>
      <c r="R296" s="122">
        <v>21</v>
      </c>
      <c r="S296" s="122">
        <v>0</v>
      </c>
      <c r="T296" s="122">
        <v>11</v>
      </c>
      <c r="U296" s="122">
        <v>3</v>
      </c>
    </row>
    <row r="297" spans="1:21" ht="12.75" x14ac:dyDescent="0.2">
      <c r="A297" s="122" t="s">
        <v>647</v>
      </c>
      <c r="B297" s="122">
        <v>251</v>
      </c>
      <c r="C297" s="122">
        <v>154</v>
      </c>
      <c r="D297" s="122">
        <v>164</v>
      </c>
      <c r="E297" s="122">
        <v>350</v>
      </c>
      <c r="F297" s="122">
        <v>352</v>
      </c>
      <c r="G297" s="122">
        <v>96</v>
      </c>
      <c r="H297" s="122">
        <v>53</v>
      </c>
      <c r="I297" s="122">
        <v>33</v>
      </c>
      <c r="J297" s="122">
        <v>21</v>
      </c>
      <c r="K297" s="122">
        <v>83</v>
      </c>
      <c r="L297" s="122">
        <v>271</v>
      </c>
      <c r="M297" s="122">
        <v>38</v>
      </c>
      <c r="N297" s="122">
        <v>688</v>
      </c>
      <c r="O297" s="122">
        <v>57</v>
      </c>
      <c r="P297" s="122">
        <v>43</v>
      </c>
      <c r="Q297" s="122">
        <v>665</v>
      </c>
      <c r="R297" s="122">
        <v>223</v>
      </c>
      <c r="S297" s="122">
        <v>31</v>
      </c>
      <c r="T297" s="122">
        <v>51</v>
      </c>
      <c r="U297" s="122">
        <v>23</v>
      </c>
    </row>
    <row r="298" spans="1:21" ht="12.75" x14ac:dyDescent="0.2">
      <c r="A298" s="122" t="s">
        <v>648</v>
      </c>
      <c r="B298" s="122">
        <v>9</v>
      </c>
      <c r="C298" s="122">
        <v>9</v>
      </c>
      <c r="D298" s="122">
        <v>30</v>
      </c>
      <c r="E298" s="122">
        <v>0</v>
      </c>
      <c r="F298" s="122">
        <v>8</v>
      </c>
      <c r="G298" s="122">
        <v>34</v>
      </c>
      <c r="H298" s="122">
        <v>8</v>
      </c>
      <c r="I298" s="122">
        <v>0</v>
      </c>
      <c r="J298" s="122">
        <v>0</v>
      </c>
      <c r="K298" s="122">
        <v>9</v>
      </c>
      <c r="L298" s="122">
        <v>71</v>
      </c>
      <c r="M298" s="122">
        <v>0</v>
      </c>
      <c r="N298" s="122">
        <v>14</v>
      </c>
      <c r="O298" s="122">
        <v>7</v>
      </c>
      <c r="P298" s="122">
        <v>15</v>
      </c>
      <c r="Q298" s="122">
        <v>31</v>
      </c>
      <c r="R298" s="122">
        <v>18</v>
      </c>
      <c r="S298" s="122">
        <v>1</v>
      </c>
      <c r="T298" s="122">
        <v>15</v>
      </c>
      <c r="U298" s="122">
        <v>1</v>
      </c>
    </row>
    <row r="299" spans="1:21" ht="12.75" x14ac:dyDescent="0.2">
      <c r="A299" s="122" t="s">
        <v>649</v>
      </c>
      <c r="B299" s="122">
        <v>15</v>
      </c>
      <c r="C299" s="122">
        <v>7</v>
      </c>
      <c r="D299" s="122">
        <v>7</v>
      </c>
      <c r="E299" s="122">
        <v>11</v>
      </c>
      <c r="F299" s="122">
        <v>10</v>
      </c>
      <c r="G299" s="122">
        <v>25</v>
      </c>
      <c r="H299" s="122">
        <v>5</v>
      </c>
      <c r="I299" s="122">
        <v>6</v>
      </c>
      <c r="J299" s="122">
        <v>5</v>
      </c>
      <c r="K299" s="122">
        <v>9</v>
      </c>
      <c r="L299" s="122">
        <v>23</v>
      </c>
      <c r="M299" s="122">
        <v>4</v>
      </c>
      <c r="N299" s="122">
        <v>8</v>
      </c>
      <c r="O299" s="122">
        <v>13</v>
      </c>
      <c r="P299" s="122">
        <v>5</v>
      </c>
      <c r="Q299" s="122">
        <v>13</v>
      </c>
      <c r="R299" s="122">
        <v>14</v>
      </c>
      <c r="S299" s="122">
        <v>1</v>
      </c>
      <c r="T299" s="122">
        <v>1</v>
      </c>
      <c r="U299" s="122">
        <v>0</v>
      </c>
    </row>
    <row r="300" spans="1:21" ht="12.75" x14ac:dyDescent="0.2">
      <c r="A300" s="122" t="s">
        <v>650</v>
      </c>
      <c r="B300" s="122">
        <v>27</v>
      </c>
      <c r="C300" s="122">
        <v>11</v>
      </c>
      <c r="D300" s="122">
        <v>16</v>
      </c>
      <c r="E300" s="122">
        <v>8</v>
      </c>
      <c r="F300" s="122">
        <v>37</v>
      </c>
      <c r="G300" s="122">
        <v>20</v>
      </c>
      <c r="H300" s="122">
        <v>4</v>
      </c>
      <c r="I300" s="122">
        <v>15</v>
      </c>
      <c r="J300" s="122">
        <v>2</v>
      </c>
      <c r="K300" s="122">
        <v>24</v>
      </c>
      <c r="L300" s="122">
        <v>86</v>
      </c>
      <c r="M300" s="122">
        <v>9</v>
      </c>
      <c r="N300" s="122">
        <v>33</v>
      </c>
      <c r="O300" s="122">
        <v>4</v>
      </c>
      <c r="P300" s="122">
        <v>4</v>
      </c>
      <c r="Q300" s="122">
        <v>47</v>
      </c>
      <c r="R300" s="122">
        <v>26</v>
      </c>
      <c r="S300" s="122">
        <v>2</v>
      </c>
      <c r="T300" s="122">
        <v>8</v>
      </c>
      <c r="U300" s="122">
        <v>2</v>
      </c>
    </row>
    <row r="301" spans="1:21" ht="12.75" x14ac:dyDescent="0.2">
      <c r="A301" s="122" t="s">
        <v>651</v>
      </c>
      <c r="B301" s="122">
        <v>4</v>
      </c>
      <c r="C301" s="122">
        <v>3</v>
      </c>
      <c r="D301" s="122">
        <v>7</v>
      </c>
      <c r="E301" s="122">
        <v>1</v>
      </c>
      <c r="F301" s="122">
        <v>4</v>
      </c>
      <c r="G301" s="122">
        <v>14</v>
      </c>
      <c r="H301" s="122">
        <v>4</v>
      </c>
      <c r="I301" s="122">
        <v>0</v>
      </c>
      <c r="J301" s="122">
        <v>0</v>
      </c>
      <c r="K301" s="122">
        <v>2</v>
      </c>
      <c r="L301" s="122">
        <v>30</v>
      </c>
      <c r="M301" s="122">
        <v>7</v>
      </c>
      <c r="N301" s="122">
        <v>5</v>
      </c>
      <c r="O301" s="122">
        <v>7</v>
      </c>
      <c r="P301" s="122">
        <v>4</v>
      </c>
      <c r="Q301" s="122">
        <v>5</v>
      </c>
      <c r="R301" s="122">
        <v>8</v>
      </c>
      <c r="S301" s="122">
        <v>1</v>
      </c>
      <c r="T301" s="122">
        <v>7</v>
      </c>
      <c r="U301" s="122">
        <v>0</v>
      </c>
    </row>
    <row r="302" spans="1:21" ht="14.25" customHeight="1" x14ac:dyDescent="0.2">
      <c r="A302" s="19" t="s">
        <v>652</v>
      </c>
      <c r="B302" s="19"/>
      <c r="C302" s="19"/>
      <c r="D302" s="122"/>
      <c r="E302" s="122"/>
      <c r="F302" s="19"/>
      <c r="G302" s="122"/>
      <c r="H302" s="122"/>
      <c r="I302" s="19"/>
      <c r="J302" s="122"/>
      <c r="K302" s="122"/>
      <c r="L302" s="122"/>
      <c r="M302" s="122"/>
      <c r="N302" s="122"/>
      <c r="O302" s="19"/>
      <c r="P302" s="122"/>
      <c r="Q302" s="122"/>
      <c r="R302" s="122"/>
      <c r="S302" s="19"/>
      <c r="T302" s="122"/>
      <c r="U302" s="122"/>
    </row>
    <row r="303" spans="1:21" ht="12.75" x14ac:dyDescent="0.2">
      <c r="A303" s="122" t="s">
        <v>653</v>
      </c>
      <c r="B303" s="122">
        <v>7</v>
      </c>
      <c r="C303" s="122">
        <v>1</v>
      </c>
      <c r="D303" s="122">
        <v>1</v>
      </c>
      <c r="E303" s="122">
        <v>3</v>
      </c>
      <c r="F303" s="122">
        <v>6</v>
      </c>
      <c r="G303" s="122">
        <v>11</v>
      </c>
      <c r="H303" s="122">
        <v>1</v>
      </c>
      <c r="I303" s="122">
        <v>1</v>
      </c>
      <c r="J303" s="122">
        <v>0</v>
      </c>
      <c r="K303" s="122">
        <v>0</v>
      </c>
      <c r="L303" s="122">
        <v>41</v>
      </c>
      <c r="M303" s="122">
        <v>0</v>
      </c>
      <c r="N303" s="122">
        <v>19</v>
      </c>
      <c r="O303" s="122">
        <v>2</v>
      </c>
      <c r="P303" s="122">
        <v>2</v>
      </c>
      <c r="Q303" s="122">
        <v>14</v>
      </c>
      <c r="R303" s="122">
        <v>10</v>
      </c>
      <c r="S303" s="122">
        <v>0</v>
      </c>
      <c r="T303" s="122">
        <v>0</v>
      </c>
      <c r="U303" s="122">
        <v>5</v>
      </c>
    </row>
    <row r="304" spans="1:21" ht="12.75" x14ac:dyDescent="0.2">
      <c r="A304" s="122" t="s">
        <v>654</v>
      </c>
      <c r="B304" s="122">
        <v>3</v>
      </c>
      <c r="C304" s="122">
        <v>8</v>
      </c>
      <c r="D304" s="122">
        <v>4</v>
      </c>
      <c r="E304" s="122">
        <v>28</v>
      </c>
      <c r="F304" s="122">
        <v>8</v>
      </c>
      <c r="G304" s="122">
        <v>53</v>
      </c>
      <c r="H304" s="122">
        <v>3</v>
      </c>
      <c r="I304" s="122">
        <v>0</v>
      </c>
      <c r="J304" s="122">
        <v>0</v>
      </c>
      <c r="K304" s="122">
        <v>1</v>
      </c>
      <c r="L304" s="122">
        <v>46</v>
      </c>
      <c r="M304" s="122">
        <v>0</v>
      </c>
      <c r="N304" s="122">
        <v>17</v>
      </c>
      <c r="O304" s="122">
        <v>6</v>
      </c>
      <c r="P304" s="122">
        <v>5</v>
      </c>
      <c r="Q304" s="122">
        <v>17</v>
      </c>
      <c r="R304" s="122">
        <v>2</v>
      </c>
      <c r="S304" s="122">
        <v>2</v>
      </c>
      <c r="T304" s="122">
        <v>8</v>
      </c>
      <c r="U304" s="122">
        <v>0</v>
      </c>
    </row>
    <row r="305" spans="1:22" ht="12.75" x14ac:dyDescent="0.2">
      <c r="A305" s="122" t="s">
        <v>655</v>
      </c>
      <c r="B305" s="122">
        <v>68</v>
      </c>
      <c r="C305" s="122">
        <v>3</v>
      </c>
      <c r="D305" s="122">
        <v>32</v>
      </c>
      <c r="E305" s="122">
        <v>75</v>
      </c>
      <c r="F305" s="122">
        <v>85</v>
      </c>
      <c r="G305" s="122">
        <v>71</v>
      </c>
      <c r="H305" s="122">
        <v>2</v>
      </c>
      <c r="I305" s="122">
        <v>6</v>
      </c>
      <c r="J305" s="122">
        <v>5</v>
      </c>
      <c r="K305" s="122">
        <v>16</v>
      </c>
      <c r="L305" s="122">
        <v>106</v>
      </c>
      <c r="M305" s="122">
        <v>12</v>
      </c>
      <c r="N305" s="122">
        <v>104</v>
      </c>
      <c r="O305" s="122">
        <v>19</v>
      </c>
      <c r="P305" s="122">
        <v>40</v>
      </c>
      <c r="Q305" s="122">
        <v>134</v>
      </c>
      <c r="R305" s="122">
        <v>114</v>
      </c>
      <c r="S305" s="122">
        <v>8</v>
      </c>
      <c r="T305" s="122">
        <v>54</v>
      </c>
      <c r="U305" s="122">
        <v>4</v>
      </c>
    </row>
    <row r="306" spans="1:22" ht="12.75" x14ac:dyDescent="0.2">
      <c r="A306" s="122" t="s">
        <v>656</v>
      </c>
      <c r="B306" s="122">
        <v>29</v>
      </c>
      <c r="C306" s="122">
        <v>2</v>
      </c>
      <c r="D306" s="122">
        <v>81</v>
      </c>
      <c r="E306" s="122">
        <v>45</v>
      </c>
      <c r="F306" s="122">
        <v>19</v>
      </c>
      <c r="G306" s="122">
        <v>60</v>
      </c>
      <c r="H306" s="122">
        <v>21</v>
      </c>
      <c r="I306" s="122">
        <v>1</v>
      </c>
      <c r="J306" s="122">
        <v>1</v>
      </c>
      <c r="K306" s="122">
        <v>4</v>
      </c>
      <c r="L306" s="122">
        <v>28</v>
      </c>
      <c r="M306" s="122">
        <v>41</v>
      </c>
      <c r="N306" s="122">
        <v>52</v>
      </c>
      <c r="O306" s="122">
        <v>6</v>
      </c>
      <c r="P306" s="122">
        <v>3</v>
      </c>
      <c r="Q306" s="122">
        <v>59</v>
      </c>
      <c r="R306" s="122">
        <v>43</v>
      </c>
      <c r="S306" s="122">
        <v>22</v>
      </c>
      <c r="T306" s="122">
        <v>6</v>
      </c>
      <c r="U306" s="122">
        <v>3</v>
      </c>
    </row>
    <row r="307" spans="1:22" ht="12.75" x14ac:dyDescent="0.2">
      <c r="A307" s="122" t="s">
        <v>657</v>
      </c>
      <c r="B307" s="122">
        <v>28</v>
      </c>
      <c r="C307" s="122">
        <v>7</v>
      </c>
      <c r="D307" s="122">
        <v>55</v>
      </c>
      <c r="E307" s="122">
        <v>7</v>
      </c>
      <c r="F307" s="122">
        <v>5</v>
      </c>
      <c r="G307" s="122">
        <v>4</v>
      </c>
      <c r="H307" s="122">
        <v>33</v>
      </c>
      <c r="I307" s="122">
        <v>1</v>
      </c>
      <c r="J307" s="122">
        <v>0</v>
      </c>
      <c r="K307" s="122">
        <v>2</v>
      </c>
      <c r="L307" s="122">
        <v>45</v>
      </c>
      <c r="M307" s="122">
        <v>2</v>
      </c>
      <c r="N307" s="122">
        <v>29</v>
      </c>
      <c r="O307" s="122">
        <v>12</v>
      </c>
      <c r="P307" s="122">
        <v>0</v>
      </c>
      <c r="Q307" s="122">
        <v>39</v>
      </c>
      <c r="R307" s="122">
        <v>1</v>
      </c>
      <c r="S307" s="122">
        <v>1</v>
      </c>
      <c r="T307" s="122">
        <v>19</v>
      </c>
      <c r="U307" s="122">
        <v>0</v>
      </c>
    </row>
    <row r="308" spans="1:22" ht="12.75" x14ac:dyDescent="0.2">
      <c r="A308" s="122" t="s">
        <v>658</v>
      </c>
      <c r="B308" s="122">
        <v>11</v>
      </c>
      <c r="C308" s="122">
        <v>0</v>
      </c>
      <c r="D308" s="122">
        <v>29</v>
      </c>
      <c r="E308" s="122">
        <v>6</v>
      </c>
      <c r="F308" s="122">
        <v>5</v>
      </c>
      <c r="G308" s="122">
        <v>16</v>
      </c>
      <c r="H308" s="122">
        <v>1</v>
      </c>
      <c r="I308" s="122">
        <v>1</v>
      </c>
      <c r="J308" s="122">
        <v>1</v>
      </c>
      <c r="K308" s="122">
        <v>1</v>
      </c>
      <c r="L308" s="122">
        <v>23</v>
      </c>
      <c r="M308" s="122">
        <v>5</v>
      </c>
      <c r="N308" s="122">
        <v>21</v>
      </c>
      <c r="O308" s="122">
        <v>1</v>
      </c>
      <c r="P308" s="122">
        <v>2</v>
      </c>
      <c r="Q308" s="122">
        <v>32</v>
      </c>
      <c r="R308" s="122">
        <v>16</v>
      </c>
      <c r="S308" s="122">
        <v>2</v>
      </c>
      <c r="T308" s="122">
        <v>10</v>
      </c>
      <c r="U308" s="122">
        <v>4</v>
      </c>
    </row>
    <row r="309" spans="1:22" ht="12.75" x14ac:dyDescent="0.2">
      <c r="A309" s="122" t="s">
        <v>659</v>
      </c>
      <c r="B309" s="122">
        <v>70</v>
      </c>
      <c r="C309" s="122">
        <v>20</v>
      </c>
      <c r="D309" s="122">
        <v>28</v>
      </c>
      <c r="E309" s="122">
        <v>36</v>
      </c>
      <c r="F309" s="122">
        <v>25</v>
      </c>
      <c r="G309" s="122">
        <v>22</v>
      </c>
      <c r="H309" s="122">
        <v>5</v>
      </c>
      <c r="I309" s="122">
        <v>1</v>
      </c>
      <c r="J309" s="122">
        <v>1</v>
      </c>
      <c r="K309" s="122">
        <v>7</v>
      </c>
      <c r="L309" s="122">
        <v>50</v>
      </c>
      <c r="M309" s="122">
        <v>16</v>
      </c>
      <c r="N309" s="122">
        <v>67</v>
      </c>
      <c r="O309" s="122">
        <v>36</v>
      </c>
      <c r="P309" s="122">
        <v>7</v>
      </c>
      <c r="Q309" s="122">
        <v>75</v>
      </c>
      <c r="R309" s="122">
        <v>52</v>
      </c>
      <c r="S309" s="122">
        <v>0</v>
      </c>
      <c r="T309" s="122">
        <v>35</v>
      </c>
      <c r="U309" s="122">
        <v>3</v>
      </c>
    </row>
    <row r="310" spans="1:22" ht="12.75" x14ac:dyDescent="0.2">
      <c r="A310" s="122" t="s">
        <v>660</v>
      </c>
      <c r="B310" s="122">
        <v>56</v>
      </c>
      <c r="C310" s="122">
        <v>6</v>
      </c>
      <c r="D310" s="122">
        <v>88</v>
      </c>
      <c r="E310" s="122">
        <v>54</v>
      </c>
      <c r="F310" s="122">
        <v>56</v>
      </c>
      <c r="G310" s="122">
        <v>40</v>
      </c>
      <c r="H310" s="122">
        <v>0</v>
      </c>
      <c r="I310" s="122">
        <v>28</v>
      </c>
      <c r="J310" s="122">
        <v>5</v>
      </c>
      <c r="K310" s="122">
        <v>15</v>
      </c>
      <c r="L310" s="122">
        <v>77</v>
      </c>
      <c r="M310" s="122">
        <v>85</v>
      </c>
      <c r="N310" s="122">
        <v>84</v>
      </c>
      <c r="O310" s="122">
        <v>5</v>
      </c>
      <c r="P310" s="122">
        <v>7</v>
      </c>
      <c r="Q310" s="122">
        <v>105</v>
      </c>
      <c r="R310" s="122">
        <v>56</v>
      </c>
      <c r="S310" s="122">
        <v>3</v>
      </c>
      <c r="T310" s="122">
        <v>9</v>
      </c>
      <c r="U310" s="122">
        <v>0</v>
      </c>
    </row>
    <row r="311" spans="1:22" ht="12.75" x14ac:dyDescent="0.2">
      <c r="A311" s="122" t="s">
        <v>661</v>
      </c>
      <c r="B311" s="122">
        <v>117</v>
      </c>
      <c r="C311" s="122">
        <v>64</v>
      </c>
      <c r="D311" s="122">
        <v>141</v>
      </c>
      <c r="E311" s="122">
        <v>253</v>
      </c>
      <c r="F311" s="122">
        <v>202</v>
      </c>
      <c r="G311" s="122">
        <v>67</v>
      </c>
      <c r="H311" s="122">
        <v>47</v>
      </c>
      <c r="I311" s="122">
        <v>18</v>
      </c>
      <c r="J311" s="122">
        <v>30</v>
      </c>
      <c r="K311" s="122">
        <v>58</v>
      </c>
      <c r="L311" s="122">
        <v>158</v>
      </c>
      <c r="M311" s="122">
        <v>69</v>
      </c>
      <c r="N311" s="122">
        <v>298</v>
      </c>
      <c r="O311" s="122">
        <v>58</v>
      </c>
      <c r="P311" s="122">
        <v>65</v>
      </c>
      <c r="Q311" s="122">
        <v>292</v>
      </c>
      <c r="R311" s="122">
        <v>269</v>
      </c>
      <c r="S311" s="122">
        <v>37</v>
      </c>
      <c r="T311" s="122">
        <v>90</v>
      </c>
      <c r="U311" s="122">
        <v>53</v>
      </c>
    </row>
    <row r="312" spans="1:22" ht="12.75" x14ac:dyDescent="0.2">
      <c r="A312" s="122" t="s">
        <v>662</v>
      </c>
      <c r="B312" s="122">
        <v>3</v>
      </c>
      <c r="C312" s="122">
        <v>1</v>
      </c>
      <c r="D312" s="122">
        <v>23</v>
      </c>
      <c r="E312" s="122">
        <v>1</v>
      </c>
      <c r="F312" s="122">
        <v>8</v>
      </c>
      <c r="G312" s="122">
        <v>13</v>
      </c>
      <c r="H312" s="122">
        <v>15</v>
      </c>
      <c r="I312" s="122">
        <v>0</v>
      </c>
      <c r="J312" s="122">
        <v>0</v>
      </c>
      <c r="K312" s="122">
        <v>1</v>
      </c>
      <c r="L312" s="122">
        <v>25</v>
      </c>
      <c r="M312" s="122">
        <v>43</v>
      </c>
      <c r="N312" s="122">
        <v>7</v>
      </c>
      <c r="O312" s="122">
        <v>3</v>
      </c>
      <c r="P312" s="122">
        <v>9</v>
      </c>
      <c r="Q312" s="122">
        <v>24</v>
      </c>
      <c r="R312" s="122">
        <v>16</v>
      </c>
      <c r="S312" s="122">
        <v>3</v>
      </c>
      <c r="T312" s="122">
        <v>9</v>
      </c>
      <c r="U312" s="122">
        <v>0</v>
      </c>
    </row>
    <row r="313" spans="1:22" ht="12.75" x14ac:dyDescent="0.2">
      <c r="A313" s="122" t="s">
        <v>663</v>
      </c>
      <c r="B313" s="122">
        <v>92</v>
      </c>
      <c r="C313" s="122">
        <v>59</v>
      </c>
      <c r="D313" s="122">
        <v>91</v>
      </c>
      <c r="E313" s="122">
        <v>87</v>
      </c>
      <c r="F313" s="122">
        <v>124</v>
      </c>
      <c r="G313" s="122">
        <v>75</v>
      </c>
      <c r="H313" s="122">
        <v>54</v>
      </c>
      <c r="I313" s="122">
        <v>10</v>
      </c>
      <c r="J313" s="122">
        <v>1</v>
      </c>
      <c r="K313" s="122">
        <v>19</v>
      </c>
      <c r="L313" s="122">
        <v>74</v>
      </c>
      <c r="M313" s="122">
        <v>80</v>
      </c>
      <c r="N313" s="122">
        <v>91</v>
      </c>
      <c r="O313" s="122">
        <v>50</v>
      </c>
      <c r="P313" s="122">
        <v>9</v>
      </c>
      <c r="Q313" s="122">
        <v>125</v>
      </c>
      <c r="R313" s="122">
        <v>176</v>
      </c>
      <c r="S313" s="122">
        <v>55</v>
      </c>
      <c r="T313" s="122">
        <v>62</v>
      </c>
      <c r="U313" s="122">
        <v>2</v>
      </c>
    </row>
    <row r="314" spans="1:22" ht="12.75" x14ac:dyDescent="0.2">
      <c r="A314" s="122" t="s">
        <v>664</v>
      </c>
      <c r="B314" s="122">
        <v>19</v>
      </c>
      <c r="C314" s="122">
        <v>5</v>
      </c>
      <c r="D314" s="122">
        <v>16</v>
      </c>
      <c r="E314" s="122">
        <v>19</v>
      </c>
      <c r="F314" s="122">
        <v>21</v>
      </c>
      <c r="G314" s="122">
        <v>24</v>
      </c>
      <c r="H314" s="122">
        <v>7</v>
      </c>
      <c r="I314" s="122">
        <v>12</v>
      </c>
      <c r="J314" s="122">
        <v>1</v>
      </c>
      <c r="K314" s="122">
        <v>3</v>
      </c>
      <c r="L314" s="122">
        <v>34</v>
      </c>
      <c r="M314" s="122">
        <v>5</v>
      </c>
      <c r="N314" s="122">
        <v>28</v>
      </c>
      <c r="O314" s="122">
        <v>5</v>
      </c>
      <c r="P314" s="122">
        <v>3</v>
      </c>
      <c r="Q314" s="122">
        <v>33</v>
      </c>
      <c r="R314" s="122">
        <v>24</v>
      </c>
      <c r="S314" s="122">
        <v>10</v>
      </c>
      <c r="T314" s="122">
        <v>33</v>
      </c>
      <c r="U314" s="122">
        <v>2</v>
      </c>
    </row>
    <row r="315" spans="1:22" ht="12.75" x14ac:dyDescent="0.2">
      <c r="A315" s="122" t="s">
        <v>665</v>
      </c>
      <c r="B315" s="122">
        <v>11</v>
      </c>
      <c r="C315" s="122">
        <v>5</v>
      </c>
      <c r="D315" s="122">
        <v>8</v>
      </c>
      <c r="E315" s="122">
        <v>1</v>
      </c>
      <c r="F315" s="122">
        <v>7</v>
      </c>
      <c r="G315" s="122">
        <v>12</v>
      </c>
      <c r="H315" s="122">
        <v>0</v>
      </c>
      <c r="I315" s="122">
        <v>0</v>
      </c>
      <c r="J315" s="122">
        <v>0</v>
      </c>
      <c r="K315" s="122">
        <v>0</v>
      </c>
      <c r="L315" s="122">
        <v>9</v>
      </c>
      <c r="M315" s="122">
        <v>4</v>
      </c>
      <c r="N315" s="122">
        <v>9</v>
      </c>
      <c r="O315" s="122">
        <v>8</v>
      </c>
      <c r="P315" s="122">
        <v>2</v>
      </c>
      <c r="Q315" s="122">
        <v>9</v>
      </c>
      <c r="R315" s="122">
        <v>4</v>
      </c>
      <c r="S315" s="122">
        <v>2</v>
      </c>
      <c r="T315" s="122">
        <v>7</v>
      </c>
      <c r="U315" s="122">
        <v>0</v>
      </c>
    </row>
    <row r="316" spans="1:22" ht="12.75" x14ac:dyDescent="0.2">
      <c r="A316" s="122" t="s">
        <v>666</v>
      </c>
      <c r="B316" s="122">
        <v>11</v>
      </c>
      <c r="C316" s="122">
        <v>14</v>
      </c>
      <c r="D316" s="122">
        <v>19</v>
      </c>
      <c r="E316" s="122">
        <v>7</v>
      </c>
      <c r="F316" s="122">
        <v>5</v>
      </c>
      <c r="G316" s="122">
        <v>24</v>
      </c>
      <c r="H316" s="122">
        <v>0</v>
      </c>
      <c r="I316" s="122">
        <v>0</v>
      </c>
      <c r="J316" s="122">
        <v>1</v>
      </c>
      <c r="K316" s="122">
        <v>1</v>
      </c>
      <c r="L316" s="122">
        <v>20</v>
      </c>
      <c r="M316" s="122">
        <v>2</v>
      </c>
      <c r="N316" s="122">
        <v>27</v>
      </c>
      <c r="O316" s="122">
        <v>11</v>
      </c>
      <c r="P316" s="122">
        <v>2</v>
      </c>
      <c r="Q316" s="122">
        <v>43</v>
      </c>
      <c r="R316" s="122">
        <v>7</v>
      </c>
      <c r="S316" s="122">
        <v>2</v>
      </c>
      <c r="T316" s="122">
        <v>11</v>
      </c>
      <c r="U316" s="122">
        <v>0</v>
      </c>
    </row>
    <row r="317" spans="1:22" ht="6.75" customHeight="1" thickBot="1" x14ac:dyDescent="0.25">
      <c r="A317" s="1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5"/>
    </row>
    <row r="318" spans="1:22" ht="14.25" x14ac:dyDescent="0.2">
      <c r="I318" s="66"/>
      <c r="M318" s="73"/>
      <c r="N318" s="73"/>
      <c r="R318" s="73"/>
    </row>
    <row r="319" spans="1:22" ht="12.75" x14ac:dyDescent="0.2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</row>
    <row r="320" spans="1:22" ht="12.75" x14ac:dyDescent="0.2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</row>
    <row r="321" spans="1:21" ht="12.75" hidden="1" x14ac:dyDescent="0.2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</row>
    <row r="322" spans="1:21" ht="12.75" hidden="1" x14ac:dyDescent="0.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</row>
    <row r="323" spans="1:21" ht="12.75" hidden="1" x14ac:dyDescent="0.2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</row>
    <row r="324" spans="1:21" ht="12.75" hidden="1" x14ac:dyDescent="0.2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</row>
    <row r="325" spans="1:21" ht="12.75" hidden="1" x14ac:dyDescent="0.2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</row>
    <row r="326" spans="1:21" ht="12.75" hidden="1" x14ac:dyDescent="0.2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</row>
    <row r="327" spans="1:21" ht="12.75" hidden="1" x14ac:dyDescent="0.2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</row>
    <row r="328" spans="1:21" ht="12.75" hidden="1" x14ac:dyDescent="0.2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</row>
    <row r="329" spans="1:21" ht="12.75" hidden="1" x14ac:dyDescent="0.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</row>
    <row r="330" spans="1:21" ht="12.75" hidden="1" x14ac:dyDescent="0.2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</row>
    <row r="331" spans="1:21" ht="12.75" hidden="1" x14ac:dyDescent="0.2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</row>
    <row r="332" spans="1:21" ht="12.75" hidden="1" x14ac:dyDescent="0.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</row>
    <row r="333" spans="1:21" ht="12.75" hidden="1" x14ac:dyDescent="0.2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</row>
    <row r="334" spans="1:21" ht="12.75" hidden="1" x14ac:dyDescent="0.2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</row>
    <row r="335" spans="1:21" ht="12.75" hidden="1" x14ac:dyDescent="0.2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</row>
    <row r="336" spans="1:21" ht="12.75" hidden="1" x14ac:dyDescent="0.2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</row>
    <row r="337" spans="1:21" ht="12.75" hidden="1" x14ac:dyDescent="0.2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</row>
    <row r="338" spans="1:21" ht="12.75" hidden="1" x14ac:dyDescent="0.2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</row>
    <row r="339" spans="1:21" ht="12.75" hidden="1" x14ac:dyDescent="0.2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</row>
    <row r="340" spans="1:21" ht="12.75" hidden="1" x14ac:dyDescent="0.2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</row>
    <row r="341" spans="1:21" ht="12.75" hidden="1" x14ac:dyDescent="0.2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</row>
    <row r="342" spans="1:21" ht="12.75" hidden="1" x14ac:dyDescent="0.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</row>
    <row r="343" spans="1:21" ht="12.75" hidden="1" x14ac:dyDescent="0.2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</row>
    <row r="344" spans="1:21" ht="14.25" hidden="1" customHeight="1" x14ac:dyDescent="0.2">
      <c r="A344" s="19"/>
      <c r="B344" s="19"/>
      <c r="C344" s="19"/>
      <c r="D344" s="122"/>
      <c r="E344" s="122"/>
      <c r="F344" s="19"/>
      <c r="G344" s="122"/>
      <c r="H344" s="122"/>
      <c r="I344" s="19"/>
      <c r="J344" s="122"/>
      <c r="K344" s="122"/>
      <c r="L344" s="122"/>
      <c r="M344" s="122"/>
      <c r="N344" s="122"/>
      <c r="O344" s="19"/>
      <c r="P344" s="122"/>
      <c r="Q344" s="122"/>
      <c r="R344" s="122"/>
      <c r="S344" s="19"/>
      <c r="T344" s="122"/>
      <c r="U344" s="122"/>
    </row>
    <row r="345" spans="1:21" ht="12.75" hidden="1" x14ac:dyDescent="0.2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</row>
    <row r="346" spans="1:21" ht="12.75" hidden="1" x14ac:dyDescent="0.2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</row>
    <row r="347" spans="1:21" ht="12.75" hidden="1" x14ac:dyDescent="0.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</row>
    <row r="348" spans="1:21" ht="12.75" hidden="1" x14ac:dyDescent="0.2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</row>
    <row r="349" spans="1:21" ht="12.75" hidden="1" x14ac:dyDescent="0.2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</row>
    <row r="350" spans="1:21" ht="12.75" hidden="1" x14ac:dyDescent="0.2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</row>
    <row r="351" spans="1:21" ht="12.75" hidden="1" x14ac:dyDescent="0.2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</row>
    <row r="352" spans="1:21" ht="12.75" hidden="1" x14ac:dyDescent="0.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</row>
    <row r="353" spans="1:21" ht="14.25" hidden="1" customHeight="1" x14ac:dyDescent="0.2">
      <c r="A353" s="19"/>
      <c r="B353" s="19"/>
      <c r="C353" s="19"/>
      <c r="D353" s="122"/>
      <c r="E353" s="122"/>
      <c r="F353" s="19"/>
      <c r="G353" s="122"/>
      <c r="H353" s="122"/>
      <c r="I353" s="19"/>
      <c r="J353" s="122"/>
      <c r="K353" s="122"/>
      <c r="L353" s="122"/>
      <c r="M353" s="122"/>
      <c r="N353" s="122"/>
      <c r="O353" s="19"/>
      <c r="P353" s="122"/>
      <c r="Q353" s="122"/>
      <c r="R353" s="122"/>
      <c r="S353" s="19"/>
      <c r="T353" s="122"/>
      <c r="U353" s="122"/>
    </row>
    <row r="354" spans="1:21" ht="12.75" hidden="1" x14ac:dyDescent="0.2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</row>
    <row r="355" spans="1:21" ht="12.75" hidden="1" x14ac:dyDescent="0.2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</row>
    <row r="356" spans="1:21" ht="12.75" hidden="1" x14ac:dyDescent="0.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</row>
    <row r="357" spans="1:21" ht="12.75" hidden="1" x14ac:dyDescent="0.2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</row>
    <row r="358" spans="1:21" ht="12.75" hidden="1" x14ac:dyDescent="0.2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</row>
    <row r="359" spans="1:21" ht="12.75" hidden="1" x14ac:dyDescent="0.2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</row>
    <row r="360" spans="1:21" ht="12.75" hidden="1" x14ac:dyDescent="0.2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</row>
    <row r="361" spans="1:21" ht="12.75" hidden="1" x14ac:dyDescent="0.2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</row>
    <row r="362" spans="1:21" ht="12.75" hidden="1" x14ac:dyDescent="0.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</row>
    <row r="363" spans="1:21" ht="14.25" hidden="1" customHeight="1" x14ac:dyDescent="0.2">
      <c r="A363" s="19"/>
      <c r="B363" s="19"/>
      <c r="C363" s="19"/>
      <c r="D363" s="122"/>
      <c r="E363" s="122"/>
      <c r="F363" s="19"/>
      <c r="G363" s="122"/>
      <c r="H363" s="122"/>
      <c r="I363" s="19"/>
      <c r="J363" s="122"/>
      <c r="K363" s="122"/>
      <c r="L363" s="122"/>
      <c r="M363" s="122"/>
      <c r="N363" s="122"/>
      <c r="O363" s="19"/>
      <c r="P363" s="122"/>
      <c r="Q363" s="122"/>
      <c r="R363" s="122"/>
      <c r="S363" s="19"/>
      <c r="T363" s="122"/>
      <c r="U363" s="122"/>
    </row>
    <row r="364" spans="1:21" ht="12.75" hidden="1" x14ac:dyDescent="0.2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</row>
    <row r="365" spans="1:21" ht="12.75" hidden="1" x14ac:dyDescent="0.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</row>
    <row r="366" spans="1:21" ht="12.75" hidden="1" x14ac:dyDescent="0.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</row>
    <row r="367" spans="1:21" ht="12.75" hidden="1" x14ac:dyDescent="0.2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</row>
    <row r="368" spans="1:21" ht="12.75" hidden="1" x14ac:dyDescent="0.2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</row>
    <row r="369" spans="1:21" ht="12.75" hidden="1" x14ac:dyDescent="0.2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</row>
    <row r="370" spans="1:21" ht="12.75" hidden="1" x14ac:dyDescent="0.2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</row>
    <row r="371" spans="1:21" ht="12.75" hidden="1" x14ac:dyDescent="0.2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</row>
    <row r="372" spans="1:21" ht="12.75" hidden="1" x14ac:dyDescent="0.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</row>
    <row r="373" spans="1:21" ht="12.75" hidden="1" x14ac:dyDescent="0.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</row>
    <row r="374" spans="1:21" ht="12.75" hidden="1" x14ac:dyDescent="0.2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</row>
    <row r="375" spans="1:21" ht="12.75" hidden="1" x14ac:dyDescent="0.2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</row>
    <row r="376" spans="1:21" ht="12.75" hidden="1" x14ac:dyDescent="0.2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</row>
    <row r="377" spans="1:21" ht="14.25" hidden="1" customHeight="1" x14ac:dyDescent="0.2">
      <c r="A377" s="19"/>
      <c r="B377" s="19"/>
      <c r="C377" s="19"/>
      <c r="D377" s="122"/>
      <c r="E377" s="122"/>
      <c r="F377" s="19"/>
      <c r="G377" s="122"/>
      <c r="H377" s="122"/>
      <c r="I377" s="19"/>
      <c r="J377" s="122"/>
      <c r="K377" s="122"/>
      <c r="L377" s="122"/>
      <c r="M377" s="122"/>
      <c r="N377" s="122"/>
      <c r="O377" s="19"/>
      <c r="P377" s="122"/>
      <c r="Q377" s="122"/>
      <c r="R377" s="122"/>
      <c r="S377" s="19"/>
      <c r="T377" s="122"/>
      <c r="U377" s="122"/>
    </row>
    <row r="378" spans="1:21" ht="12.75" hidden="1" x14ac:dyDescent="0.2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</row>
    <row r="379" spans="1:21" ht="12.75" hidden="1" x14ac:dyDescent="0.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</row>
    <row r="380" spans="1:21" ht="12.75" hidden="1" x14ac:dyDescent="0.2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</row>
    <row r="381" spans="1:21" ht="12.75" hidden="1" x14ac:dyDescent="0.2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</row>
    <row r="382" spans="1:21" ht="12.75" hidden="1" x14ac:dyDescent="0.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</row>
    <row r="383" spans="1:21" ht="12.75" hidden="1" x14ac:dyDescent="0.2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</row>
    <row r="384" spans="1:21" ht="12.75" hidden="1" x14ac:dyDescent="0.2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</row>
    <row r="385" spans="1:21" ht="12.75" hidden="1" x14ac:dyDescent="0.2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</row>
    <row r="386" spans="1:21" ht="12.75" hidden="1" x14ac:dyDescent="0.2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</row>
    <row r="387" spans="1:21" ht="12.75" hidden="1" x14ac:dyDescent="0.2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</row>
    <row r="388" spans="1:21" ht="12.75" hidden="1" x14ac:dyDescent="0.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</row>
    <row r="389" spans="1:21" ht="12.75" hidden="1" x14ac:dyDescent="0.2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</row>
    <row r="390" spans="1:21" ht="12.75" hidden="1" x14ac:dyDescent="0.2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</row>
    <row r="391" spans="1:21" ht="14.25" hidden="1" customHeight="1" x14ac:dyDescent="0.2">
      <c r="A391" s="19"/>
      <c r="B391" s="19"/>
      <c r="C391" s="19"/>
      <c r="D391" s="122"/>
      <c r="E391" s="122"/>
      <c r="F391" s="19"/>
      <c r="G391" s="122"/>
      <c r="H391" s="122"/>
      <c r="I391" s="19"/>
      <c r="J391" s="122"/>
      <c r="K391" s="122"/>
      <c r="L391" s="122"/>
      <c r="M391" s="122"/>
      <c r="N391" s="122"/>
      <c r="O391" s="19"/>
      <c r="P391" s="122"/>
      <c r="Q391" s="122"/>
      <c r="R391" s="122"/>
      <c r="S391" s="19"/>
      <c r="T391" s="122"/>
      <c r="U391" s="122"/>
    </row>
    <row r="392" spans="1:21" ht="12.75" hidden="1" x14ac:dyDescent="0.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</row>
    <row r="393" spans="1:21" ht="12.75" hidden="1" x14ac:dyDescent="0.2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</row>
    <row r="394" spans="1:21" ht="12.75" hidden="1" x14ac:dyDescent="0.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</row>
    <row r="395" spans="1:21" ht="12.75" hidden="1" x14ac:dyDescent="0.2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</row>
    <row r="396" spans="1:21" ht="12.75" hidden="1" x14ac:dyDescent="0.2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</row>
    <row r="397" spans="1:21" ht="12.75" hidden="1" x14ac:dyDescent="0.2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</row>
    <row r="398" spans="1:21" ht="12.75" hidden="1" x14ac:dyDescent="0.2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</row>
    <row r="399" spans="1:21" ht="12.75" hidden="1" x14ac:dyDescent="0.2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</row>
    <row r="400" spans="1:21" ht="14.25" hidden="1" customHeight="1" x14ac:dyDescent="0.2">
      <c r="A400" s="19"/>
      <c r="B400" s="19"/>
      <c r="C400" s="19"/>
      <c r="D400" s="122"/>
      <c r="E400" s="122"/>
      <c r="F400" s="19"/>
      <c r="G400" s="122"/>
      <c r="H400" s="122"/>
      <c r="I400" s="19"/>
      <c r="J400" s="122"/>
      <c r="K400" s="122"/>
      <c r="L400" s="122"/>
      <c r="M400" s="122"/>
      <c r="N400" s="122"/>
      <c r="O400" s="19"/>
      <c r="P400" s="122"/>
      <c r="Q400" s="122"/>
      <c r="R400" s="122"/>
      <c r="S400" s="19"/>
      <c r="T400" s="122"/>
      <c r="U400" s="122"/>
    </row>
    <row r="401" spans="1:21" ht="12.75" hidden="1" x14ac:dyDescent="0.2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</row>
    <row r="402" spans="1:21" ht="12.75" hidden="1" x14ac:dyDescent="0.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</row>
    <row r="403" spans="1:21" ht="12.75" hidden="1" x14ac:dyDescent="0.2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</row>
    <row r="404" spans="1:21" ht="12.75" hidden="1" x14ac:dyDescent="0.2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</row>
    <row r="405" spans="1:21" ht="12.75" hidden="1" x14ac:dyDescent="0.2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</row>
    <row r="406" spans="1:21" ht="12.75" hidden="1" x14ac:dyDescent="0.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</row>
    <row r="407" spans="1:21" ht="12.75" hidden="1" x14ac:dyDescent="0.2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</row>
    <row r="408" spans="1:21" ht="12.75" hidden="1" x14ac:dyDescent="0.2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</row>
    <row r="409" spans="1:21" ht="12.75" hidden="1" x14ac:dyDescent="0.2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</row>
    <row r="410" spans="1:21" ht="12.75" hidden="1" x14ac:dyDescent="0.2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</row>
    <row r="411" spans="1:21" ht="12.75" hidden="1" x14ac:dyDescent="0.2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</row>
    <row r="412" spans="1:21" ht="12.75" hidden="1" x14ac:dyDescent="0.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</row>
    <row r="413" spans="1:21" ht="14.25" hidden="1" customHeight="1" x14ac:dyDescent="0.2">
      <c r="A413" s="19"/>
      <c r="B413" s="19"/>
      <c r="C413" s="19"/>
      <c r="D413" s="122"/>
      <c r="E413" s="122"/>
      <c r="F413" s="19"/>
      <c r="G413" s="122"/>
      <c r="H413" s="122"/>
      <c r="I413" s="19"/>
      <c r="J413" s="122"/>
      <c r="K413" s="122"/>
      <c r="L413" s="122"/>
      <c r="M413" s="122"/>
      <c r="N413" s="122"/>
      <c r="O413" s="19"/>
      <c r="P413" s="122"/>
      <c r="Q413" s="122"/>
      <c r="R413" s="122"/>
      <c r="S413" s="19"/>
      <c r="T413" s="122"/>
      <c r="U413" s="122"/>
    </row>
    <row r="414" spans="1:21" ht="12.75" hidden="1" x14ac:dyDescent="0.2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</row>
    <row r="415" spans="1:21" ht="14.25" hidden="1" customHeight="1" x14ac:dyDescent="0.2">
      <c r="A415" s="19"/>
      <c r="B415" s="19"/>
      <c r="C415" s="19"/>
      <c r="D415" s="122"/>
      <c r="E415" s="122"/>
      <c r="F415" s="19"/>
      <c r="G415" s="122"/>
      <c r="H415" s="122"/>
      <c r="I415" s="19"/>
      <c r="J415" s="122"/>
      <c r="K415" s="122"/>
      <c r="L415" s="122"/>
      <c r="M415" s="122"/>
      <c r="N415" s="122"/>
      <c r="O415" s="19"/>
      <c r="P415" s="122"/>
      <c r="Q415" s="122"/>
      <c r="R415" s="122"/>
      <c r="S415" s="19"/>
      <c r="T415" s="122"/>
      <c r="U415" s="122"/>
    </row>
    <row r="416" spans="1:21" ht="12.75" hidden="1" x14ac:dyDescent="0.2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</row>
    <row r="417" spans="1:21" ht="12.75" hidden="1" x14ac:dyDescent="0.2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</row>
    <row r="418" spans="1:21" ht="12.75" hidden="1" x14ac:dyDescent="0.2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</row>
    <row r="419" spans="1:21" ht="12.75" hidden="1" x14ac:dyDescent="0.2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</row>
    <row r="420" spans="1:21" ht="12.75" hidden="1" x14ac:dyDescent="0.2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</row>
    <row r="421" spans="1:21" ht="14.25" hidden="1" customHeight="1" x14ac:dyDescent="0.2">
      <c r="A421" s="19"/>
      <c r="B421" s="19"/>
      <c r="C421" s="19"/>
      <c r="D421" s="122"/>
      <c r="E421" s="122"/>
      <c r="F421" s="19"/>
      <c r="G421" s="122"/>
      <c r="H421" s="122"/>
      <c r="I421" s="19"/>
      <c r="J421" s="122"/>
      <c r="K421" s="122"/>
      <c r="L421" s="122"/>
      <c r="M421" s="122"/>
      <c r="N421" s="122"/>
      <c r="O421" s="19"/>
      <c r="P421" s="122"/>
      <c r="Q421" s="122"/>
      <c r="R421" s="122"/>
      <c r="S421" s="19"/>
      <c r="T421" s="122"/>
      <c r="U421" s="122"/>
    </row>
    <row r="422" spans="1:21" ht="12.75" hidden="1" x14ac:dyDescent="0.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</row>
    <row r="423" spans="1:21" ht="12.75" hidden="1" x14ac:dyDescent="0.2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</row>
    <row r="424" spans="1:21" ht="12.75" hidden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</row>
    <row r="425" spans="1:21" ht="12.75" hidden="1" x14ac:dyDescent="0.2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</row>
    <row r="426" spans="1:21" ht="12.75" hidden="1" x14ac:dyDescent="0.2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</row>
    <row r="427" spans="1:21" ht="12.75" hidden="1" x14ac:dyDescent="0.2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</row>
    <row r="428" spans="1:21" ht="12.75" hidden="1" x14ac:dyDescent="0.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</row>
    <row r="429" spans="1:21" ht="12.75" hidden="1" x14ac:dyDescent="0.2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</row>
    <row r="430" spans="1:21" ht="12.75" hidden="1" x14ac:dyDescent="0.2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</row>
    <row r="431" spans="1:21" ht="12.75" hidden="1" x14ac:dyDescent="0.2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</row>
    <row r="432" spans="1:21" ht="12.75" hidden="1" x14ac:dyDescent="0.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</row>
    <row r="433" spans="1:21" ht="12.75" hidden="1" x14ac:dyDescent="0.2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</row>
    <row r="434" spans="1:21" ht="12.75" hidden="1" x14ac:dyDescent="0.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</row>
    <row r="435" spans="1:21" ht="12.75" hidden="1" x14ac:dyDescent="0.2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</row>
    <row r="436" spans="1:21" ht="12.75" hidden="1" x14ac:dyDescent="0.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</row>
    <row r="437" spans="1:21" ht="12.75" hidden="1" x14ac:dyDescent="0.2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</row>
    <row r="438" spans="1:21" ht="12.75" hidden="1" x14ac:dyDescent="0.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</row>
    <row r="439" spans="1:21" ht="12.75" hidden="1" x14ac:dyDescent="0.2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</row>
    <row r="440" spans="1:21" ht="12.75" hidden="1" x14ac:dyDescent="0.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</row>
    <row r="441" spans="1:21" ht="12.75" hidden="1" x14ac:dyDescent="0.2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</row>
    <row r="442" spans="1:21" ht="12.75" hidden="1" x14ac:dyDescent="0.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</row>
    <row r="443" spans="1:21" ht="12.75" hidden="1" x14ac:dyDescent="0.2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</row>
    <row r="444" spans="1:21" ht="12.75" hidden="1" x14ac:dyDescent="0.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</row>
    <row r="445" spans="1:21" ht="12.75" hidden="1" x14ac:dyDescent="0.2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</row>
    <row r="446" spans="1:21" ht="12.75" hidden="1" x14ac:dyDescent="0.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</row>
    <row r="447" spans="1:21" ht="12.75" hidden="1" x14ac:dyDescent="0.2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</row>
    <row r="448" spans="1:21" ht="12.75" hidden="1" x14ac:dyDescent="0.2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</row>
    <row r="449" spans="1:21" ht="12.75" hidden="1" x14ac:dyDescent="0.2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</row>
    <row r="450" spans="1:21" ht="12.75" hidden="1" x14ac:dyDescent="0.2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</row>
    <row r="451" spans="1:21" ht="12.75" hidden="1" x14ac:dyDescent="0.2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</row>
    <row r="452" spans="1:21" ht="12.75" hidden="1" x14ac:dyDescent="0.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</row>
    <row r="453" spans="1:21" ht="12.75" hidden="1" x14ac:dyDescent="0.2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</row>
    <row r="454" spans="1:21" ht="12.75" hidden="1" x14ac:dyDescent="0.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</row>
    <row r="455" spans="1:21" ht="14.25" hidden="1" customHeight="1" x14ac:dyDescent="0.2">
      <c r="A455" s="19"/>
      <c r="B455" s="19"/>
      <c r="C455" s="19"/>
      <c r="D455" s="122"/>
      <c r="E455" s="122"/>
      <c r="F455" s="19"/>
      <c r="G455" s="122"/>
      <c r="H455" s="122"/>
      <c r="I455" s="19"/>
      <c r="J455" s="122"/>
      <c r="K455" s="122"/>
      <c r="L455" s="122"/>
      <c r="M455" s="122"/>
      <c r="N455" s="122"/>
      <c r="O455" s="19"/>
      <c r="P455" s="122"/>
      <c r="Q455" s="122"/>
      <c r="R455" s="122"/>
      <c r="S455" s="19"/>
      <c r="T455" s="122"/>
      <c r="U455" s="122"/>
    </row>
    <row r="456" spans="1:21" ht="12.75" hidden="1" x14ac:dyDescent="0.2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</row>
    <row r="457" spans="1:21" ht="12.75" hidden="1" x14ac:dyDescent="0.2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</row>
    <row r="458" spans="1:21" ht="12.75" hidden="1" x14ac:dyDescent="0.2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</row>
    <row r="459" spans="1:21" ht="12.75" hidden="1" x14ac:dyDescent="0.2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</row>
    <row r="460" spans="1:21" ht="12.75" hidden="1" x14ac:dyDescent="0.2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</row>
    <row r="461" spans="1:21" ht="12.75" hidden="1" x14ac:dyDescent="0.2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</row>
    <row r="462" spans="1:21" ht="14.25" hidden="1" customHeight="1" x14ac:dyDescent="0.2">
      <c r="A462" s="19"/>
      <c r="B462" s="19"/>
      <c r="C462" s="19"/>
      <c r="D462" s="122"/>
      <c r="E462" s="122"/>
      <c r="F462" s="19"/>
      <c r="G462" s="122"/>
      <c r="H462" s="122"/>
      <c r="I462" s="19"/>
      <c r="J462" s="122"/>
      <c r="K462" s="122"/>
      <c r="L462" s="122"/>
      <c r="M462" s="122"/>
      <c r="N462" s="122"/>
      <c r="O462" s="19"/>
      <c r="P462" s="122"/>
      <c r="Q462" s="122"/>
      <c r="R462" s="122"/>
      <c r="S462" s="19"/>
      <c r="T462" s="122"/>
      <c r="U462" s="122"/>
    </row>
    <row r="463" spans="1:21" ht="12.75" hidden="1" x14ac:dyDescent="0.2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</row>
    <row r="464" spans="1:21" ht="12.75" hidden="1" x14ac:dyDescent="0.2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</row>
    <row r="465" spans="1:21" ht="12.75" hidden="1" x14ac:dyDescent="0.2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</row>
    <row r="466" spans="1:21" ht="12.75" hidden="1" x14ac:dyDescent="0.2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</row>
    <row r="467" spans="1:21" ht="12.75" hidden="1" x14ac:dyDescent="0.2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</row>
    <row r="468" spans="1:21" ht="12.75" hidden="1" x14ac:dyDescent="0.2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</row>
    <row r="469" spans="1:21" ht="12.75" hidden="1" x14ac:dyDescent="0.2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</row>
    <row r="470" spans="1:21" ht="12.75" hidden="1" x14ac:dyDescent="0.2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</row>
    <row r="471" spans="1:21" ht="12.75" hidden="1" x14ac:dyDescent="0.2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</row>
    <row r="472" spans="1:21" ht="12.75" hidden="1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</row>
    <row r="473" spans="1:21" ht="12.75" hidden="1" x14ac:dyDescent="0.2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</row>
    <row r="474" spans="1:21" ht="12.75" hidden="1" x14ac:dyDescent="0.2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</row>
    <row r="475" spans="1:21" ht="12.75" hidden="1" x14ac:dyDescent="0.2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</row>
    <row r="476" spans="1:21" ht="12.75" hidden="1" x14ac:dyDescent="0.2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</row>
    <row r="477" spans="1:21" ht="12.75" hidden="1" x14ac:dyDescent="0.2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</row>
    <row r="478" spans="1:21" ht="12.75" hidden="1" x14ac:dyDescent="0.2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</row>
    <row r="479" spans="1:21" ht="12.75" hidden="1" x14ac:dyDescent="0.2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</row>
    <row r="480" spans="1:21" ht="12.75" hidden="1" x14ac:dyDescent="0.2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</row>
    <row r="481" spans="1:21" ht="12.75" hidden="1" x14ac:dyDescent="0.2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</row>
    <row r="482" spans="1:21" ht="12.75" hidden="1" x14ac:dyDescent="0.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</row>
    <row r="483" spans="1:21" ht="12.75" hidden="1" x14ac:dyDescent="0.2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</row>
    <row r="484" spans="1:21" ht="12.75" hidden="1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</row>
    <row r="485" spans="1:21" ht="12.75" hidden="1" x14ac:dyDescent="0.2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</row>
    <row r="486" spans="1:21" ht="12.75" hidden="1" x14ac:dyDescent="0.2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</row>
    <row r="487" spans="1:21" ht="12.75" hidden="1" x14ac:dyDescent="0.2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</row>
    <row r="488" spans="1:21" ht="12.75" hidden="1" x14ac:dyDescent="0.2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</row>
    <row r="489" spans="1:21" ht="12.75" hidden="1" x14ac:dyDescent="0.2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</row>
    <row r="490" spans="1:21" ht="12.75" hidden="1" x14ac:dyDescent="0.2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</row>
    <row r="491" spans="1:21" ht="12.75" hidden="1" x14ac:dyDescent="0.2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</row>
    <row r="492" spans="1:21" ht="12.75" hidden="1" x14ac:dyDescent="0.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</row>
    <row r="493" spans="1:21" ht="12.75" hidden="1" x14ac:dyDescent="0.2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</row>
    <row r="494" spans="1:21" ht="12.75" hidden="1" x14ac:dyDescent="0.2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</row>
    <row r="495" spans="1:21" ht="12.75" hidden="1" x14ac:dyDescent="0.2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</row>
    <row r="496" spans="1:21" ht="12.75" hidden="1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</row>
    <row r="497" spans="1:21" ht="12.75" hidden="1" x14ac:dyDescent="0.2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</row>
    <row r="498" spans="1:21" ht="12.75" hidden="1" x14ac:dyDescent="0.2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</row>
    <row r="499" spans="1:21" ht="12.75" hidden="1" x14ac:dyDescent="0.2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</row>
    <row r="500" spans="1:21" ht="12.75" hidden="1" x14ac:dyDescent="0.2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</row>
    <row r="501" spans="1:21" ht="12.75" hidden="1" x14ac:dyDescent="0.2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</row>
    <row r="502" spans="1:21" ht="12.75" hidden="1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</row>
    <row r="503" spans="1:21" ht="12.75" hidden="1" x14ac:dyDescent="0.2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</row>
    <row r="504" spans="1:21" ht="12.75" hidden="1" x14ac:dyDescent="0.2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</row>
    <row r="505" spans="1:21" ht="12.75" hidden="1" x14ac:dyDescent="0.2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</row>
    <row r="506" spans="1:21" ht="12.75" hidden="1" x14ac:dyDescent="0.2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</row>
    <row r="507" spans="1:21" ht="12.75" hidden="1" x14ac:dyDescent="0.2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</row>
    <row r="508" spans="1:21" ht="12.75" hidden="1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</row>
    <row r="509" spans="1:21" ht="12.75" hidden="1" x14ac:dyDescent="0.2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</row>
    <row r="510" spans="1:21" ht="12.75" hidden="1" x14ac:dyDescent="0.2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</row>
    <row r="511" spans="1:21" ht="12.75" hidden="1" x14ac:dyDescent="0.2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</row>
    <row r="512" spans="1:21" ht="14.25" hidden="1" customHeight="1" x14ac:dyDescent="0.2">
      <c r="A512" s="19"/>
      <c r="B512" s="19"/>
      <c r="C512" s="19"/>
      <c r="D512" s="122"/>
      <c r="E512" s="122"/>
      <c r="F512" s="19"/>
      <c r="G512" s="122"/>
      <c r="H512" s="122"/>
      <c r="I512" s="19"/>
      <c r="J512" s="122"/>
      <c r="K512" s="122"/>
      <c r="L512" s="122"/>
      <c r="M512" s="122"/>
      <c r="N512" s="122"/>
      <c r="O512" s="19"/>
      <c r="P512" s="122"/>
      <c r="Q512" s="122"/>
      <c r="R512" s="122"/>
      <c r="S512" s="19"/>
      <c r="T512" s="122"/>
      <c r="U512" s="122"/>
    </row>
    <row r="513" spans="1:21" ht="12.75" hidden="1" x14ac:dyDescent="0.2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</row>
    <row r="514" spans="1:21" ht="12.75" hidden="1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</row>
    <row r="515" spans="1:21" ht="12.75" hidden="1" x14ac:dyDescent="0.2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</row>
    <row r="516" spans="1:21" ht="12.75" hidden="1" x14ac:dyDescent="0.2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</row>
    <row r="517" spans="1:21" ht="12.75" hidden="1" x14ac:dyDescent="0.2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</row>
    <row r="518" spans="1:21" ht="12.75" hidden="1" x14ac:dyDescent="0.2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</row>
    <row r="519" spans="1:21" ht="12.75" hidden="1" x14ac:dyDescent="0.2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</row>
    <row r="520" spans="1:21" ht="12.75" hidden="1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</row>
    <row r="521" spans="1:21" ht="12.75" hidden="1" x14ac:dyDescent="0.2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</row>
    <row r="522" spans="1:21" ht="12.75" hidden="1" x14ac:dyDescent="0.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</row>
    <row r="523" spans="1:21" ht="12.75" hidden="1" x14ac:dyDescent="0.2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</row>
    <row r="524" spans="1:21" ht="12.75" hidden="1" x14ac:dyDescent="0.2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</row>
    <row r="525" spans="1:21" ht="12.75" hidden="1" x14ac:dyDescent="0.2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</row>
    <row r="526" spans="1:21" ht="12.75" hidden="1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</row>
    <row r="527" spans="1:21" ht="12.75" hidden="1" x14ac:dyDescent="0.2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</row>
    <row r="528" spans="1:21" ht="12.75" hidden="1" x14ac:dyDescent="0.2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</row>
    <row r="529" spans="1:21" ht="14.25" hidden="1" customHeight="1" x14ac:dyDescent="0.2">
      <c r="A529" s="19"/>
      <c r="B529" s="19"/>
      <c r="C529" s="19"/>
      <c r="D529" s="122"/>
      <c r="E529" s="122"/>
      <c r="F529" s="19"/>
      <c r="G529" s="122"/>
      <c r="H529" s="122"/>
      <c r="I529" s="19"/>
      <c r="J529" s="122"/>
      <c r="K529" s="122"/>
      <c r="L529" s="122"/>
      <c r="M529" s="122"/>
      <c r="N529" s="122"/>
      <c r="O529" s="19"/>
      <c r="P529" s="122"/>
      <c r="Q529" s="122"/>
      <c r="R529" s="122"/>
      <c r="S529" s="19"/>
      <c r="T529" s="122"/>
      <c r="U529" s="122"/>
    </row>
    <row r="530" spans="1:21" ht="12.75" hidden="1" x14ac:dyDescent="0.2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</row>
    <row r="531" spans="1:21" ht="12.75" hidden="1" x14ac:dyDescent="0.2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</row>
    <row r="532" spans="1:21" ht="12.75" hidden="1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</row>
    <row r="533" spans="1:21" ht="12.75" hidden="1" x14ac:dyDescent="0.2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</row>
    <row r="534" spans="1:21" ht="12.75" hidden="1" x14ac:dyDescent="0.2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</row>
    <row r="535" spans="1:21" ht="12.75" hidden="1" x14ac:dyDescent="0.2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</row>
    <row r="536" spans="1:21" ht="12.75" hidden="1" x14ac:dyDescent="0.2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</row>
    <row r="537" spans="1:21" ht="12.75" hidden="1" x14ac:dyDescent="0.2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</row>
    <row r="538" spans="1:21" ht="12.75" hidden="1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</row>
    <row r="539" spans="1:21" ht="12.75" hidden="1" x14ac:dyDescent="0.2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</row>
    <row r="540" spans="1:21" ht="12.75" hidden="1" x14ac:dyDescent="0.2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</row>
    <row r="541" spans="1:21" ht="12.75" hidden="1" x14ac:dyDescent="0.2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</row>
    <row r="542" spans="1:21" ht="14.25" hidden="1" customHeight="1" x14ac:dyDescent="0.2">
      <c r="A542" s="19"/>
      <c r="B542" s="19"/>
      <c r="C542" s="19"/>
      <c r="D542" s="122"/>
      <c r="E542" s="122"/>
      <c r="F542" s="19"/>
      <c r="G542" s="122"/>
      <c r="H542" s="122"/>
      <c r="I542" s="19"/>
      <c r="J542" s="122"/>
      <c r="K542" s="122"/>
      <c r="L542" s="122"/>
      <c r="M542" s="122"/>
      <c r="N542" s="122"/>
      <c r="O542" s="19"/>
      <c r="P542" s="122"/>
      <c r="Q542" s="122"/>
      <c r="R542" s="122"/>
      <c r="S542" s="19"/>
      <c r="T542" s="122"/>
      <c r="U542" s="122"/>
    </row>
    <row r="543" spans="1:21" ht="12.75" hidden="1" x14ac:dyDescent="0.2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</row>
    <row r="544" spans="1:21" ht="12.75" hidden="1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</row>
    <row r="545" spans="1:21" ht="12.75" hidden="1" x14ac:dyDescent="0.2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</row>
    <row r="546" spans="1:21" ht="12.75" hidden="1" x14ac:dyDescent="0.2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</row>
    <row r="547" spans="1:21" ht="12.75" hidden="1" x14ac:dyDescent="0.2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</row>
    <row r="548" spans="1:21" ht="12.75" hidden="1" x14ac:dyDescent="0.2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</row>
    <row r="549" spans="1:21" ht="12.75" hidden="1" x14ac:dyDescent="0.2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</row>
    <row r="550" spans="1:21" ht="12.75" hidden="1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</row>
    <row r="551" spans="1:21" ht="12.75" hidden="1" x14ac:dyDescent="0.2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</row>
    <row r="552" spans="1:21" ht="12.75" hidden="1" x14ac:dyDescent="0.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</row>
    <row r="553" spans="1:21" ht="14.25" hidden="1" customHeight="1" x14ac:dyDescent="0.2">
      <c r="A553" s="19"/>
      <c r="B553" s="19"/>
      <c r="C553" s="19"/>
      <c r="D553" s="122"/>
      <c r="E553" s="122"/>
      <c r="F553" s="19"/>
      <c r="G553" s="122"/>
      <c r="H553" s="122"/>
      <c r="I553" s="19"/>
      <c r="J553" s="122"/>
      <c r="K553" s="122"/>
      <c r="L553" s="122"/>
      <c r="M553" s="122"/>
      <c r="N553" s="122"/>
      <c r="O553" s="19"/>
      <c r="P553" s="122"/>
      <c r="Q553" s="122"/>
      <c r="R553" s="122"/>
      <c r="S553" s="19"/>
      <c r="T553" s="122"/>
      <c r="U553" s="122"/>
    </row>
    <row r="554" spans="1:21" ht="12.75" hidden="1" x14ac:dyDescent="0.2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</row>
    <row r="555" spans="1:21" ht="12.75" hidden="1" x14ac:dyDescent="0.2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</row>
    <row r="556" spans="1:21" ht="12.75" hidden="1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</row>
    <row r="557" spans="1:21" ht="12.75" hidden="1" x14ac:dyDescent="0.2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</row>
    <row r="558" spans="1:21" ht="12.75" hidden="1" x14ac:dyDescent="0.2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</row>
    <row r="559" spans="1:21" ht="12.75" hidden="1" x14ac:dyDescent="0.2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</row>
    <row r="560" spans="1:21" ht="12.75" hidden="1" x14ac:dyDescent="0.2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</row>
    <row r="561" spans="1:21" ht="12.75" hidden="1" x14ac:dyDescent="0.2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</row>
    <row r="562" spans="1:21" ht="12.75" hidden="1" x14ac:dyDescent="0.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</row>
    <row r="563" spans="1:21" ht="12.75" hidden="1" x14ac:dyDescent="0.2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</row>
    <row r="564" spans="1:21" ht="12.75" hidden="1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</row>
    <row r="565" spans="1:21" ht="12.75" hidden="1" x14ac:dyDescent="0.2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</row>
    <row r="566" spans="1:21" ht="12.75" hidden="1" x14ac:dyDescent="0.2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</row>
    <row r="567" spans="1:21" ht="12.75" hidden="1" x14ac:dyDescent="0.2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</row>
    <row r="568" spans="1:21" ht="12.75" hidden="1" x14ac:dyDescent="0.2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</row>
    <row r="569" spans="1:21" ht="14.25" hidden="1" customHeight="1" x14ac:dyDescent="0.2">
      <c r="A569" s="19"/>
      <c r="B569" s="19"/>
      <c r="C569" s="19"/>
      <c r="D569" s="122"/>
      <c r="E569" s="122"/>
      <c r="F569" s="19"/>
      <c r="G569" s="122"/>
      <c r="H569" s="122"/>
      <c r="I569" s="19"/>
      <c r="J569" s="122"/>
      <c r="K569" s="122"/>
      <c r="L569" s="122"/>
      <c r="M569" s="122"/>
      <c r="N569" s="122"/>
      <c r="O569" s="19"/>
      <c r="P569" s="122"/>
      <c r="Q569" s="122"/>
      <c r="R569" s="122"/>
      <c r="S569" s="19"/>
      <c r="T569" s="122"/>
      <c r="U569" s="122"/>
    </row>
    <row r="570" spans="1:21" ht="12.75" hidden="1" x14ac:dyDescent="0.2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</row>
    <row r="571" spans="1:21" ht="12.75" hidden="1" x14ac:dyDescent="0.2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</row>
    <row r="572" spans="1:21" ht="12.75" hidden="1" x14ac:dyDescent="0.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</row>
    <row r="573" spans="1:21" ht="12.75" hidden="1" x14ac:dyDescent="0.2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</row>
    <row r="574" spans="1:21" ht="12.75" hidden="1" x14ac:dyDescent="0.2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</row>
    <row r="575" spans="1:21" ht="12.75" hidden="1" x14ac:dyDescent="0.2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</row>
    <row r="576" spans="1:21" ht="12.75" hidden="1" x14ac:dyDescent="0.2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</row>
    <row r="577" spans="1:21" ht="12.75" hidden="1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</row>
    <row r="578" spans="1:21" ht="12.75" hidden="1" x14ac:dyDescent="0.2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</row>
    <row r="579" spans="1:21" ht="12.75" hidden="1" x14ac:dyDescent="0.2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</row>
    <row r="580" spans="1:21" ht="14.25" hidden="1" customHeight="1" x14ac:dyDescent="0.2">
      <c r="A580" s="19"/>
      <c r="B580" s="19"/>
      <c r="C580" s="19"/>
      <c r="D580" s="122"/>
      <c r="E580" s="122"/>
      <c r="F580" s="19"/>
      <c r="G580" s="122"/>
      <c r="H580" s="122"/>
      <c r="I580" s="19"/>
      <c r="J580" s="122"/>
      <c r="K580" s="122"/>
      <c r="L580" s="122"/>
      <c r="M580" s="122"/>
      <c r="N580" s="122"/>
      <c r="O580" s="19"/>
      <c r="P580" s="122"/>
      <c r="Q580" s="122"/>
      <c r="R580" s="122"/>
      <c r="S580" s="19"/>
      <c r="T580" s="122"/>
      <c r="U580" s="122"/>
    </row>
    <row r="581" spans="1:21" ht="12.75" hidden="1" x14ac:dyDescent="0.2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</row>
    <row r="582" spans="1:21" ht="12.75" hidden="1" x14ac:dyDescent="0.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</row>
    <row r="583" spans="1:21" ht="12.75" hidden="1" x14ac:dyDescent="0.2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</row>
    <row r="584" spans="1:21" ht="12.75" hidden="1" x14ac:dyDescent="0.2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</row>
    <row r="585" spans="1:21" ht="12.75" hidden="1" x14ac:dyDescent="0.2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</row>
    <row r="586" spans="1:21" ht="12.75" hidden="1" x14ac:dyDescent="0.2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</row>
    <row r="587" spans="1:21" ht="12.75" hidden="1" x14ac:dyDescent="0.2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</row>
    <row r="588" spans="1:21" ht="14.25" hidden="1" customHeight="1" x14ac:dyDescent="0.2">
      <c r="A588" s="19"/>
      <c r="B588" s="19"/>
      <c r="C588" s="19"/>
      <c r="D588" s="122"/>
      <c r="E588" s="122"/>
      <c r="F588" s="19"/>
      <c r="G588" s="122"/>
      <c r="H588" s="122"/>
      <c r="I588" s="19"/>
      <c r="J588" s="122"/>
      <c r="K588" s="122"/>
      <c r="L588" s="122"/>
      <c r="M588" s="122"/>
      <c r="N588" s="122"/>
      <c r="O588" s="19"/>
      <c r="P588" s="122"/>
      <c r="Q588" s="122"/>
      <c r="R588" s="122"/>
      <c r="S588" s="19"/>
      <c r="T588" s="122"/>
      <c r="U588" s="122"/>
    </row>
    <row r="589" spans="1:21" ht="12.75" hidden="1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</row>
    <row r="590" spans="1:21" ht="12.75" hidden="1" x14ac:dyDescent="0.2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</row>
    <row r="591" spans="1:21" ht="12.75" hidden="1" x14ac:dyDescent="0.2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</row>
    <row r="592" spans="1:21" ht="12.75" hidden="1" x14ac:dyDescent="0.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</row>
    <row r="593" spans="1:21" ht="12.75" hidden="1" x14ac:dyDescent="0.2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</row>
    <row r="594" spans="1:21" ht="12.75" hidden="1" x14ac:dyDescent="0.2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</row>
    <row r="595" spans="1:21" ht="12.75" hidden="1" x14ac:dyDescent="0.2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</row>
    <row r="596" spans="1:21" ht="12.75" hidden="1" x14ac:dyDescent="0.2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</row>
    <row r="597" spans="1:21" ht="14.25" hidden="1" customHeight="1" x14ac:dyDescent="0.2">
      <c r="A597" s="19"/>
      <c r="B597" s="19"/>
      <c r="C597" s="19"/>
      <c r="D597" s="122"/>
      <c r="E597" s="122"/>
      <c r="F597" s="19"/>
      <c r="G597" s="122"/>
      <c r="H597" s="122"/>
      <c r="I597" s="19"/>
      <c r="J597" s="122"/>
      <c r="K597" s="122"/>
      <c r="L597" s="122"/>
      <c r="M597" s="122"/>
      <c r="N597" s="122"/>
      <c r="O597" s="19"/>
      <c r="P597" s="122"/>
      <c r="Q597" s="122"/>
      <c r="R597" s="122"/>
      <c r="S597" s="19"/>
      <c r="T597" s="122"/>
      <c r="U597" s="122"/>
    </row>
    <row r="598" spans="1:21" ht="12.75" hidden="1" x14ac:dyDescent="0.2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</row>
    <row r="599" spans="1:21" ht="12.75" hidden="1" x14ac:dyDescent="0.2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</row>
    <row r="600" spans="1:21" ht="12.75" hidden="1" x14ac:dyDescent="0.2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</row>
    <row r="601" spans="1:21" ht="12.75" hidden="1" x14ac:dyDescent="0.2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</row>
    <row r="602" spans="1:21" ht="12.75" hidden="1" x14ac:dyDescent="0.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</row>
    <row r="603" spans="1:21" ht="12.75" hidden="1" x14ac:dyDescent="0.2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</row>
    <row r="604" spans="1:21" ht="12.75" hidden="1" x14ac:dyDescent="0.2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</row>
    <row r="605" spans="1:21" ht="12.75" hidden="1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</row>
    <row r="606" spans="1:21" ht="12.75" hidden="1" x14ac:dyDescent="0.2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</row>
    <row r="607" spans="1:21" ht="12.75" hidden="1" x14ac:dyDescent="0.2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</row>
    <row r="608" spans="1:21" ht="12.75" hidden="1" x14ac:dyDescent="0.2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</row>
    <row r="609" spans="1:21" ht="12.75" hidden="1" x14ac:dyDescent="0.2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</row>
    <row r="610" spans="1:21" ht="12.75" hidden="1" x14ac:dyDescent="0.2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</row>
    <row r="611" spans="1:21" ht="12.75" hidden="1" x14ac:dyDescent="0.2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</row>
    <row r="612" spans="1:21" ht="12.75" hidden="1" x14ac:dyDescent="0.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</row>
    <row r="613" spans="1:21" ht="14.25" hidden="1" customHeight="1" x14ac:dyDescent="0.2">
      <c r="A613" s="19"/>
      <c r="B613" s="19"/>
      <c r="C613" s="19"/>
      <c r="D613" s="122"/>
      <c r="E613" s="122"/>
      <c r="F613" s="19"/>
      <c r="G613" s="122"/>
      <c r="H613" s="122"/>
      <c r="I613" s="19"/>
      <c r="J613" s="122"/>
      <c r="K613" s="122"/>
      <c r="L613" s="122"/>
      <c r="M613" s="122"/>
      <c r="N613" s="122"/>
      <c r="O613" s="19"/>
      <c r="P613" s="122"/>
      <c r="Q613" s="122"/>
      <c r="R613" s="122"/>
      <c r="S613" s="19"/>
      <c r="T613" s="122"/>
      <c r="U613" s="122"/>
    </row>
    <row r="614" spans="1:21" ht="12.75" hidden="1" x14ac:dyDescent="0.2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</row>
    <row r="615" spans="1:21" ht="12.75" hidden="1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</row>
    <row r="616" spans="1:21" ht="12.75" hidden="1" x14ac:dyDescent="0.2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</row>
    <row r="617" spans="1:21" ht="12.75" hidden="1" x14ac:dyDescent="0.2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</row>
    <row r="618" spans="1:21" ht="12.75" hidden="1" x14ac:dyDescent="0.2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</row>
    <row r="619" spans="1:21" ht="12.75" hidden="1" x14ac:dyDescent="0.2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</row>
    <row r="620" spans="1:21" ht="12.75" hidden="1" x14ac:dyDescent="0.2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</row>
    <row r="621" spans="1:21" ht="12.75" hidden="1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</row>
    <row r="622" spans="1:21" ht="12.75" hidden="1" x14ac:dyDescent="0.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</row>
    <row r="623" spans="1:21" ht="12.75" hidden="1" x14ac:dyDescent="0.2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</row>
    <row r="624" spans="1:21" ht="12.75" hidden="1" x14ac:dyDescent="0.2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</row>
    <row r="625" spans="1:22" ht="12.75" hidden="1" x14ac:dyDescent="0.2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</row>
    <row r="626" spans="1:22" ht="12.75" hidden="1" x14ac:dyDescent="0.2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</row>
    <row r="627" spans="1:22" ht="12.75" hidden="1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</row>
    <row r="628" spans="1:22" ht="6.75" hidden="1" customHeight="1" thickBot="1" x14ac:dyDescent="0.25">
      <c r="A628" s="1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5"/>
    </row>
    <row r="629" spans="1:22" ht="14.25" hidden="1" x14ac:dyDescent="0.2">
      <c r="I629" s="66"/>
      <c r="M629" s="73"/>
      <c r="N629" s="73"/>
      <c r="R629" s="73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mikrosimuleringar&amp;CDecember 2015&amp;RUtfall</oddHeader>
  </headerFooter>
  <rowBreaks count="2" manualBreakCount="2">
    <brk id="65" max="16383" man="1"/>
    <brk id="256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4"/>
  <sheetViews>
    <sheetView showGridLines="0" zoomScaleNormal="100" workbookViewId="0">
      <pane ySplit="6" topLeftCell="A7" activePane="bottomLeft" state="frozen"/>
      <selection activeCell="A11" sqref="A11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4.7109375" customWidth="1"/>
    <col min="3" max="3" width="3.42578125" customWidth="1"/>
    <col min="4" max="4" width="10.5703125" style="66" customWidth="1"/>
    <col min="5" max="5" width="12.5703125" customWidth="1"/>
    <col min="6" max="7" width="11.140625" customWidth="1"/>
    <col min="8" max="8" width="9.140625" style="73" customWidth="1"/>
    <col min="9" max="9" width="11.42578125" style="73" customWidth="1"/>
    <col min="10" max="10" width="12.5703125" customWidth="1"/>
    <col min="11" max="11" width="11.28515625" customWidth="1"/>
    <col min="12" max="12" width="5" customWidth="1"/>
    <col min="13" max="13" width="9.140625" style="73" customWidth="1"/>
    <col min="14" max="14" width="10" customWidth="1"/>
    <col min="15" max="15" width="11.42578125" customWidth="1"/>
    <col min="16" max="16" width="12.140625" customWidth="1"/>
    <col min="17" max="17" width="11.85546875" customWidth="1"/>
    <col min="18" max="18" width="10.85546875" customWidth="1"/>
    <col min="19" max="19" width="5.5703125" customWidth="1"/>
    <col min="20" max="16384" width="9.140625" hidden="1"/>
  </cols>
  <sheetData>
    <row r="1" spans="1:20" ht="16.5" thickBot="1" x14ac:dyDescent="0.3">
      <c r="A1" s="71" t="str">
        <f>"Tabell 7  Individ och familjeomsorg "&amp;Innehåll!C53</f>
        <v>Tabell 7  Individ och familjeomsorg 2016</v>
      </c>
      <c r="B1" s="70"/>
      <c r="C1" s="70"/>
      <c r="E1" s="71" t="s">
        <v>73</v>
      </c>
      <c r="F1" s="70"/>
      <c r="G1" s="70"/>
      <c r="H1" s="72"/>
      <c r="I1" s="72"/>
      <c r="J1" s="70"/>
      <c r="K1" s="70"/>
      <c r="L1" s="70"/>
      <c r="M1" s="72"/>
      <c r="N1" s="70"/>
      <c r="O1" s="70"/>
      <c r="P1" s="70"/>
      <c r="Q1" s="70"/>
      <c r="R1" s="70"/>
    </row>
    <row r="2" spans="1:20" x14ac:dyDescent="0.2">
      <c r="O2" s="93"/>
      <c r="P2" s="93"/>
      <c r="Q2" s="93"/>
      <c r="R2" s="93"/>
    </row>
    <row r="3" spans="1:20" s="66" customFormat="1" ht="14.25" customHeight="1" x14ac:dyDescent="0.2">
      <c r="A3" t="s">
        <v>19</v>
      </c>
      <c r="B3"/>
      <c r="C3"/>
      <c r="D3" s="74"/>
      <c r="F3" s="77"/>
      <c r="G3" s="686" t="s">
        <v>160</v>
      </c>
      <c r="H3" s="686"/>
      <c r="I3" s="686"/>
      <c r="J3" s="686"/>
      <c r="K3" s="686"/>
      <c r="L3" s="77"/>
      <c r="M3" s="686" t="s">
        <v>161</v>
      </c>
      <c r="N3" s="686"/>
      <c r="O3" s="686"/>
      <c r="P3" s="686"/>
      <c r="Q3" s="686"/>
      <c r="R3" s="686"/>
    </row>
    <row r="4" spans="1:20" s="66" customFormat="1" ht="63" customHeight="1" x14ac:dyDescent="0.2">
      <c r="A4" s="3" t="s">
        <v>47</v>
      </c>
      <c r="B4" s="106" t="s">
        <v>79</v>
      </c>
      <c r="C4" s="3"/>
      <c r="D4" s="79"/>
      <c r="E4" s="78" t="str">
        <f>"Folkmängd 31/12 -"&amp;Innehåll!C53-2</f>
        <v>Folkmängd 31/12 -2014</v>
      </c>
      <c r="F4" s="78" t="s">
        <v>159</v>
      </c>
      <c r="G4" s="78" t="s">
        <v>164</v>
      </c>
      <c r="H4" s="88" t="s">
        <v>168</v>
      </c>
      <c r="I4" s="88" t="s">
        <v>166</v>
      </c>
      <c r="J4" s="89" t="s">
        <v>169</v>
      </c>
      <c r="K4" s="89" t="s">
        <v>171</v>
      </c>
      <c r="L4" s="89"/>
      <c r="M4" s="88" t="s">
        <v>172</v>
      </c>
      <c r="N4" s="78" t="s">
        <v>162</v>
      </c>
      <c r="O4" s="88" t="s">
        <v>165</v>
      </c>
      <c r="P4" s="88" t="s">
        <v>166</v>
      </c>
      <c r="Q4" s="89" t="s">
        <v>167</v>
      </c>
      <c r="R4" s="89" t="s">
        <v>170</v>
      </c>
    </row>
    <row r="5" spans="1:20" s="74" customFormat="1" ht="15.75" customHeight="1" x14ac:dyDescent="0.2">
      <c r="B5" s="199" t="s">
        <v>92</v>
      </c>
      <c r="D5" s="80"/>
      <c r="E5" s="199" t="s">
        <v>93</v>
      </c>
      <c r="F5" s="199" t="s">
        <v>94</v>
      </c>
      <c r="G5" s="199" t="s">
        <v>95</v>
      </c>
      <c r="H5" s="200" t="s">
        <v>96</v>
      </c>
      <c r="I5" s="200" t="s">
        <v>118</v>
      </c>
      <c r="J5" s="199" t="s">
        <v>98</v>
      </c>
      <c r="K5" s="199" t="s">
        <v>99</v>
      </c>
      <c r="L5" s="199"/>
      <c r="M5" s="200" t="s">
        <v>100</v>
      </c>
      <c r="N5" s="201" t="s">
        <v>101</v>
      </c>
      <c r="O5" s="201" t="s">
        <v>163</v>
      </c>
      <c r="P5" s="201" t="s">
        <v>103</v>
      </c>
      <c r="Q5" s="201" t="s">
        <v>104</v>
      </c>
      <c r="R5" s="201" t="s">
        <v>105</v>
      </c>
    </row>
    <row r="6" spans="1:20" s="74" customFormat="1" ht="15.75" customHeight="1" x14ac:dyDescent="0.2">
      <c r="A6" s="687" t="s">
        <v>173</v>
      </c>
      <c r="B6" s="687"/>
      <c r="C6" s="106"/>
      <c r="D6" s="80"/>
      <c r="E6" s="82"/>
      <c r="F6" s="82"/>
      <c r="G6" s="82"/>
      <c r="H6" s="84"/>
      <c r="I6" s="84"/>
      <c r="J6" s="82"/>
      <c r="K6" s="82"/>
      <c r="L6" s="82"/>
      <c r="M6" s="84"/>
      <c r="N6" s="65"/>
      <c r="O6" s="65"/>
      <c r="P6" s="65"/>
      <c r="Q6" s="69"/>
      <c r="R6" s="69"/>
    </row>
    <row r="7" spans="1:20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2.75" x14ac:dyDescent="0.2">
      <c r="A8" s="122" t="s">
        <v>360</v>
      </c>
      <c r="B8" s="122">
        <v>5081</v>
      </c>
      <c r="C8" s="122"/>
      <c r="D8" s="122"/>
      <c r="E8" s="122">
        <v>88901</v>
      </c>
      <c r="F8" s="178">
        <v>1.1477259863131299</v>
      </c>
      <c r="G8" s="198">
        <v>1.59962580098462E-2</v>
      </c>
      <c r="H8" s="198">
        <v>3.9517424270720497E-2</v>
      </c>
      <c r="I8" s="122">
        <v>283.67410879387597</v>
      </c>
      <c r="J8" s="198">
        <v>0.41259378409691699</v>
      </c>
      <c r="K8" s="198">
        <v>1.13834490050731E-2</v>
      </c>
      <c r="L8" s="122"/>
      <c r="M8" s="122">
        <v>806.37520702256995</v>
      </c>
      <c r="N8" s="122">
        <v>28386.169353265999</v>
      </c>
      <c r="O8" s="122">
        <v>19391.412700983801</v>
      </c>
      <c r="P8" s="178">
        <v>1.6283561200508601</v>
      </c>
      <c r="Q8" s="122">
        <v>2284.8907066318002</v>
      </c>
      <c r="R8" s="122">
        <v>87497.080062889596</v>
      </c>
      <c r="S8" s="122"/>
      <c r="T8" s="122"/>
    </row>
    <row r="9" spans="1:20" ht="12.75" x14ac:dyDescent="0.2">
      <c r="A9" s="122" t="s">
        <v>361</v>
      </c>
      <c r="B9" s="122">
        <v>1763</v>
      </c>
      <c r="C9" s="122"/>
      <c r="D9" s="122"/>
      <c r="E9" s="122">
        <v>32295</v>
      </c>
      <c r="F9" s="178">
        <v>1.1477259863131299</v>
      </c>
      <c r="G9" s="198">
        <v>2.1623574340713199E-3</v>
      </c>
      <c r="H9" s="198">
        <v>7.8304257566376503E-3</v>
      </c>
      <c r="I9" s="122">
        <v>176.93784219323999</v>
      </c>
      <c r="J9" s="198">
        <v>4.30407183774578E-2</v>
      </c>
      <c r="K9" s="198">
        <v>1.48629818857408E-3</v>
      </c>
      <c r="L9" s="122"/>
      <c r="M9" s="122">
        <v>806.37520702256995</v>
      </c>
      <c r="N9" s="122">
        <v>28386.169353265999</v>
      </c>
      <c r="O9" s="122">
        <v>19391.412700983801</v>
      </c>
      <c r="P9" s="178">
        <v>1.6283561200508601</v>
      </c>
      <c r="Q9" s="122">
        <v>2284.8907066318002</v>
      </c>
      <c r="R9" s="122">
        <v>87497.080062889596</v>
      </c>
      <c r="S9" s="122"/>
      <c r="T9" s="122"/>
    </row>
    <row r="10" spans="1:20" ht="12.75" x14ac:dyDescent="0.2">
      <c r="A10" s="122" t="s">
        <v>362</v>
      </c>
      <c r="B10" s="122">
        <v>2238</v>
      </c>
      <c r="C10" s="122"/>
      <c r="D10" s="122"/>
      <c r="E10" s="122">
        <v>26698</v>
      </c>
      <c r="F10" s="178">
        <v>1.1477259863131299</v>
      </c>
      <c r="G10" s="198">
        <v>3.2836417209778498E-3</v>
      </c>
      <c r="H10" s="198">
        <v>1.9684378410140198E-2</v>
      </c>
      <c r="I10" s="122">
        <v>136.12861565446099</v>
      </c>
      <c r="J10" s="198">
        <v>2.7829799985017601E-2</v>
      </c>
      <c r="K10" s="198">
        <v>4.3823507378829901E-3</v>
      </c>
      <c r="L10" s="122"/>
      <c r="M10" s="122">
        <v>806.37520702256995</v>
      </c>
      <c r="N10" s="122">
        <v>28386.169353265999</v>
      </c>
      <c r="O10" s="122">
        <v>19391.412700983801</v>
      </c>
      <c r="P10" s="178">
        <v>1.6283561200508601</v>
      </c>
      <c r="Q10" s="122">
        <v>2284.8907066318002</v>
      </c>
      <c r="R10" s="122">
        <v>87497.080062889596</v>
      </c>
      <c r="S10" s="122"/>
      <c r="T10" s="122"/>
    </row>
    <row r="11" spans="1:20" ht="12.75" x14ac:dyDescent="0.2">
      <c r="A11" s="122" t="s">
        <v>363</v>
      </c>
      <c r="B11" s="122">
        <v>4055</v>
      </c>
      <c r="C11" s="122"/>
      <c r="D11" s="122"/>
      <c r="E11" s="122">
        <v>82407</v>
      </c>
      <c r="F11" s="178">
        <v>1.1477259863131299</v>
      </c>
      <c r="G11" s="198">
        <v>7.8988030952063092E-3</v>
      </c>
      <c r="H11" s="198">
        <v>3.9327188792869401E-2</v>
      </c>
      <c r="I11" s="122">
        <v>268.789880761907</v>
      </c>
      <c r="J11" s="198">
        <v>0.24444525343720799</v>
      </c>
      <c r="K11" s="198">
        <v>8.4944240173771592E-3</v>
      </c>
      <c r="L11" s="122"/>
      <c r="M11" s="122">
        <v>806.37520702256995</v>
      </c>
      <c r="N11" s="122">
        <v>28386.169353265999</v>
      </c>
      <c r="O11" s="122">
        <v>19391.412700983801</v>
      </c>
      <c r="P11" s="178">
        <v>1.6283561200508601</v>
      </c>
      <c r="Q11" s="122">
        <v>2284.8907066318002</v>
      </c>
      <c r="R11" s="122">
        <v>87497.080062889596</v>
      </c>
      <c r="S11" s="122"/>
      <c r="T11" s="122"/>
    </row>
    <row r="12" spans="1:20" ht="12.75" x14ac:dyDescent="0.2">
      <c r="A12" s="122" t="s">
        <v>364</v>
      </c>
      <c r="B12" s="122">
        <v>3784</v>
      </c>
      <c r="C12" s="122"/>
      <c r="D12" s="122"/>
      <c r="E12" s="122">
        <v>104185</v>
      </c>
      <c r="F12" s="178">
        <v>1.1477259863131299</v>
      </c>
      <c r="G12" s="198">
        <v>7.8354209659100005E-3</v>
      </c>
      <c r="H12" s="198">
        <v>2.6804614733276898E-2</v>
      </c>
      <c r="I12" s="122">
        <v>310.93729271349901</v>
      </c>
      <c r="J12" s="198">
        <v>0.22795987906128501</v>
      </c>
      <c r="K12" s="198">
        <v>8.2449488889955406E-3</v>
      </c>
      <c r="L12" s="122"/>
      <c r="M12" s="122">
        <v>806.37520702256995</v>
      </c>
      <c r="N12" s="122">
        <v>28386.169353265999</v>
      </c>
      <c r="O12" s="122">
        <v>19391.412700983801</v>
      </c>
      <c r="P12" s="178">
        <v>1.6283561200508601</v>
      </c>
      <c r="Q12" s="122">
        <v>2284.8907066318002</v>
      </c>
      <c r="R12" s="122">
        <v>87497.080062889596</v>
      </c>
      <c r="S12" s="122"/>
      <c r="T12" s="122"/>
    </row>
    <row r="13" spans="1:20" ht="12.75" x14ac:dyDescent="0.2">
      <c r="A13" s="122" t="s">
        <v>365</v>
      </c>
      <c r="B13" s="122">
        <v>3791</v>
      </c>
      <c r="C13" s="122"/>
      <c r="D13" s="122"/>
      <c r="E13" s="122">
        <v>70701</v>
      </c>
      <c r="F13" s="178">
        <v>1.1477259863131299</v>
      </c>
      <c r="G13" s="198">
        <v>1.2005959368797199E-2</v>
      </c>
      <c r="H13" s="198">
        <v>2.8088167763661399E-2</v>
      </c>
      <c r="I13" s="122">
        <v>257.03112651972702</v>
      </c>
      <c r="J13" s="198">
        <v>0.14813086094963299</v>
      </c>
      <c r="K13" s="198">
        <v>9.7594093435736402E-3</v>
      </c>
      <c r="L13" s="122"/>
      <c r="M13" s="122">
        <v>806.37520702256995</v>
      </c>
      <c r="N13" s="122">
        <v>28386.169353265999</v>
      </c>
      <c r="O13" s="122">
        <v>19391.412700983801</v>
      </c>
      <c r="P13" s="178">
        <v>1.6283561200508601</v>
      </c>
      <c r="Q13" s="122">
        <v>2284.8907066318002</v>
      </c>
      <c r="R13" s="122">
        <v>87497.080062889596</v>
      </c>
      <c r="S13" s="122"/>
      <c r="T13" s="122"/>
    </row>
    <row r="14" spans="1:20" ht="12.75" x14ac:dyDescent="0.2">
      <c r="A14" s="122" t="s">
        <v>366</v>
      </c>
      <c r="B14" s="122">
        <v>2422</v>
      </c>
      <c r="C14" s="122"/>
      <c r="D14" s="122"/>
      <c r="E14" s="122">
        <v>45465</v>
      </c>
      <c r="F14" s="178">
        <v>1.1477259863131299</v>
      </c>
      <c r="G14" s="198">
        <v>3.44220829209282E-3</v>
      </c>
      <c r="H14" s="198">
        <v>1.3466425633367401E-2</v>
      </c>
      <c r="I14" s="122">
        <v>208.02884415388201</v>
      </c>
      <c r="J14" s="198">
        <v>0.143121082151105</v>
      </c>
      <c r="K14" s="198">
        <v>3.1892664687122002E-3</v>
      </c>
      <c r="L14" s="122"/>
      <c r="M14" s="122">
        <v>806.37520702256995</v>
      </c>
      <c r="N14" s="122">
        <v>28386.169353265999</v>
      </c>
      <c r="O14" s="122">
        <v>19391.412700983801</v>
      </c>
      <c r="P14" s="178">
        <v>1.6283561200508601</v>
      </c>
      <c r="Q14" s="122">
        <v>2284.8907066318002</v>
      </c>
      <c r="R14" s="122">
        <v>87497.080062889596</v>
      </c>
      <c r="S14" s="122"/>
      <c r="T14" s="122"/>
    </row>
    <row r="15" spans="1:20" ht="12.75" x14ac:dyDescent="0.2">
      <c r="A15" s="122" t="s">
        <v>367</v>
      </c>
      <c r="B15" s="122">
        <v>3051</v>
      </c>
      <c r="C15" s="122"/>
      <c r="D15" s="122"/>
      <c r="E15" s="122">
        <v>96217</v>
      </c>
      <c r="F15" s="178">
        <v>1.1477259863131299</v>
      </c>
      <c r="G15" s="198">
        <v>5.3351625319157103E-3</v>
      </c>
      <c r="H15" s="198">
        <v>1.7130811332495201E-2</v>
      </c>
      <c r="I15" s="122">
        <v>298.32197371296701</v>
      </c>
      <c r="J15" s="198">
        <v>0.20067139902511999</v>
      </c>
      <c r="K15" s="198">
        <v>4.8432189737780199E-3</v>
      </c>
      <c r="L15" s="122"/>
      <c r="M15" s="122">
        <v>806.37520702256995</v>
      </c>
      <c r="N15" s="122">
        <v>28386.169353265999</v>
      </c>
      <c r="O15" s="122">
        <v>19391.412700983801</v>
      </c>
      <c r="P15" s="178">
        <v>1.6283561200508601</v>
      </c>
      <c r="Q15" s="122">
        <v>2284.8907066318002</v>
      </c>
      <c r="R15" s="122">
        <v>87497.080062889596</v>
      </c>
      <c r="S15" s="122"/>
      <c r="T15" s="122"/>
    </row>
    <row r="16" spans="1:20" ht="12.75" x14ac:dyDescent="0.2">
      <c r="A16" s="122" t="s">
        <v>368</v>
      </c>
      <c r="B16" s="122">
        <v>2920</v>
      </c>
      <c r="C16" s="122"/>
      <c r="D16" s="122"/>
      <c r="E16" s="122">
        <v>57568</v>
      </c>
      <c r="F16" s="178">
        <v>1.1477259863131299</v>
      </c>
      <c r="G16" s="198">
        <v>4.5612724661849204E-3</v>
      </c>
      <c r="H16" s="198">
        <v>2.8603095589951E-2</v>
      </c>
      <c r="I16" s="122">
        <v>178.387219273131</v>
      </c>
      <c r="J16" s="198">
        <v>7.3339355197331896E-2</v>
      </c>
      <c r="K16" s="198">
        <v>6.80933852140078E-3</v>
      </c>
      <c r="L16" s="122"/>
      <c r="M16" s="122">
        <v>806.37520702256995</v>
      </c>
      <c r="N16" s="122">
        <v>28386.169353265999</v>
      </c>
      <c r="O16" s="122">
        <v>19391.412700983801</v>
      </c>
      <c r="P16" s="178">
        <v>1.6283561200508601</v>
      </c>
      <c r="Q16" s="122">
        <v>2284.8907066318002</v>
      </c>
      <c r="R16" s="122">
        <v>87497.080062889596</v>
      </c>
      <c r="S16" s="122"/>
      <c r="T16" s="122"/>
    </row>
    <row r="17" spans="1:20" ht="12.75" x14ac:dyDescent="0.2">
      <c r="A17" s="122" t="s">
        <v>369</v>
      </c>
      <c r="B17" s="122">
        <v>2720</v>
      </c>
      <c r="C17" s="122"/>
      <c r="D17" s="122"/>
      <c r="E17" s="122">
        <v>9815</v>
      </c>
      <c r="F17" s="178">
        <v>1.1477259863131299</v>
      </c>
      <c r="G17" s="198">
        <v>3.6763457293258598E-3</v>
      </c>
      <c r="H17" s="198">
        <v>3.06368330464716E-2</v>
      </c>
      <c r="I17" s="122">
        <v>83.898748500797097</v>
      </c>
      <c r="J17" s="198">
        <v>5.7463066734589903E-2</v>
      </c>
      <c r="K17" s="198">
        <v>6.8262862964849702E-3</v>
      </c>
      <c r="L17" s="122"/>
      <c r="M17" s="122">
        <v>806.37520702256995</v>
      </c>
      <c r="N17" s="122">
        <v>28386.169353265999</v>
      </c>
      <c r="O17" s="122">
        <v>19391.412700983801</v>
      </c>
      <c r="P17" s="178">
        <v>1.6283561200508601</v>
      </c>
      <c r="Q17" s="122">
        <v>2284.8907066318002</v>
      </c>
      <c r="R17" s="122">
        <v>87497.080062889596</v>
      </c>
      <c r="S17" s="122"/>
      <c r="T17" s="122"/>
    </row>
    <row r="18" spans="1:20" ht="12.75" x14ac:dyDescent="0.2">
      <c r="A18" s="122" t="s">
        <v>370</v>
      </c>
      <c r="B18" s="122">
        <v>3486</v>
      </c>
      <c r="C18" s="122"/>
      <c r="D18" s="122"/>
      <c r="E18" s="122">
        <v>27041</v>
      </c>
      <c r="F18" s="178">
        <v>1.1477259863131299</v>
      </c>
      <c r="G18" s="198">
        <v>6.2651775698630502E-3</v>
      </c>
      <c r="H18" s="198">
        <v>3.4322457314159102E-2</v>
      </c>
      <c r="I18" s="122">
        <v>144.59598887935999</v>
      </c>
      <c r="J18" s="198">
        <v>8.9382789098036305E-2</v>
      </c>
      <c r="K18" s="198">
        <v>1.08353980991827E-2</v>
      </c>
      <c r="L18" s="122"/>
      <c r="M18" s="122">
        <v>806.37520702256995</v>
      </c>
      <c r="N18" s="122">
        <v>28386.169353265999</v>
      </c>
      <c r="O18" s="122">
        <v>19391.412700983801</v>
      </c>
      <c r="P18" s="178">
        <v>1.6283561200508601</v>
      </c>
      <c r="Q18" s="122">
        <v>2284.8907066318002</v>
      </c>
      <c r="R18" s="122">
        <v>87497.080062889596</v>
      </c>
      <c r="S18" s="122"/>
      <c r="T18" s="122"/>
    </row>
    <row r="19" spans="1:20" ht="12.75" x14ac:dyDescent="0.2">
      <c r="A19" s="122" t="s">
        <v>371</v>
      </c>
      <c r="B19" s="122">
        <v>3076</v>
      </c>
      <c r="C19" s="122"/>
      <c r="D19" s="122"/>
      <c r="E19" s="122">
        <v>16140</v>
      </c>
      <c r="F19" s="178">
        <v>1.1477259863131299</v>
      </c>
      <c r="G19" s="198">
        <v>6.0563816604708798E-3</v>
      </c>
      <c r="H19" s="198">
        <v>2.8938906752411599E-2</v>
      </c>
      <c r="I19" s="122">
        <v>123.308556069723</v>
      </c>
      <c r="J19" s="198">
        <v>0.16456009913259001</v>
      </c>
      <c r="K19" s="198">
        <v>6.44361833952912E-3</v>
      </c>
      <c r="L19" s="122"/>
      <c r="M19" s="122">
        <v>806.37520702256995</v>
      </c>
      <c r="N19" s="122">
        <v>28386.169353265999</v>
      </c>
      <c r="O19" s="122">
        <v>19391.412700983801</v>
      </c>
      <c r="P19" s="178">
        <v>1.6283561200508601</v>
      </c>
      <c r="Q19" s="122">
        <v>2284.8907066318002</v>
      </c>
      <c r="R19" s="122">
        <v>87497.080062889596</v>
      </c>
      <c r="S19" s="122"/>
      <c r="T19" s="122"/>
    </row>
    <row r="20" spans="1:20" ht="12.75" x14ac:dyDescent="0.2">
      <c r="A20" s="122" t="s">
        <v>372</v>
      </c>
      <c r="B20" s="122">
        <v>3776</v>
      </c>
      <c r="C20" s="122"/>
      <c r="D20" s="122"/>
      <c r="E20" s="122">
        <v>44085</v>
      </c>
      <c r="F20" s="178">
        <v>1.1477259863131299</v>
      </c>
      <c r="G20" s="198">
        <v>9.3814978639748994E-3</v>
      </c>
      <c r="H20" s="198">
        <v>3.37156980797262E-2</v>
      </c>
      <c r="I20" s="122">
        <v>184.88645163991899</v>
      </c>
      <c r="J20" s="198">
        <v>0.202449812861518</v>
      </c>
      <c r="K20" s="198">
        <v>9.1414313258477899E-3</v>
      </c>
      <c r="L20" s="122"/>
      <c r="M20" s="122">
        <v>806.37520702256995</v>
      </c>
      <c r="N20" s="122">
        <v>28386.169353265999</v>
      </c>
      <c r="O20" s="122">
        <v>19391.412700983801</v>
      </c>
      <c r="P20" s="178">
        <v>1.6283561200508601</v>
      </c>
      <c r="Q20" s="122">
        <v>2284.8907066318002</v>
      </c>
      <c r="R20" s="122">
        <v>87497.080062889596</v>
      </c>
      <c r="S20" s="122"/>
      <c r="T20" s="122"/>
    </row>
    <row r="21" spans="1:20" ht="12.75" x14ac:dyDescent="0.2">
      <c r="A21" s="122" t="s">
        <v>373</v>
      </c>
      <c r="B21" s="122">
        <v>3030</v>
      </c>
      <c r="C21" s="122"/>
      <c r="D21" s="122"/>
      <c r="E21" s="122">
        <v>69325</v>
      </c>
      <c r="F21" s="178">
        <v>1.1477259863131299</v>
      </c>
      <c r="G21" s="198">
        <v>6.55487438394038E-3</v>
      </c>
      <c r="H21" s="198">
        <v>1.87068215072883E-2</v>
      </c>
      <c r="I21" s="122">
        <v>254.06495232518799</v>
      </c>
      <c r="J21" s="198">
        <v>0.16915975477821901</v>
      </c>
      <c r="K21" s="198">
        <v>5.5391272989542004E-3</v>
      </c>
      <c r="L21" s="122"/>
      <c r="M21" s="122">
        <v>806.37520702256995</v>
      </c>
      <c r="N21" s="122">
        <v>28386.169353265999</v>
      </c>
      <c r="O21" s="122">
        <v>19391.412700983801</v>
      </c>
      <c r="P21" s="178">
        <v>1.6283561200508601</v>
      </c>
      <c r="Q21" s="122">
        <v>2284.8907066318002</v>
      </c>
      <c r="R21" s="122">
        <v>87497.080062889596</v>
      </c>
      <c r="S21" s="122"/>
      <c r="T21" s="122"/>
    </row>
    <row r="22" spans="1:20" ht="12.75" x14ac:dyDescent="0.2">
      <c r="A22" s="122" t="s">
        <v>374</v>
      </c>
      <c r="B22" s="122">
        <v>2981</v>
      </c>
      <c r="C22" s="122"/>
      <c r="D22" s="122"/>
      <c r="E22" s="122">
        <v>74041</v>
      </c>
      <c r="F22" s="178">
        <v>1.1477259863131299</v>
      </c>
      <c r="G22" s="198">
        <v>6.4918986327395199E-3</v>
      </c>
      <c r="H22" s="198">
        <v>2.0223345741430102E-2</v>
      </c>
      <c r="I22" s="122">
        <v>261.04405758415601</v>
      </c>
      <c r="J22" s="198">
        <v>0.24674167015572501</v>
      </c>
      <c r="K22" s="198">
        <v>2.5796518145351898E-3</v>
      </c>
      <c r="L22" s="122"/>
      <c r="M22" s="122">
        <v>806.37520702256995</v>
      </c>
      <c r="N22" s="122">
        <v>28386.169353265999</v>
      </c>
      <c r="O22" s="122">
        <v>19391.412700983801</v>
      </c>
      <c r="P22" s="178">
        <v>1.6283561200508601</v>
      </c>
      <c r="Q22" s="122">
        <v>2284.8907066318002</v>
      </c>
      <c r="R22" s="122">
        <v>87497.080062889596</v>
      </c>
      <c r="S22" s="122"/>
      <c r="T22" s="122"/>
    </row>
    <row r="23" spans="1:20" ht="12.75" x14ac:dyDescent="0.2">
      <c r="A23" s="122" t="s">
        <v>375</v>
      </c>
      <c r="B23" s="122">
        <v>4745</v>
      </c>
      <c r="C23" s="122"/>
      <c r="D23" s="122"/>
      <c r="E23" s="122">
        <v>911989</v>
      </c>
      <c r="F23" s="178">
        <v>1.1477259863131299</v>
      </c>
      <c r="G23" s="198">
        <v>8.9318511517134502E-3</v>
      </c>
      <c r="H23" s="198">
        <v>2.1883153406773301E-2</v>
      </c>
      <c r="I23" s="122">
        <v>920.28691178349402</v>
      </c>
      <c r="J23" s="198">
        <v>0.12625481228391999</v>
      </c>
      <c r="K23" s="198">
        <v>9.8619610543548199E-3</v>
      </c>
      <c r="L23" s="122"/>
      <c r="M23" s="122">
        <v>806.37520702256995</v>
      </c>
      <c r="N23" s="122">
        <v>28386.169353265999</v>
      </c>
      <c r="O23" s="122">
        <v>19391.412700983801</v>
      </c>
      <c r="P23" s="178">
        <v>1.6283561200508601</v>
      </c>
      <c r="Q23" s="122">
        <v>2284.8907066318002</v>
      </c>
      <c r="R23" s="122">
        <v>87497.080062889596</v>
      </c>
      <c r="S23" s="122"/>
      <c r="T23" s="122"/>
    </row>
    <row r="24" spans="1:20" ht="12.75" x14ac:dyDescent="0.2">
      <c r="A24" s="122" t="s">
        <v>376</v>
      </c>
      <c r="B24" s="122">
        <v>4180</v>
      </c>
      <c r="C24" s="122"/>
      <c r="D24" s="122"/>
      <c r="E24" s="122">
        <v>44090</v>
      </c>
      <c r="F24" s="178">
        <v>1.1477259863131299</v>
      </c>
      <c r="G24" s="198">
        <v>1.25406365766992E-2</v>
      </c>
      <c r="H24" s="198">
        <v>3.0530008533232199E-2</v>
      </c>
      <c r="I24" s="122">
        <v>196.55279189062699</v>
      </c>
      <c r="J24" s="198">
        <v>0.204876389203901</v>
      </c>
      <c r="K24" s="198">
        <v>1.25652075300522E-2</v>
      </c>
      <c r="L24" s="122"/>
      <c r="M24" s="122">
        <v>806.37520702256995</v>
      </c>
      <c r="N24" s="122">
        <v>28386.169353265999</v>
      </c>
      <c r="O24" s="122">
        <v>19391.412700983801</v>
      </c>
      <c r="P24" s="178">
        <v>1.6283561200508601</v>
      </c>
      <c r="Q24" s="122">
        <v>2284.8907066318002</v>
      </c>
      <c r="R24" s="122">
        <v>87497.080062889596</v>
      </c>
      <c r="S24" s="122"/>
      <c r="T24" s="122"/>
    </row>
    <row r="25" spans="1:20" ht="12.75" x14ac:dyDescent="0.2">
      <c r="A25" s="122" t="s">
        <v>377</v>
      </c>
      <c r="B25" s="122">
        <v>6149</v>
      </c>
      <c r="C25" s="122"/>
      <c r="D25" s="122"/>
      <c r="E25" s="122">
        <v>92235</v>
      </c>
      <c r="F25" s="178">
        <v>1.1477259863131299</v>
      </c>
      <c r="G25" s="198">
        <v>1.8776314125151301E-2</v>
      </c>
      <c r="H25" s="198">
        <v>4.7105706841056597E-2</v>
      </c>
      <c r="I25" s="122">
        <v>280.20171305686199</v>
      </c>
      <c r="J25" s="198">
        <v>0.28578088578088601</v>
      </c>
      <c r="K25" s="198">
        <v>2.2811297229901901E-2</v>
      </c>
      <c r="L25" s="122"/>
      <c r="M25" s="122">
        <v>806.37520702256995</v>
      </c>
      <c r="N25" s="122">
        <v>28386.169353265999</v>
      </c>
      <c r="O25" s="122">
        <v>19391.412700983801</v>
      </c>
      <c r="P25" s="178">
        <v>1.6283561200508601</v>
      </c>
      <c r="Q25" s="122">
        <v>2284.8907066318002</v>
      </c>
      <c r="R25" s="122">
        <v>87497.080062889596</v>
      </c>
      <c r="S25" s="122"/>
      <c r="T25" s="122"/>
    </row>
    <row r="26" spans="1:20" ht="12.75" x14ac:dyDescent="0.2">
      <c r="A26" s="122" t="s">
        <v>378</v>
      </c>
      <c r="B26" s="122">
        <v>2971</v>
      </c>
      <c r="C26" s="122"/>
      <c r="D26" s="122"/>
      <c r="E26" s="122">
        <v>45390</v>
      </c>
      <c r="F26" s="178">
        <v>1.1477259863131299</v>
      </c>
      <c r="G26" s="198">
        <v>4.1565689946390502E-3</v>
      </c>
      <c r="H26" s="198">
        <v>2.5228405315614599E-2</v>
      </c>
      <c r="I26" s="122">
        <v>206.264393437161</v>
      </c>
      <c r="J26" s="198">
        <v>0.179048248512888</v>
      </c>
      <c r="K26" s="198">
        <v>4.9129764265256701E-3</v>
      </c>
      <c r="L26" s="122"/>
      <c r="M26" s="122">
        <v>806.37520702256995</v>
      </c>
      <c r="N26" s="122">
        <v>28386.169353265999</v>
      </c>
      <c r="O26" s="122">
        <v>19391.412700983801</v>
      </c>
      <c r="P26" s="178">
        <v>1.6283561200508601</v>
      </c>
      <c r="Q26" s="122">
        <v>2284.8907066318002</v>
      </c>
      <c r="R26" s="122">
        <v>87497.080062889596</v>
      </c>
      <c r="S26" s="122"/>
      <c r="T26" s="122"/>
    </row>
    <row r="27" spans="1:20" ht="12.75" x14ac:dyDescent="0.2">
      <c r="A27" s="122" t="s">
        <v>379</v>
      </c>
      <c r="B27" s="122">
        <v>2217</v>
      </c>
      <c r="C27" s="122"/>
      <c r="D27" s="122"/>
      <c r="E27" s="122">
        <v>67334</v>
      </c>
      <c r="F27" s="178">
        <v>1.1477259863131299</v>
      </c>
      <c r="G27" s="198">
        <v>2.9665547865862698E-3</v>
      </c>
      <c r="H27" s="198">
        <v>1.2411534805112499E-2</v>
      </c>
      <c r="I27" s="122">
        <v>251.99801586520499</v>
      </c>
      <c r="J27" s="198">
        <v>5.9345947069830998E-2</v>
      </c>
      <c r="K27" s="198">
        <v>2.9108622686904099E-3</v>
      </c>
      <c r="L27" s="122"/>
      <c r="M27" s="122">
        <v>806.37520702256995</v>
      </c>
      <c r="N27" s="122">
        <v>28386.169353265999</v>
      </c>
      <c r="O27" s="122">
        <v>19391.412700983801</v>
      </c>
      <c r="P27" s="178">
        <v>1.6283561200508601</v>
      </c>
      <c r="Q27" s="122">
        <v>2284.8907066318002</v>
      </c>
      <c r="R27" s="122">
        <v>87497.080062889596</v>
      </c>
      <c r="S27" s="122"/>
      <c r="T27" s="122"/>
    </row>
    <row r="28" spans="1:20" ht="12.75" x14ac:dyDescent="0.2">
      <c r="A28" s="122" t="s">
        <v>380</v>
      </c>
      <c r="B28" s="122">
        <v>3641</v>
      </c>
      <c r="C28" s="122"/>
      <c r="D28" s="122"/>
      <c r="E28" s="122">
        <v>41816</v>
      </c>
      <c r="F28" s="178">
        <v>1.1477259863131299</v>
      </c>
      <c r="G28" s="198">
        <v>7.7362731968624397E-3</v>
      </c>
      <c r="H28" s="198">
        <v>3.2223658694246898E-2</v>
      </c>
      <c r="I28" s="122">
        <v>195.88261791184999</v>
      </c>
      <c r="J28" s="198">
        <v>0.21778744977998901</v>
      </c>
      <c r="K28" s="198">
        <v>8.05911612779797E-3</v>
      </c>
      <c r="L28" s="122"/>
      <c r="M28" s="122">
        <v>806.37520702256995</v>
      </c>
      <c r="N28" s="122">
        <v>28386.169353265999</v>
      </c>
      <c r="O28" s="122">
        <v>19391.412700983801</v>
      </c>
      <c r="P28" s="178">
        <v>1.6283561200508601</v>
      </c>
      <c r="Q28" s="122">
        <v>2284.8907066318002</v>
      </c>
      <c r="R28" s="122">
        <v>87497.080062889596</v>
      </c>
      <c r="S28" s="122"/>
      <c r="T28" s="122"/>
    </row>
    <row r="29" spans="1:20" ht="12.75" x14ac:dyDescent="0.2">
      <c r="A29" s="122" t="s">
        <v>381</v>
      </c>
      <c r="B29" s="122">
        <v>4030</v>
      </c>
      <c r="C29" s="122"/>
      <c r="D29" s="122"/>
      <c r="E29" s="122">
        <v>25287</v>
      </c>
      <c r="F29" s="178">
        <v>1.1477259863131299</v>
      </c>
      <c r="G29" s="198">
        <v>1.07400377005312E-2</v>
      </c>
      <c r="H29" s="198">
        <v>3.2251437962202097E-2</v>
      </c>
      <c r="I29" s="122">
        <v>146.15060725156101</v>
      </c>
      <c r="J29" s="198">
        <v>0.24842804603155799</v>
      </c>
      <c r="K29" s="198">
        <v>1.1072883299719199E-2</v>
      </c>
      <c r="L29" s="122"/>
      <c r="M29" s="122">
        <v>806.37520702256995</v>
      </c>
      <c r="N29" s="122">
        <v>28386.169353265999</v>
      </c>
      <c r="O29" s="122">
        <v>19391.412700983801</v>
      </c>
      <c r="P29" s="178">
        <v>1.6283561200508601</v>
      </c>
      <c r="Q29" s="122">
        <v>2284.8907066318002</v>
      </c>
      <c r="R29" s="122">
        <v>87497.080062889596</v>
      </c>
      <c r="S29" s="122"/>
      <c r="T29" s="122"/>
    </row>
    <row r="30" spans="1:20" ht="12.75" x14ac:dyDescent="0.2">
      <c r="A30" s="122" t="s">
        <v>382</v>
      </c>
      <c r="B30" s="122">
        <v>2357</v>
      </c>
      <c r="C30" s="122"/>
      <c r="D30" s="122"/>
      <c r="E30" s="122">
        <v>31969</v>
      </c>
      <c r="F30" s="178">
        <v>1.1477259863131299</v>
      </c>
      <c r="G30" s="198">
        <v>2.7526666458131299E-3</v>
      </c>
      <c r="H30" s="198">
        <v>2.1879021879021899E-2</v>
      </c>
      <c r="I30" s="122">
        <v>157.42299704935101</v>
      </c>
      <c r="J30" s="198">
        <v>6.2810848009008699E-2</v>
      </c>
      <c r="K30" s="198">
        <v>3.9413181519597097E-3</v>
      </c>
      <c r="L30" s="122"/>
      <c r="M30" s="122">
        <v>806.37520702256995</v>
      </c>
      <c r="N30" s="122">
        <v>28386.169353265999</v>
      </c>
      <c r="O30" s="122">
        <v>19391.412700983801</v>
      </c>
      <c r="P30" s="178">
        <v>1.6283561200508601</v>
      </c>
      <c r="Q30" s="122">
        <v>2284.8907066318002</v>
      </c>
      <c r="R30" s="122">
        <v>87497.080062889596</v>
      </c>
      <c r="S30" s="122"/>
      <c r="T30" s="122"/>
    </row>
    <row r="31" spans="1:20" ht="12.75" x14ac:dyDescent="0.2">
      <c r="A31" s="122" t="s">
        <v>383</v>
      </c>
      <c r="B31" s="122">
        <v>1856</v>
      </c>
      <c r="C31" s="122"/>
      <c r="D31" s="122"/>
      <c r="E31" s="122">
        <v>11329</v>
      </c>
      <c r="F31" s="178">
        <v>1.1477259863131299</v>
      </c>
      <c r="G31" s="198">
        <v>2.0375437667343398E-3</v>
      </c>
      <c r="H31" s="198">
        <v>1.46682417798779E-2</v>
      </c>
      <c r="I31" s="122">
        <v>97.025769772777394</v>
      </c>
      <c r="J31" s="198">
        <v>3.0982434460234801E-2</v>
      </c>
      <c r="K31" s="198">
        <v>2.7363403654338402E-3</v>
      </c>
      <c r="L31" s="122"/>
      <c r="M31" s="122">
        <v>806.37520702256995</v>
      </c>
      <c r="N31" s="122">
        <v>28386.169353265999</v>
      </c>
      <c r="O31" s="122">
        <v>19391.412700983801</v>
      </c>
      <c r="P31" s="178">
        <v>1.6283561200508601</v>
      </c>
      <c r="Q31" s="122">
        <v>2284.8907066318002</v>
      </c>
      <c r="R31" s="122">
        <v>87497.080062889596</v>
      </c>
      <c r="S31" s="122"/>
      <c r="T31" s="122"/>
    </row>
    <row r="32" spans="1:20" ht="12.75" x14ac:dyDescent="0.2">
      <c r="A32" s="122" t="s">
        <v>384</v>
      </c>
      <c r="B32" s="122">
        <v>2769</v>
      </c>
      <c r="C32" s="122"/>
      <c r="D32" s="122"/>
      <c r="E32" s="122">
        <v>40541</v>
      </c>
      <c r="F32" s="178">
        <v>1.1477259863131299</v>
      </c>
      <c r="G32" s="198">
        <v>4.7051133420487898E-3</v>
      </c>
      <c r="H32" s="198">
        <v>2.2850438571987298E-2</v>
      </c>
      <c r="I32" s="122">
        <v>170.26450011673001</v>
      </c>
      <c r="J32" s="198">
        <v>5.8138674428356497E-2</v>
      </c>
      <c r="K32" s="198">
        <v>7.0792531017981799E-3</v>
      </c>
      <c r="L32" s="122"/>
      <c r="M32" s="122">
        <v>806.37520702256995</v>
      </c>
      <c r="N32" s="122">
        <v>28386.169353265999</v>
      </c>
      <c r="O32" s="122">
        <v>19391.412700983801</v>
      </c>
      <c r="P32" s="178">
        <v>1.6283561200508601</v>
      </c>
      <c r="Q32" s="122">
        <v>2284.8907066318002</v>
      </c>
      <c r="R32" s="122">
        <v>87497.080062889596</v>
      </c>
      <c r="S32" s="122"/>
      <c r="T32" s="122"/>
    </row>
    <row r="33" spans="1:20" ht="12.75" x14ac:dyDescent="0.2">
      <c r="A33" s="122" t="s">
        <v>385</v>
      </c>
      <c r="B33" s="122">
        <v>2585</v>
      </c>
      <c r="C33" s="122"/>
      <c r="D33" s="122"/>
      <c r="E33" s="122">
        <v>41180</v>
      </c>
      <c r="F33" s="178">
        <v>1.1477259863131299</v>
      </c>
      <c r="G33" s="198">
        <v>4.1464303059737702E-3</v>
      </c>
      <c r="H33" s="198">
        <v>2.29360383206537E-2</v>
      </c>
      <c r="I33" s="122">
        <v>185.22688789697901</v>
      </c>
      <c r="J33" s="198">
        <v>7.81204468188441E-2</v>
      </c>
      <c r="K33" s="198">
        <v>4.6138902379796003E-3</v>
      </c>
      <c r="L33" s="122"/>
      <c r="M33" s="122">
        <v>806.37520702256995</v>
      </c>
      <c r="N33" s="122">
        <v>28386.169353265999</v>
      </c>
      <c r="O33" s="122">
        <v>19391.412700983801</v>
      </c>
      <c r="P33" s="178">
        <v>1.6283561200508601</v>
      </c>
      <c r="Q33" s="122">
        <v>2284.8907066318002</v>
      </c>
      <c r="R33" s="122">
        <v>87497.080062889596</v>
      </c>
      <c r="S33" s="122"/>
      <c r="T33" s="122"/>
    </row>
    <row r="34" spans="1:20" ht="14.25" customHeight="1" x14ac:dyDescent="0.2">
      <c r="A34" s="19" t="s">
        <v>386</v>
      </c>
      <c r="B34" s="122"/>
      <c r="C34" s="122"/>
      <c r="D34" s="122"/>
      <c r="E34" s="19"/>
      <c r="F34" s="178"/>
      <c r="G34" s="198"/>
      <c r="H34" s="198"/>
      <c r="I34" s="122"/>
      <c r="J34" s="198"/>
      <c r="K34" s="198"/>
      <c r="L34" s="122"/>
      <c r="M34" s="122"/>
      <c r="N34" s="122"/>
      <c r="O34" s="122"/>
      <c r="P34" s="178"/>
      <c r="Q34" s="122"/>
      <c r="R34" s="122"/>
      <c r="S34" s="122"/>
      <c r="T34" s="122"/>
    </row>
    <row r="35" spans="1:20" ht="12.75" x14ac:dyDescent="0.2">
      <c r="A35" s="122" t="s">
        <v>387</v>
      </c>
      <c r="B35" s="122">
        <v>3067</v>
      </c>
      <c r="C35" s="122"/>
      <c r="D35" s="122"/>
      <c r="E35" s="122">
        <v>41163</v>
      </c>
      <c r="F35" s="178">
        <v>1.1477259863131299</v>
      </c>
      <c r="G35" s="198">
        <v>5.8628703771186098E-3</v>
      </c>
      <c r="H35" s="198">
        <v>2.8416444089544801E-2</v>
      </c>
      <c r="I35" s="122">
        <v>164.05182108102301</v>
      </c>
      <c r="J35" s="198">
        <v>8.90848577606103E-2</v>
      </c>
      <c r="K35" s="198">
        <v>7.7496781089813702E-3</v>
      </c>
      <c r="L35" s="122"/>
      <c r="M35" s="122">
        <v>806.37520702256995</v>
      </c>
      <c r="N35" s="122">
        <v>28386.169353265999</v>
      </c>
      <c r="O35" s="122">
        <v>19391.412700983801</v>
      </c>
      <c r="P35" s="178">
        <v>1.6283561200508601</v>
      </c>
      <c r="Q35" s="122">
        <v>2284.8907066318002</v>
      </c>
      <c r="R35" s="122">
        <v>87497.080062889596</v>
      </c>
      <c r="S35" s="122"/>
      <c r="T35" s="122"/>
    </row>
    <row r="36" spans="1:20" ht="12.75" x14ac:dyDescent="0.2">
      <c r="A36" s="122" t="s">
        <v>388</v>
      </c>
      <c r="B36" s="122">
        <v>3376</v>
      </c>
      <c r="C36" s="122"/>
      <c r="D36" s="122"/>
      <c r="E36" s="122">
        <v>13490</v>
      </c>
      <c r="F36" s="178">
        <v>1.1477259863131299</v>
      </c>
      <c r="G36" s="198">
        <v>7.8762045959970307E-3</v>
      </c>
      <c r="H36" s="198">
        <v>3.1776007882420597E-2</v>
      </c>
      <c r="I36" s="122">
        <v>90.404645898316502</v>
      </c>
      <c r="J36" s="198">
        <v>4.81097108969607E-2</v>
      </c>
      <c r="K36" s="198">
        <v>1.18606375092661E-2</v>
      </c>
      <c r="L36" s="122"/>
      <c r="M36" s="122">
        <v>806.37520702256995</v>
      </c>
      <c r="N36" s="122">
        <v>28386.169353265999</v>
      </c>
      <c r="O36" s="122">
        <v>19391.412700983801</v>
      </c>
      <c r="P36" s="178">
        <v>1.6283561200508601</v>
      </c>
      <c r="Q36" s="122">
        <v>2284.8907066318002</v>
      </c>
      <c r="R36" s="122">
        <v>87497.080062889596</v>
      </c>
      <c r="S36" s="122"/>
      <c r="T36" s="122"/>
    </row>
    <row r="37" spans="1:20" ht="12.75" x14ac:dyDescent="0.2">
      <c r="A37" s="122" t="s">
        <v>389</v>
      </c>
      <c r="B37" s="122">
        <v>2793</v>
      </c>
      <c r="C37" s="122"/>
      <c r="D37" s="122"/>
      <c r="E37" s="122">
        <v>20034</v>
      </c>
      <c r="F37" s="178">
        <v>1.1477259863131299</v>
      </c>
      <c r="G37" s="198">
        <v>4.8126518252304398E-3</v>
      </c>
      <c r="H37" s="198">
        <v>3.3164440350069102E-2</v>
      </c>
      <c r="I37" s="122">
        <v>132.12494087037501</v>
      </c>
      <c r="J37" s="198">
        <v>5.5106319257262698E-2</v>
      </c>
      <c r="K37" s="198">
        <v>5.79015673355296E-3</v>
      </c>
      <c r="L37" s="122"/>
      <c r="M37" s="122">
        <v>806.37520702256995</v>
      </c>
      <c r="N37" s="122">
        <v>28386.169353265999</v>
      </c>
      <c r="O37" s="122">
        <v>19391.412700983801</v>
      </c>
      <c r="P37" s="178">
        <v>1.6283561200508601</v>
      </c>
      <c r="Q37" s="122">
        <v>2284.8907066318002</v>
      </c>
      <c r="R37" s="122">
        <v>87497.080062889596</v>
      </c>
      <c r="S37" s="122"/>
      <c r="T37" s="122"/>
    </row>
    <row r="38" spans="1:20" ht="12.75" x14ac:dyDescent="0.2">
      <c r="A38" s="122" t="s">
        <v>390</v>
      </c>
      <c r="B38" s="122">
        <v>2348</v>
      </c>
      <c r="C38" s="122"/>
      <c r="D38" s="122"/>
      <c r="E38" s="122">
        <v>16105</v>
      </c>
      <c r="F38" s="178">
        <v>1.1477259863131299</v>
      </c>
      <c r="G38" s="198">
        <v>2.59753699679189E-3</v>
      </c>
      <c r="H38" s="198">
        <v>2.0452024403771502E-2</v>
      </c>
      <c r="I38" s="122">
        <v>98.802833967452599</v>
      </c>
      <c r="J38" s="198">
        <v>5.2219807513194702E-2</v>
      </c>
      <c r="K38" s="198">
        <v>5.5883266066439003E-3</v>
      </c>
      <c r="L38" s="122"/>
      <c r="M38" s="122">
        <v>806.37520702256995</v>
      </c>
      <c r="N38" s="122">
        <v>28386.169353265999</v>
      </c>
      <c r="O38" s="122">
        <v>19391.412700983801</v>
      </c>
      <c r="P38" s="178">
        <v>1.6283561200508601</v>
      </c>
      <c r="Q38" s="122">
        <v>2284.8907066318002</v>
      </c>
      <c r="R38" s="122">
        <v>87497.080062889596</v>
      </c>
      <c r="S38" s="122"/>
      <c r="T38" s="122"/>
    </row>
    <row r="39" spans="1:20" ht="12.75" x14ac:dyDescent="0.2">
      <c r="A39" s="122" t="s">
        <v>391</v>
      </c>
      <c r="B39" s="122">
        <v>4116</v>
      </c>
      <c r="C39" s="122"/>
      <c r="D39" s="122"/>
      <c r="E39" s="122">
        <v>20245</v>
      </c>
      <c r="F39" s="178">
        <v>1.1477259863131299</v>
      </c>
      <c r="G39" s="198">
        <v>1.08504157405121E-2</v>
      </c>
      <c r="H39" s="198">
        <v>3.2379600305777002E-2</v>
      </c>
      <c r="I39" s="122">
        <v>114.30660523346801</v>
      </c>
      <c r="J39" s="198">
        <v>6.9054087428994798E-2</v>
      </c>
      <c r="K39" s="198">
        <v>1.71400345764386E-2</v>
      </c>
      <c r="L39" s="122"/>
      <c r="M39" s="122">
        <v>806.37520702256995</v>
      </c>
      <c r="N39" s="122">
        <v>28386.169353265999</v>
      </c>
      <c r="O39" s="122">
        <v>19391.412700983801</v>
      </c>
      <c r="P39" s="178">
        <v>1.6283561200508601</v>
      </c>
      <c r="Q39" s="122">
        <v>2284.8907066318002</v>
      </c>
      <c r="R39" s="122">
        <v>87497.080062889596</v>
      </c>
      <c r="S39" s="122"/>
      <c r="T39" s="122"/>
    </row>
    <row r="40" spans="1:20" ht="12.75" x14ac:dyDescent="0.2">
      <c r="A40" s="122" t="s">
        <v>386</v>
      </c>
      <c r="B40" s="122">
        <v>3932</v>
      </c>
      <c r="C40" s="122"/>
      <c r="D40" s="122"/>
      <c r="E40" s="122">
        <v>207362</v>
      </c>
      <c r="F40" s="178">
        <v>1.1477259863131299</v>
      </c>
      <c r="G40" s="198">
        <v>7.2317171580778203E-3</v>
      </c>
      <c r="H40" s="198">
        <v>1.83880904090853E-2</v>
      </c>
      <c r="I40" s="122">
        <v>415.58272341376301</v>
      </c>
      <c r="J40" s="198">
        <v>0.156369055082416</v>
      </c>
      <c r="K40" s="198">
        <v>1.1704169519969901E-2</v>
      </c>
      <c r="L40" s="122"/>
      <c r="M40" s="122">
        <v>806.37520702256995</v>
      </c>
      <c r="N40" s="122">
        <v>28386.169353265999</v>
      </c>
      <c r="O40" s="122">
        <v>19391.412700983801</v>
      </c>
      <c r="P40" s="178">
        <v>1.6283561200508601</v>
      </c>
      <c r="Q40" s="122">
        <v>2284.8907066318002</v>
      </c>
      <c r="R40" s="122">
        <v>87497.080062889596</v>
      </c>
      <c r="S40" s="122"/>
      <c r="T40" s="122"/>
    </row>
    <row r="41" spans="1:20" ht="12.75" x14ac:dyDescent="0.2">
      <c r="A41" s="122" t="s">
        <v>392</v>
      </c>
      <c r="B41" s="122">
        <v>3501</v>
      </c>
      <c r="C41" s="122"/>
      <c r="D41" s="122"/>
      <c r="E41" s="122">
        <v>9169</v>
      </c>
      <c r="F41" s="178">
        <v>1.1477259863131299</v>
      </c>
      <c r="G41" s="198">
        <v>9.6520885592758197E-3</v>
      </c>
      <c r="H41" s="198">
        <v>2.82143299096646E-2</v>
      </c>
      <c r="I41" s="122">
        <v>89.799777282574595</v>
      </c>
      <c r="J41" s="198">
        <v>8.2669865852328495E-2</v>
      </c>
      <c r="K41" s="198">
        <v>1.2433198822118E-2</v>
      </c>
      <c r="L41" s="122"/>
      <c r="M41" s="122">
        <v>806.37520702256995</v>
      </c>
      <c r="N41" s="122">
        <v>28386.169353265999</v>
      </c>
      <c r="O41" s="122">
        <v>19391.412700983801</v>
      </c>
      <c r="P41" s="178">
        <v>1.6283561200508601</v>
      </c>
      <c r="Q41" s="122">
        <v>2284.8907066318002</v>
      </c>
      <c r="R41" s="122">
        <v>87497.080062889596</v>
      </c>
      <c r="S41" s="122"/>
      <c r="T41" s="122"/>
    </row>
    <row r="42" spans="1:20" ht="12.75" x14ac:dyDescent="0.2">
      <c r="A42" s="122" t="s">
        <v>393</v>
      </c>
      <c r="B42" s="122">
        <v>2544</v>
      </c>
      <c r="C42" s="122"/>
      <c r="D42" s="122"/>
      <c r="E42" s="122">
        <v>21374</v>
      </c>
      <c r="F42" s="178">
        <v>1.1477259863131299</v>
      </c>
      <c r="G42" s="198">
        <v>4.9904868843766602E-3</v>
      </c>
      <c r="H42" s="198">
        <v>2.4416297878834099E-2</v>
      </c>
      <c r="I42" s="122">
        <v>119.377552328736</v>
      </c>
      <c r="J42" s="198">
        <v>5.1651539253298399E-2</v>
      </c>
      <c r="K42" s="198">
        <v>5.5207261158416801E-3</v>
      </c>
      <c r="L42" s="122"/>
      <c r="M42" s="122">
        <v>806.37520702256995</v>
      </c>
      <c r="N42" s="122">
        <v>28386.169353265999</v>
      </c>
      <c r="O42" s="122">
        <v>19391.412700983801</v>
      </c>
      <c r="P42" s="178">
        <v>1.6283561200508601</v>
      </c>
      <c r="Q42" s="122">
        <v>2284.8907066318002</v>
      </c>
      <c r="R42" s="122">
        <v>87497.080062889596</v>
      </c>
      <c r="S42" s="122"/>
      <c r="T42" s="122"/>
    </row>
    <row r="43" spans="1:20" ht="14.25" customHeight="1" x14ac:dyDescent="0.2">
      <c r="A43" s="19" t="s">
        <v>394</v>
      </c>
      <c r="B43" s="122"/>
      <c r="C43" s="122"/>
      <c r="D43" s="122"/>
      <c r="E43" s="19"/>
      <c r="F43" s="178"/>
      <c r="G43" s="198"/>
      <c r="H43" s="198"/>
      <c r="I43" s="122"/>
      <c r="J43" s="198"/>
      <c r="K43" s="198"/>
      <c r="L43" s="122"/>
      <c r="M43" s="122"/>
      <c r="N43" s="122"/>
      <c r="O43" s="122"/>
      <c r="P43" s="178"/>
      <c r="Q43" s="122"/>
      <c r="R43" s="122"/>
      <c r="S43" s="122"/>
      <c r="T43" s="122"/>
    </row>
    <row r="44" spans="1:20" ht="12.75" x14ac:dyDescent="0.2">
      <c r="A44" s="122" t="s">
        <v>395</v>
      </c>
      <c r="B44" s="122">
        <v>5513</v>
      </c>
      <c r="C44" s="122"/>
      <c r="D44" s="122"/>
      <c r="E44" s="122">
        <v>100923</v>
      </c>
      <c r="F44" s="178">
        <v>1.1477259863131299</v>
      </c>
      <c r="G44" s="198">
        <v>1.89955048238096E-2</v>
      </c>
      <c r="H44" s="198">
        <v>2.4950074248553399E-2</v>
      </c>
      <c r="I44" s="122">
        <v>291.37776167717402</v>
      </c>
      <c r="J44" s="198">
        <v>0.177620562210794</v>
      </c>
      <c r="K44" s="198">
        <v>2.3929134092327799E-2</v>
      </c>
      <c r="L44" s="122"/>
      <c r="M44" s="122">
        <v>806.37520702256995</v>
      </c>
      <c r="N44" s="122">
        <v>28386.169353265999</v>
      </c>
      <c r="O44" s="122">
        <v>19391.412700983801</v>
      </c>
      <c r="P44" s="178">
        <v>1.6283561200508601</v>
      </c>
      <c r="Q44" s="122">
        <v>2284.8907066318002</v>
      </c>
      <c r="R44" s="122">
        <v>87497.080062889596</v>
      </c>
      <c r="S44" s="122"/>
      <c r="T44" s="122"/>
    </row>
    <row r="45" spans="1:20" ht="12.75" x14ac:dyDescent="0.2">
      <c r="A45" s="122" t="s">
        <v>396</v>
      </c>
      <c r="B45" s="122">
        <v>4362</v>
      </c>
      <c r="C45" s="122"/>
      <c r="D45" s="122"/>
      <c r="E45" s="122">
        <v>16242</v>
      </c>
      <c r="F45" s="178">
        <v>1.1477259863131299</v>
      </c>
      <c r="G45" s="198">
        <v>2.3036982309239399E-2</v>
      </c>
      <c r="H45" s="198">
        <v>2.74367136577232E-2</v>
      </c>
      <c r="I45" s="122">
        <v>107.140095202496</v>
      </c>
      <c r="J45" s="198">
        <v>0.10220416204900901</v>
      </c>
      <c r="K45" s="198">
        <v>1.6007880802856801E-2</v>
      </c>
      <c r="L45" s="122"/>
      <c r="M45" s="122">
        <v>806.37520702256995</v>
      </c>
      <c r="N45" s="122">
        <v>28386.169353265999</v>
      </c>
      <c r="O45" s="122">
        <v>19391.412700983801</v>
      </c>
      <c r="P45" s="178">
        <v>1.6283561200508601</v>
      </c>
      <c r="Q45" s="122">
        <v>2284.8907066318002</v>
      </c>
      <c r="R45" s="122">
        <v>87497.080062889596</v>
      </c>
      <c r="S45" s="122"/>
      <c r="T45" s="122"/>
    </row>
    <row r="46" spans="1:20" ht="12.75" x14ac:dyDescent="0.2">
      <c r="A46" s="122" t="s">
        <v>397</v>
      </c>
      <c r="B46" s="122">
        <v>2846</v>
      </c>
      <c r="C46" s="122"/>
      <c r="D46" s="122"/>
      <c r="E46" s="122">
        <v>10513</v>
      </c>
      <c r="F46" s="178">
        <v>1.1477259863131299</v>
      </c>
      <c r="G46" s="198">
        <v>3.8761533339674698E-3</v>
      </c>
      <c r="H46" s="198">
        <v>3.6532112046011297E-2</v>
      </c>
      <c r="I46" s="122">
        <v>82.788888143276793</v>
      </c>
      <c r="J46" s="198">
        <v>7.8284029297060798E-2</v>
      </c>
      <c r="K46" s="198">
        <v>6.1828212689051696E-3</v>
      </c>
      <c r="L46" s="122"/>
      <c r="M46" s="122">
        <v>806.37520702256995</v>
      </c>
      <c r="N46" s="122">
        <v>28386.169353265999</v>
      </c>
      <c r="O46" s="122">
        <v>19391.412700983801</v>
      </c>
      <c r="P46" s="178">
        <v>1.6283561200508601</v>
      </c>
      <c r="Q46" s="122">
        <v>2284.8907066318002</v>
      </c>
      <c r="R46" s="122">
        <v>87497.080062889596</v>
      </c>
      <c r="S46" s="122"/>
      <c r="T46" s="122"/>
    </row>
    <row r="47" spans="1:20" ht="12.75" x14ac:dyDescent="0.2">
      <c r="A47" s="122" t="s">
        <v>398</v>
      </c>
      <c r="B47" s="122">
        <v>4421</v>
      </c>
      <c r="C47" s="122"/>
      <c r="D47" s="122"/>
      <c r="E47" s="122">
        <v>33268</v>
      </c>
      <c r="F47" s="178">
        <v>1.1477259863131299</v>
      </c>
      <c r="G47" s="198">
        <v>1.0625826620175499E-2</v>
      </c>
      <c r="H47" s="198">
        <v>2.8390376628956E-2</v>
      </c>
      <c r="I47" s="122">
        <v>163.07973509912301</v>
      </c>
      <c r="J47" s="198">
        <v>0.110706985691956</v>
      </c>
      <c r="K47" s="198">
        <v>1.9147529157147999E-2</v>
      </c>
      <c r="L47" s="122"/>
      <c r="M47" s="122">
        <v>806.37520702256995</v>
      </c>
      <c r="N47" s="122">
        <v>28386.169353265999</v>
      </c>
      <c r="O47" s="122">
        <v>19391.412700983801</v>
      </c>
      <c r="P47" s="178">
        <v>1.6283561200508601</v>
      </c>
      <c r="Q47" s="122">
        <v>2284.8907066318002</v>
      </c>
      <c r="R47" s="122">
        <v>87497.080062889596</v>
      </c>
      <c r="S47" s="122"/>
      <c r="T47" s="122"/>
    </row>
    <row r="48" spans="1:20" ht="12.75" x14ac:dyDescent="0.2">
      <c r="A48" s="122" t="s">
        <v>399</v>
      </c>
      <c r="B48" s="122">
        <v>3438</v>
      </c>
      <c r="C48" s="122"/>
      <c r="D48" s="122"/>
      <c r="E48" s="122">
        <v>53508</v>
      </c>
      <c r="F48" s="178">
        <v>1.1477259863131299</v>
      </c>
      <c r="G48" s="198">
        <v>7.1702673743490103E-3</v>
      </c>
      <c r="H48" s="198">
        <v>2.3677861519738701E-2</v>
      </c>
      <c r="I48" s="122">
        <v>205.63316853076</v>
      </c>
      <c r="J48" s="198">
        <v>0.120617477760335</v>
      </c>
      <c r="K48" s="198">
        <v>1.0465724751439E-2</v>
      </c>
      <c r="L48" s="122"/>
      <c r="M48" s="122">
        <v>806.37520702256995</v>
      </c>
      <c r="N48" s="122">
        <v>28386.169353265999</v>
      </c>
      <c r="O48" s="122">
        <v>19391.412700983801</v>
      </c>
      <c r="P48" s="178">
        <v>1.6283561200508601</v>
      </c>
      <c r="Q48" s="122">
        <v>2284.8907066318002</v>
      </c>
      <c r="R48" s="122">
        <v>87497.080062889596</v>
      </c>
      <c r="S48" s="122"/>
      <c r="T48" s="122"/>
    </row>
    <row r="49" spans="1:20" ht="12.75" x14ac:dyDescent="0.2">
      <c r="A49" s="122" t="s">
        <v>400</v>
      </c>
      <c r="B49" s="122">
        <v>3307</v>
      </c>
      <c r="C49" s="122"/>
      <c r="D49" s="122"/>
      <c r="E49" s="122">
        <v>11551</v>
      </c>
      <c r="F49" s="178">
        <v>1.1477259863131299</v>
      </c>
      <c r="G49" s="198">
        <v>1.17594436268144E-2</v>
      </c>
      <c r="H49" s="198">
        <v>2.9128270310348502E-2</v>
      </c>
      <c r="I49" s="122">
        <v>104.259292151827</v>
      </c>
      <c r="J49" s="198">
        <v>0.108908319626006</v>
      </c>
      <c r="K49" s="198">
        <v>8.6572591117652208E-3</v>
      </c>
      <c r="L49" s="122"/>
      <c r="M49" s="122">
        <v>806.37520702256995</v>
      </c>
      <c r="N49" s="122">
        <v>28386.169353265999</v>
      </c>
      <c r="O49" s="122">
        <v>19391.412700983801</v>
      </c>
      <c r="P49" s="178">
        <v>1.6283561200508601</v>
      </c>
      <c r="Q49" s="122">
        <v>2284.8907066318002</v>
      </c>
      <c r="R49" s="122">
        <v>87497.080062889596</v>
      </c>
      <c r="S49" s="122"/>
      <c r="T49" s="122"/>
    </row>
    <row r="50" spans="1:20" ht="12.75" x14ac:dyDescent="0.2">
      <c r="A50" s="122" t="s">
        <v>401</v>
      </c>
      <c r="B50" s="122">
        <v>3440</v>
      </c>
      <c r="C50" s="122"/>
      <c r="D50" s="122"/>
      <c r="E50" s="122">
        <v>33878</v>
      </c>
      <c r="F50" s="178">
        <v>1.1477259863131299</v>
      </c>
      <c r="G50" s="198">
        <v>6.7128126414388901E-3</v>
      </c>
      <c r="H50" s="198">
        <v>2.94563715412356E-2</v>
      </c>
      <c r="I50" s="122">
        <v>157.222771887535</v>
      </c>
      <c r="J50" s="198">
        <v>7.7070665328531796E-2</v>
      </c>
      <c r="K50" s="198">
        <v>1.13938249011158E-2</v>
      </c>
      <c r="L50" s="122"/>
      <c r="M50" s="122">
        <v>806.37520702256995</v>
      </c>
      <c r="N50" s="122">
        <v>28386.169353265999</v>
      </c>
      <c r="O50" s="122">
        <v>19391.412700983801</v>
      </c>
      <c r="P50" s="178">
        <v>1.6283561200508601</v>
      </c>
      <c r="Q50" s="122">
        <v>2284.8907066318002</v>
      </c>
      <c r="R50" s="122">
        <v>87497.080062889596</v>
      </c>
      <c r="S50" s="122"/>
      <c r="T50" s="122"/>
    </row>
    <row r="51" spans="1:20" ht="12.75" x14ac:dyDescent="0.2">
      <c r="A51" s="122" t="s">
        <v>402</v>
      </c>
      <c r="B51" s="122">
        <v>2398</v>
      </c>
      <c r="C51" s="122"/>
      <c r="D51" s="122"/>
      <c r="E51" s="122">
        <v>11864</v>
      </c>
      <c r="F51" s="178">
        <v>1.1477259863131299</v>
      </c>
      <c r="G51" s="198">
        <v>4.1301416048550197E-3</v>
      </c>
      <c r="H51" s="198">
        <v>2.9625382262996901E-2</v>
      </c>
      <c r="I51" s="122">
        <v>97.077288796092802</v>
      </c>
      <c r="J51" s="198">
        <v>6.0603506405933899E-2</v>
      </c>
      <c r="K51" s="198">
        <v>3.3715441672285901E-3</v>
      </c>
      <c r="L51" s="122"/>
      <c r="M51" s="122">
        <v>806.37520702256995</v>
      </c>
      <c r="N51" s="122">
        <v>28386.169353265999</v>
      </c>
      <c r="O51" s="122">
        <v>19391.412700983801</v>
      </c>
      <c r="P51" s="178">
        <v>1.6283561200508601</v>
      </c>
      <c r="Q51" s="122">
        <v>2284.8907066318002</v>
      </c>
      <c r="R51" s="122">
        <v>87497.080062889596</v>
      </c>
      <c r="S51" s="122"/>
      <c r="T51" s="122"/>
    </row>
    <row r="52" spans="1:20" ht="12.75" x14ac:dyDescent="0.2">
      <c r="A52" s="122" t="s">
        <v>403</v>
      </c>
      <c r="B52" s="122">
        <v>3434</v>
      </c>
      <c r="C52" s="122"/>
      <c r="D52" s="122"/>
      <c r="E52" s="122">
        <v>8919</v>
      </c>
      <c r="F52" s="178">
        <v>1.1477259863131299</v>
      </c>
      <c r="G52" s="198">
        <v>1.31834660088949E-2</v>
      </c>
      <c r="H52" s="198">
        <v>2.9543419874664301E-2</v>
      </c>
      <c r="I52" s="122">
        <v>76.622451017962106</v>
      </c>
      <c r="J52" s="198">
        <v>4.5072317524386098E-2</v>
      </c>
      <c r="K52" s="198">
        <v>1.1548379863213399E-2</v>
      </c>
      <c r="L52" s="122"/>
      <c r="M52" s="122">
        <v>806.37520702256995</v>
      </c>
      <c r="N52" s="122">
        <v>28386.169353265999</v>
      </c>
      <c r="O52" s="122">
        <v>19391.412700983801</v>
      </c>
      <c r="P52" s="178">
        <v>1.6283561200508601</v>
      </c>
      <c r="Q52" s="122">
        <v>2284.8907066318002</v>
      </c>
      <c r="R52" s="122">
        <v>87497.080062889596</v>
      </c>
      <c r="S52" s="122"/>
      <c r="T52" s="122"/>
    </row>
    <row r="53" spans="1:20" ht="14.25" customHeight="1" x14ac:dyDescent="0.2">
      <c r="A53" s="19" t="s">
        <v>404</v>
      </c>
      <c r="B53" s="122"/>
      <c r="C53" s="122"/>
      <c r="D53" s="122"/>
      <c r="E53" s="19"/>
      <c r="F53" s="178"/>
      <c r="G53" s="198"/>
      <c r="H53" s="198"/>
      <c r="I53" s="122"/>
      <c r="J53" s="198"/>
      <c r="K53" s="198"/>
      <c r="L53" s="122"/>
      <c r="M53" s="122"/>
      <c r="N53" s="122"/>
      <c r="O53" s="122"/>
      <c r="P53" s="178"/>
      <c r="Q53" s="122"/>
      <c r="R53" s="122"/>
      <c r="S53" s="122"/>
      <c r="T53" s="122"/>
    </row>
    <row r="54" spans="1:20" ht="12.75" x14ac:dyDescent="0.2">
      <c r="A54" s="122" t="s">
        <v>405</v>
      </c>
      <c r="B54" s="122">
        <v>3297</v>
      </c>
      <c r="C54" s="122"/>
      <c r="D54" s="122"/>
      <c r="E54" s="122">
        <v>5322</v>
      </c>
      <c r="F54" s="178">
        <v>1.1477259863131299</v>
      </c>
      <c r="G54" s="198">
        <v>6.3885757234122499E-3</v>
      </c>
      <c r="H54" s="198">
        <v>2.6081682167407999E-2</v>
      </c>
      <c r="I54" s="122">
        <v>60.033324079214502</v>
      </c>
      <c r="J54" s="198">
        <v>7.8729800826756902E-2</v>
      </c>
      <c r="K54" s="198">
        <v>1.25892521608418E-2</v>
      </c>
      <c r="L54" s="122"/>
      <c r="M54" s="122">
        <v>806.37520702256995</v>
      </c>
      <c r="N54" s="122">
        <v>28386.169353265999</v>
      </c>
      <c r="O54" s="122">
        <v>19391.412700983801</v>
      </c>
      <c r="P54" s="178">
        <v>1.6283561200508601</v>
      </c>
      <c r="Q54" s="122">
        <v>2284.8907066318002</v>
      </c>
      <c r="R54" s="122">
        <v>87497.080062889596</v>
      </c>
      <c r="S54" s="122"/>
      <c r="T54" s="122"/>
    </row>
    <row r="55" spans="1:20" ht="12.75" x14ac:dyDescent="0.2">
      <c r="A55" s="122" t="s">
        <v>406</v>
      </c>
      <c r="B55" s="122">
        <v>3977</v>
      </c>
      <c r="C55" s="122"/>
      <c r="D55" s="122"/>
      <c r="E55" s="122">
        <v>21150</v>
      </c>
      <c r="F55" s="178">
        <v>1.1477259863131299</v>
      </c>
      <c r="G55" s="198">
        <v>1.17809298660362E-2</v>
      </c>
      <c r="H55" s="198">
        <v>2.79773568473764E-2</v>
      </c>
      <c r="I55" s="122">
        <v>128.74781551544899</v>
      </c>
      <c r="J55" s="198">
        <v>0.12690307328605199</v>
      </c>
      <c r="K55" s="198">
        <v>1.46572104018913E-2</v>
      </c>
      <c r="L55" s="122"/>
      <c r="M55" s="122">
        <v>806.37520702256995</v>
      </c>
      <c r="N55" s="122">
        <v>28386.169353265999</v>
      </c>
      <c r="O55" s="122">
        <v>19391.412700983801</v>
      </c>
      <c r="P55" s="178">
        <v>1.6283561200508601</v>
      </c>
      <c r="Q55" s="122">
        <v>2284.8907066318002</v>
      </c>
      <c r="R55" s="122">
        <v>87497.080062889596</v>
      </c>
      <c r="S55" s="122"/>
      <c r="T55" s="122"/>
    </row>
    <row r="56" spans="1:20" ht="12.75" x14ac:dyDescent="0.2">
      <c r="A56" s="122" t="s">
        <v>407</v>
      </c>
      <c r="B56" s="122">
        <v>2903</v>
      </c>
      <c r="C56" s="122"/>
      <c r="D56" s="122"/>
      <c r="E56" s="122">
        <v>9795</v>
      </c>
      <c r="F56" s="178">
        <v>1.1477259863131299</v>
      </c>
      <c r="G56" s="198">
        <v>7.8015994555045102E-3</v>
      </c>
      <c r="H56" s="198">
        <v>2.0070969172765601E-2</v>
      </c>
      <c r="I56" s="122">
        <v>80.124902496040505</v>
      </c>
      <c r="J56" s="198">
        <v>9.3619193466054101E-2</v>
      </c>
      <c r="K56" s="198">
        <v>8.7799897907095397E-3</v>
      </c>
      <c r="L56" s="122"/>
      <c r="M56" s="122">
        <v>806.37520702256995</v>
      </c>
      <c r="N56" s="122">
        <v>28386.169353265999</v>
      </c>
      <c r="O56" s="122">
        <v>19391.412700983801</v>
      </c>
      <c r="P56" s="178">
        <v>1.6283561200508601</v>
      </c>
      <c r="Q56" s="122">
        <v>2284.8907066318002</v>
      </c>
      <c r="R56" s="122">
        <v>87497.080062889596</v>
      </c>
      <c r="S56" s="122"/>
      <c r="T56" s="122"/>
    </row>
    <row r="57" spans="1:20" ht="12.75" x14ac:dyDescent="0.2">
      <c r="A57" s="122" t="s">
        <v>408</v>
      </c>
      <c r="B57" s="122">
        <v>4197</v>
      </c>
      <c r="C57" s="122"/>
      <c r="D57" s="122"/>
      <c r="E57" s="122">
        <v>151881</v>
      </c>
      <c r="F57" s="178">
        <v>1.1477259863131299</v>
      </c>
      <c r="G57" s="198">
        <v>7.80216090228534E-3</v>
      </c>
      <c r="H57" s="198">
        <v>1.7086817416034201E-2</v>
      </c>
      <c r="I57" s="122">
        <v>361.71121077456303</v>
      </c>
      <c r="J57" s="198">
        <v>0.16972498205832201</v>
      </c>
      <c r="K57" s="198">
        <v>1.5090761846445601E-2</v>
      </c>
      <c r="L57" s="122"/>
      <c r="M57" s="122">
        <v>806.37520702256995</v>
      </c>
      <c r="N57" s="122">
        <v>28386.169353265999</v>
      </c>
      <c r="O57" s="122">
        <v>19391.412700983801</v>
      </c>
      <c r="P57" s="178">
        <v>1.6283561200508601</v>
      </c>
      <c r="Q57" s="122">
        <v>2284.8907066318002</v>
      </c>
      <c r="R57" s="122">
        <v>87497.080062889596</v>
      </c>
      <c r="S57" s="122"/>
      <c r="T57" s="122"/>
    </row>
    <row r="58" spans="1:20" ht="12.75" x14ac:dyDescent="0.2">
      <c r="A58" s="122" t="s">
        <v>409</v>
      </c>
      <c r="B58" s="122">
        <v>3647</v>
      </c>
      <c r="C58" s="122"/>
      <c r="D58" s="122"/>
      <c r="E58" s="122">
        <v>26428</v>
      </c>
      <c r="F58" s="178">
        <v>1.1477259863131299</v>
      </c>
      <c r="G58" s="198">
        <v>5.9785076434085097E-3</v>
      </c>
      <c r="H58" s="198">
        <v>2.51740760578468E-2</v>
      </c>
      <c r="I58" s="122">
        <v>143.50609743143301</v>
      </c>
      <c r="J58" s="198">
        <v>0.14333282881792</v>
      </c>
      <c r="K58" s="198">
        <v>1.3167852277887099E-2</v>
      </c>
      <c r="L58" s="122"/>
      <c r="M58" s="122">
        <v>806.37520702256995</v>
      </c>
      <c r="N58" s="122">
        <v>28386.169353265999</v>
      </c>
      <c r="O58" s="122">
        <v>19391.412700983801</v>
      </c>
      <c r="P58" s="178">
        <v>1.6283561200508601</v>
      </c>
      <c r="Q58" s="122">
        <v>2284.8907066318002</v>
      </c>
      <c r="R58" s="122">
        <v>87497.080062889596</v>
      </c>
      <c r="S58" s="122"/>
      <c r="T58" s="122"/>
    </row>
    <row r="59" spans="1:20" ht="12.75" x14ac:dyDescent="0.2">
      <c r="A59" s="122" t="s">
        <v>410</v>
      </c>
      <c r="B59" s="122">
        <v>3678</v>
      </c>
      <c r="C59" s="122"/>
      <c r="D59" s="122"/>
      <c r="E59" s="122">
        <v>42556</v>
      </c>
      <c r="F59" s="178">
        <v>1.1477259863131299</v>
      </c>
      <c r="G59" s="198">
        <v>7.78777767334023E-3</v>
      </c>
      <c r="H59" s="198">
        <v>3.03656213954237E-2</v>
      </c>
      <c r="I59" s="122">
        <v>187.58997841036199</v>
      </c>
      <c r="J59" s="198">
        <v>0.129711439045023</v>
      </c>
      <c r="K59" s="198">
        <v>1.1279255569132399E-2</v>
      </c>
      <c r="L59" s="122"/>
      <c r="M59" s="122">
        <v>806.37520702256995</v>
      </c>
      <c r="N59" s="122">
        <v>28386.169353265999</v>
      </c>
      <c r="O59" s="122">
        <v>19391.412700983801</v>
      </c>
      <c r="P59" s="178">
        <v>1.6283561200508601</v>
      </c>
      <c r="Q59" s="122">
        <v>2284.8907066318002</v>
      </c>
      <c r="R59" s="122">
        <v>87497.080062889596</v>
      </c>
      <c r="S59" s="122"/>
      <c r="T59" s="122"/>
    </row>
    <row r="60" spans="1:20" ht="12.75" x14ac:dyDescent="0.2">
      <c r="A60" s="122" t="s">
        <v>411</v>
      </c>
      <c r="B60" s="122">
        <v>5169</v>
      </c>
      <c r="C60" s="122"/>
      <c r="D60" s="122"/>
      <c r="E60" s="122">
        <v>135283</v>
      </c>
      <c r="F60" s="178">
        <v>1.1477259863131299</v>
      </c>
      <c r="G60" s="198">
        <v>1.3307905156844E-2</v>
      </c>
      <c r="H60" s="198">
        <v>2.6696864857152999E-2</v>
      </c>
      <c r="I60" s="122">
        <v>342.36238111100897</v>
      </c>
      <c r="J60" s="198">
        <v>0.14400183319411899</v>
      </c>
      <c r="K60" s="198">
        <v>2.1887450751387798E-2</v>
      </c>
      <c r="L60" s="122"/>
      <c r="M60" s="122">
        <v>806.37520702256995</v>
      </c>
      <c r="N60" s="122">
        <v>28386.169353265999</v>
      </c>
      <c r="O60" s="122">
        <v>19391.412700983801</v>
      </c>
      <c r="P60" s="178">
        <v>1.6283561200508601</v>
      </c>
      <c r="Q60" s="122">
        <v>2284.8907066318002</v>
      </c>
      <c r="R60" s="122">
        <v>87497.080062889596</v>
      </c>
      <c r="S60" s="122"/>
      <c r="T60" s="122"/>
    </row>
    <row r="61" spans="1:20" ht="12.75" x14ac:dyDescent="0.2">
      <c r="A61" s="122" t="s">
        <v>412</v>
      </c>
      <c r="B61" s="122">
        <v>2634</v>
      </c>
      <c r="C61" s="122"/>
      <c r="D61" s="122"/>
      <c r="E61" s="122">
        <v>14268</v>
      </c>
      <c r="F61" s="178">
        <v>1.1477259863131299</v>
      </c>
      <c r="G61" s="198">
        <v>3.48682366134006E-3</v>
      </c>
      <c r="H61" s="198">
        <v>2.4824008892182298E-2</v>
      </c>
      <c r="I61" s="122">
        <v>92.568893263342005</v>
      </c>
      <c r="J61" s="198">
        <v>7.1348472105410704E-2</v>
      </c>
      <c r="K61" s="198">
        <v>6.7984300532660498E-3</v>
      </c>
      <c r="L61" s="122"/>
      <c r="M61" s="122">
        <v>806.37520702256995</v>
      </c>
      <c r="N61" s="122">
        <v>28386.169353265999</v>
      </c>
      <c r="O61" s="122">
        <v>19391.412700983801</v>
      </c>
      <c r="P61" s="178">
        <v>1.6283561200508601</v>
      </c>
      <c r="Q61" s="122">
        <v>2284.8907066318002</v>
      </c>
      <c r="R61" s="122">
        <v>87497.080062889596</v>
      </c>
      <c r="S61" s="122"/>
      <c r="T61" s="122"/>
    </row>
    <row r="62" spans="1:20" ht="12.75" x14ac:dyDescent="0.2">
      <c r="A62" s="122" t="s">
        <v>413</v>
      </c>
      <c r="B62" s="122">
        <v>2754</v>
      </c>
      <c r="C62" s="122"/>
      <c r="D62" s="122"/>
      <c r="E62" s="122">
        <v>7393</v>
      </c>
      <c r="F62" s="178">
        <v>1.1477259863131299</v>
      </c>
      <c r="G62" s="198">
        <v>3.9451733621894596E-3</v>
      </c>
      <c r="H62" s="198">
        <v>2.3153575615474799E-2</v>
      </c>
      <c r="I62" s="122">
        <v>74.919957287761406</v>
      </c>
      <c r="J62" s="198">
        <v>8.25104828892195E-2</v>
      </c>
      <c r="K62" s="198">
        <v>8.2510482889219493E-3</v>
      </c>
      <c r="L62" s="122"/>
      <c r="M62" s="122">
        <v>806.37520702256995</v>
      </c>
      <c r="N62" s="122">
        <v>28386.169353265999</v>
      </c>
      <c r="O62" s="122">
        <v>19391.412700983801</v>
      </c>
      <c r="P62" s="178">
        <v>1.6283561200508601</v>
      </c>
      <c r="Q62" s="122">
        <v>2284.8907066318002</v>
      </c>
      <c r="R62" s="122">
        <v>87497.080062889596</v>
      </c>
      <c r="S62" s="122"/>
      <c r="T62" s="122"/>
    </row>
    <row r="63" spans="1:20" ht="12.75" x14ac:dyDescent="0.2">
      <c r="A63" s="122" t="s">
        <v>414</v>
      </c>
      <c r="B63" s="122">
        <v>2529</v>
      </c>
      <c r="C63" s="122"/>
      <c r="D63" s="122"/>
      <c r="E63" s="122">
        <v>7657</v>
      </c>
      <c r="F63" s="178">
        <v>1.1477259863131299</v>
      </c>
      <c r="G63" s="198">
        <v>9.43581036959645E-3</v>
      </c>
      <c r="H63" s="198">
        <v>2.6091888825864998E-2</v>
      </c>
      <c r="I63" s="122">
        <v>67.260686883200904</v>
      </c>
      <c r="J63" s="198">
        <v>3.4739454094292799E-2</v>
      </c>
      <c r="K63" s="198">
        <v>4.96277915632754E-3</v>
      </c>
      <c r="L63" s="122"/>
      <c r="M63" s="122">
        <v>806.37520702256995</v>
      </c>
      <c r="N63" s="122">
        <v>28386.169353265999</v>
      </c>
      <c r="O63" s="122">
        <v>19391.412700983801</v>
      </c>
      <c r="P63" s="178">
        <v>1.6283561200508601</v>
      </c>
      <c r="Q63" s="122">
        <v>2284.8907066318002</v>
      </c>
      <c r="R63" s="122">
        <v>87497.080062889596</v>
      </c>
      <c r="S63" s="122"/>
      <c r="T63" s="122"/>
    </row>
    <row r="64" spans="1:20" ht="12.75" x14ac:dyDescent="0.2">
      <c r="A64" s="122" t="s">
        <v>415</v>
      </c>
      <c r="B64" s="122">
        <v>2445</v>
      </c>
      <c r="C64" s="122"/>
      <c r="D64" s="122"/>
      <c r="E64" s="122">
        <v>3660</v>
      </c>
      <c r="F64" s="178">
        <v>1.1477259863131299</v>
      </c>
      <c r="G64" s="198">
        <v>5.3734061930783197E-3</v>
      </c>
      <c r="H64" s="198">
        <v>9.5837076969152394E-3</v>
      </c>
      <c r="I64" s="122">
        <v>39.837168574084203</v>
      </c>
      <c r="J64" s="198">
        <v>2.6229508196721301E-2</v>
      </c>
      <c r="K64" s="198">
        <v>9.8360655737704892E-3</v>
      </c>
      <c r="L64" s="122"/>
      <c r="M64" s="122">
        <v>806.37520702256995</v>
      </c>
      <c r="N64" s="122">
        <v>28386.169353265999</v>
      </c>
      <c r="O64" s="122">
        <v>19391.412700983801</v>
      </c>
      <c r="P64" s="178">
        <v>1.6283561200508601</v>
      </c>
      <c r="Q64" s="122">
        <v>2284.8907066318002</v>
      </c>
      <c r="R64" s="122">
        <v>87497.080062889596</v>
      </c>
      <c r="S64" s="122"/>
      <c r="T64" s="122"/>
    </row>
    <row r="65" spans="1:20" ht="12.75" x14ac:dyDescent="0.2">
      <c r="A65" s="122" t="s">
        <v>416</v>
      </c>
      <c r="B65" s="122">
        <v>3127</v>
      </c>
      <c r="C65" s="122"/>
      <c r="D65" s="122"/>
      <c r="E65" s="122">
        <v>11472</v>
      </c>
      <c r="F65" s="178">
        <v>1.1477259863131299</v>
      </c>
      <c r="G65" s="198">
        <v>5.3172942817294299E-3</v>
      </c>
      <c r="H65" s="198">
        <v>2.3558990595027501E-2</v>
      </c>
      <c r="I65" s="122">
        <v>93.941471140279702</v>
      </c>
      <c r="J65" s="198">
        <v>6.2587168758716893E-2</v>
      </c>
      <c r="K65" s="198">
        <v>1.15934449093445E-2</v>
      </c>
      <c r="L65" s="122"/>
      <c r="M65" s="122">
        <v>806.37520702256995</v>
      </c>
      <c r="N65" s="122">
        <v>28386.169353265999</v>
      </c>
      <c r="O65" s="122">
        <v>19391.412700983801</v>
      </c>
      <c r="P65" s="178">
        <v>1.6283561200508601</v>
      </c>
      <c r="Q65" s="122">
        <v>2284.8907066318002</v>
      </c>
      <c r="R65" s="122">
        <v>87497.080062889596</v>
      </c>
      <c r="S65" s="122"/>
      <c r="T65" s="122"/>
    </row>
    <row r="66" spans="1:20" ht="12.75" x14ac:dyDescent="0.2">
      <c r="A66" s="122" t="s">
        <v>417</v>
      </c>
      <c r="B66" s="122">
        <v>3281</v>
      </c>
      <c r="C66" s="122"/>
      <c r="D66" s="122"/>
      <c r="E66" s="122">
        <v>5240</v>
      </c>
      <c r="F66" s="178">
        <v>1.1477259863131299</v>
      </c>
      <c r="G66" s="198">
        <v>7.6653944020356199E-3</v>
      </c>
      <c r="H66" s="198">
        <v>2.8039338773802099E-2</v>
      </c>
      <c r="I66" s="122">
        <v>53.981478305063099</v>
      </c>
      <c r="J66" s="198">
        <v>5.8778625954198499E-2</v>
      </c>
      <c r="K66" s="198">
        <v>1.22137404580153E-2</v>
      </c>
      <c r="L66" s="122"/>
      <c r="M66" s="122">
        <v>806.37520702256995</v>
      </c>
      <c r="N66" s="122">
        <v>28386.169353265999</v>
      </c>
      <c r="O66" s="122">
        <v>19391.412700983801</v>
      </c>
      <c r="P66" s="178">
        <v>1.6283561200508601</v>
      </c>
      <c r="Q66" s="122">
        <v>2284.8907066318002</v>
      </c>
      <c r="R66" s="122">
        <v>87497.080062889596</v>
      </c>
      <c r="S66" s="122"/>
      <c r="T66" s="122"/>
    </row>
    <row r="67" spans="1:20" ht="14.25" customHeight="1" x14ac:dyDescent="0.2">
      <c r="A67" s="19" t="s">
        <v>418</v>
      </c>
      <c r="B67" s="122"/>
      <c r="C67" s="122"/>
      <c r="D67" s="122"/>
      <c r="E67" s="19"/>
      <c r="F67" s="178"/>
      <c r="G67" s="198"/>
      <c r="H67" s="198"/>
      <c r="I67" s="122"/>
      <c r="J67" s="198"/>
      <c r="K67" s="198"/>
      <c r="L67" s="122"/>
      <c r="M67" s="122"/>
      <c r="N67" s="122"/>
      <c r="O67" s="122"/>
      <c r="P67" s="178"/>
      <c r="Q67" s="122"/>
      <c r="R67" s="122"/>
      <c r="S67" s="122"/>
      <c r="T67" s="122"/>
    </row>
    <row r="68" spans="1:20" ht="12.75" x14ac:dyDescent="0.2">
      <c r="A68" s="122" t="s">
        <v>419</v>
      </c>
      <c r="B68" s="122">
        <v>2933</v>
      </c>
      <c r="C68" s="122"/>
      <c r="D68" s="122"/>
      <c r="E68" s="122">
        <v>6426</v>
      </c>
      <c r="F68" s="178">
        <v>1.1477259863131299</v>
      </c>
      <c r="G68" s="198">
        <v>9.4926859632742007E-3</v>
      </c>
      <c r="H68" s="198">
        <v>1.9547325102880701E-2</v>
      </c>
      <c r="I68" s="122">
        <v>62.305697973780902</v>
      </c>
      <c r="J68" s="198">
        <v>2.5988173046996601E-2</v>
      </c>
      <c r="K68" s="198">
        <v>1.07376283846872E-2</v>
      </c>
      <c r="L68" s="122"/>
      <c r="M68" s="122">
        <v>806.37520702256995</v>
      </c>
      <c r="N68" s="122">
        <v>28386.169353265999</v>
      </c>
      <c r="O68" s="122">
        <v>19391.412700983801</v>
      </c>
      <c r="P68" s="178">
        <v>1.6283561200508601</v>
      </c>
      <c r="Q68" s="122">
        <v>2284.8907066318002</v>
      </c>
      <c r="R68" s="122">
        <v>87497.080062889596</v>
      </c>
      <c r="S68" s="122"/>
      <c r="T68" s="122"/>
    </row>
    <row r="69" spans="1:20" ht="12.75" x14ac:dyDescent="0.2">
      <c r="A69" s="122" t="s">
        <v>420</v>
      </c>
      <c r="B69" s="122">
        <v>3042</v>
      </c>
      <c r="C69" s="122"/>
      <c r="D69" s="122"/>
      <c r="E69" s="122">
        <v>16598</v>
      </c>
      <c r="F69" s="178">
        <v>1.1477259863131299</v>
      </c>
      <c r="G69" s="198">
        <v>7.1544764429449298E-3</v>
      </c>
      <c r="H69" s="198">
        <v>1.8834925332974602E-2</v>
      </c>
      <c r="I69" s="122">
        <v>112.525552653608</v>
      </c>
      <c r="J69" s="198">
        <v>5.3560669960236201E-2</v>
      </c>
      <c r="K69" s="198">
        <v>1.1085672972647301E-2</v>
      </c>
      <c r="L69" s="122"/>
      <c r="M69" s="122">
        <v>806.37520702256995</v>
      </c>
      <c r="N69" s="122">
        <v>28386.169353265999</v>
      </c>
      <c r="O69" s="122">
        <v>19391.412700983801</v>
      </c>
      <c r="P69" s="178">
        <v>1.6283561200508601</v>
      </c>
      <c r="Q69" s="122">
        <v>2284.8907066318002</v>
      </c>
      <c r="R69" s="122">
        <v>87497.080062889596</v>
      </c>
      <c r="S69" s="122"/>
      <c r="T69" s="122"/>
    </row>
    <row r="70" spans="1:20" ht="12.75" x14ac:dyDescent="0.2">
      <c r="A70" s="122" t="s">
        <v>421</v>
      </c>
      <c r="B70" s="122">
        <v>3249</v>
      </c>
      <c r="C70" s="122"/>
      <c r="D70" s="122"/>
      <c r="E70" s="122">
        <v>28737</v>
      </c>
      <c r="F70" s="178">
        <v>1.1477259863131299</v>
      </c>
      <c r="G70" s="198">
        <v>7.2583545023256896E-3</v>
      </c>
      <c r="H70" s="198">
        <v>3.0414039870506102E-2</v>
      </c>
      <c r="I70" s="122">
        <v>153.655458738048</v>
      </c>
      <c r="J70" s="198">
        <v>9.1241256916170799E-2</v>
      </c>
      <c r="K70" s="198">
        <v>8.8039809305077103E-3</v>
      </c>
      <c r="L70" s="122"/>
      <c r="M70" s="122">
        <v>806.37520702256995</v>
      </c>
      <c r="N70" s="122">
        <v>28386.169353265999</v>
      </c>
      <c r="O70" s="122">
        <v>19391.412700983801</v>
      </c>
      <c r="P70" s="178">
        <v>1.6283561200508601</v>
      </c>
      <c r="Q70" s="122">
        <v>2284.8907066318002</v>
      </c>
      <c r="R70" s="122">
        <v>87497.080062889596</v>
      </c>
      <c r="S70" s="122"/>
      <c r="T70" s="122"/>
    </row>
    <row r="71" spans="1:20" ht="12.75" x14ac:dyDescent="0.2">
      <c r="A71" s="122" t="s">
        <v>422</v>
      </c>
      <c r="B71" s="122">
        <v>3403</v>
      </c>
      <c r="C71" s="122"/>
      <c r="D71" s="122"/>
      <c r="E71" s="122">
        <v>9509</v>
      </c>
      <c r="F71" s="178">
        <v>1.1477259863131299</v>
      </c>
      <c r="G71" s="198">
        <v>9.6049356749745903E-3</v>
      </c>
      <c r="H71" s="198">
        <v>2.5919392047767699E-2</v>
      </c>
      <c r="I71" s="122">
        <v>84.439327330338202</v>
      </c>
      <c r="J71" s="198">
        <v>9.0125144599852797E-2</v>
      </c>
      <c r="K71" s="198">
        <v>1.1883478809548801E-2</v>
      </c>
      <c r="L71" s="122"/>
      <c r="M71" s="122">
        <v>806.37520702256995</v>
      </c>
      <c r="N71" s="122">
        <v>28386.169353265999</v>
      </c>
      <c r="O71" s="122">
        <v>19391.412700983801</v>
      </c>
      <c r="P71" s="178">
        <v>1.6283561200508601</v>
      </c>
      <c r="Q71" s="122">
        <v>2284.8907066318002</v>
      </c>
      <c r="R71" s="122">
        <v>87497.080062889596</v>
      </c>
      <c r="S71" s="122"/>
      <c r="T71" s="122"/>
    </row>
    <row r="72" spans="1:20" ht="12.75" x14ac:dyDescent="0.2">
      <c r="A72" s="122" t="s">
        <v>423</v>
      </c>
      <c r="B72" s="122">
        <v>2095</v>
      </c>
      <c r="C72" s="122"/>
      <c r="D72" s="122"/>
      <c r="E72" s="122">
        <v>11110</v>
      </c>
      <c r="F72" s="178">
        <v>1.1477259863131299</v>
      </c>
      <c r="G72" s="198">
        <v>2.6177617761776201E-3</v>
      </c>
      <c r="H72" s="198">
        <v>1.6155399557649799E-2</v>
      </c>
      <c r="I72" s="122">
        <v>86.758284906975902</v>
      </c>
      <c r="J72" s="198">
        <v>2.1332133213321301E-2</v>
      </c>
      <c r="K72" s="198">
        <v>5.0405040504050399E-3</v>
      </c>
      <c r="L72" s="122"/>
      <c r="M72" s="122">
        <v>806.37520702256995</v>
      </c>
      <c r="N72" s="122">
        <v>28386.169353265999</v>
      </c>
      <c r="O72" s="122">
        <v>19391.412700983801</v>
      </c>
      <c r="P72" s="178">
        <v>1.6283561200508601</v>
      </c>
      <c r="Q72" s="122">
        <v>2284.8907066318002</v>
      </c>
      <c r="R72" s="122">
        <v>87497.080062889596</v>
      </c>
      <c r="S72" s="122"/>
      <c r="T72" s="122"/>
    </row>
    <row r="73" spans="1:20" ht="12.75" x14ac:dyDescent="0.2">
      <c r="A73" s="122" t="s">
        <v>424</v>
      </c>
      <c r="B73" s="122">
        <v>3625</v>
      </c>
      <c r="C73" s="122"/>
      <c r="D73" s="122"/>
      <c r="E73" s="122">
        <v>132140</v>
      </c>
      <c r="F73" s="178">
        <v>1.1477259863131299</v>
      </c>
      <c r="G73" s="198">
        <v>7.3943040209878399E-3</v>
      </c>
      <c r="H73" s="198">
        <v>1.7577290212281001E-2</v>
      </c>
      <c r="I73" s="122">
        <v>338.192253015944</v>
      </c>
      <c r="J73" s="198">
        <v>0.12714545179355199</v>
      </c>
      <c r="K73" s="198">
        <v>1.09732102315726E-2</v>
      </c>
      <c r="L73" s="122"/>
      <c r="M73" s="122">
        <v>806.37520702256995</v>
      </c>
      <c r="N73" s="122">
        <v>28386.169353265999</v>
      </c>
      <c r="O73" s="122">
        <v>19391.412700983801</v>
      </c>
      <c r="P73" s="178">
        <v>1.6283561200508601</v>
      </c>
      <c r="Q73" s="122">
        <v>2284.8907066318002</v>
      </c>
      <c r="R73" s="122">
        <v>87497.080062889596</v>
      </c>
      <c r="S73" s="122"/>
      <c r="T73" s="122"/>
    </row>
    <row r="74" spans="1:20" ht="12.75" x14ac:dyDescent="0.2">
      <c r="A74" s="122" t="s">
        <v>425</v>
      </c>
      <c r="B74" s="122">
        <v>2433</v>
      </c>
      <c r="C74" s="122"/>
      <c r="D74" s="122"/>
      <c r="E74" s="122">
        <v>7109</v>
      </c>
      <c r="F74" s="178">
        <v>1.1477259863131299</v>
      </c>
      <c r="G74" s="198">
        <v>4.71233647489098E-3</v>
      </c>
      <c r="H74" s="198">
        <v>2.63441688491758E-2</v>
      </c>
      <c r="I74" s="122">
        <v>78.428311214764804</v>
      </c>
      <c r="J74" s="198">
        <v>3.2212688141792102E-2</v>
      </c>
      <c r="K74" s="198">
        <v>5.3453368968912601E-3</v>
      </c>
      <c r="L74" s="122"/>
      <c r="M74" s="122">
        <v>806.37520702256995</v>
      </c>
      <c r="N74" s="122">
        <v>28386.169353265999</v>
      </c>
      <c r="O74" s="122">
        <v>19391.412700983801</v>
      </c>
      <c r="P74" s="178">
        <v>1.6283561200508601</v>
      </c>
      <c r="Q74" s="122">
        <v>2284.8907066318002</v>
      </c>
      <c r="R74" s="122">
        <v>87497.080062889596</v>
      </c>
      <c r="S74" s="122"/>
      <c r="T74" s="122"/>
    </row>
    <row r="75" spans="1:20" ht="12.75" x14ac:dyDescent="0.2">
      <c r="A75" s="122" t="s">
        <v>426</v>
      </c>
      <c r="B75" s="122">
        <v>3879</v>
      </c>
      <c r="C75" s="122"/>
      <c r="D75" s="122"/>
      <c r="E75" s="122">
        <v>29907</v>
      </c>
      <c r="F75" s="178">
        <v>1.1477259863131299</v>
      </c>
      <c r="G75" s="198">
        <v>1.066082633943E-2</v>
      </c>
      <c r="H75" s="198">
        <v>1.97329783485376E-2</v>
      </c>
      <c r="I75" s="122">
        <v>155.55384919699</v>
      </c>
      <c r="J75" s="198">
        <v>7.4062928411408699E-2</v>
      </c>
      <c r="K75" s="198">
        <v>1.67519309860568E-2</v>
      </c>
      <c r="L75" s="122"/>
      <c r="M75" s="122">
        <v>806.37520702256995</v>
      </c>
      <c r="N75" s="122">
        <v>28386.169353265999</v>
      </c>
      <c r="O75" s="122">
        <v>19391.412700983801</v>
      </c>
      <c r="P75" s="178">
        <v>1.6283561200508601</v>
      </c>
      <c r="Q75" s="122">
        <v>2284.8907066318002</v>
      </c>
      <c r="R75" s="122">
        <v>87497.080062889596</v>
      </c>
      <c r="S75" s="122"/>
      <c r="T75" s="122"/>
    </row>
    <row r="76" spans="1:20" ht="12.75" x14ac:dyDescent="0.2">
      <c r="A76" s="122" t="s">
        <v>427</v>
      </c>
      <c r="B76" s="122">
        <v>3296</v>
      </c>
      <c r="C76" s="122"/>
      <c r="D76" s="122"/>
      <c r="E76" s="122">
        <v>11100</v>
      </c>
      <c r="F76" s="178">
        <v>1.1477259863131299</v>
      </c>
      <c r="G76" s="198">
        <v>1.67867867867868E-2</v>
      </c>
      <c r="H76" s="198">
        <v>2.1824763121473401E-2</v>
      </c>
      <c r="I76" s="122">
        <v>89.576782706234795</v>
      </c>
      <c r="J76" s="198">
        <v>3.2522522522522503E-2</v>
      </c>
      <c r="K76" s="198">
        <v>1.0810810810810799E-2</v>
      </c>
      <c r="L76" s="122"/>
      <c r="M76" s="122">
        <v>806.37520702256995</v>
      </c>
      <c r="N76" s="122">
        <v>28386.169353265999</v>
      </c>
      <c r="O76" s="122">
        <v>19391.412700983801</v>
      </c>
      <c r="P76" s="178">
        <v>1.6283561200508601</v>
      </c>
      <c r="Q76" s="122">
        <v>2284.8907066318002</v>
      </c>
      <c r="R76" s="122">
        <v>87497.080062889596</v>
      </c>
      <c r="S76" s="122"/>
      <c r="T76" s="122"/>
    </row>
    <row r="77" spans="1:20" ht="12.75" x14ac:dyDescent="0.2">
      <c r="A77" s="122" t="s">
        <v>428</v>
      </c>
      <c r="B77" s="122">
        <v>3885</v>
      </c>
      <c r="C77" s="122"/>
      <c r="D77" s="122"/>
      <c r="E77" s="122">
        <v>18416</v>
      </c>
      <c r="F77" s="178">
        <v>1.1477259863131299</v>
      </c>
      <c r="G77" s="198">
        <v>8.8781494352736696E-3</v>
      </c>
      <c r="H77" s="198">
        <v>2.2845593189195799E-2</v>
      </c>
      <c r="I77" s="122">
        <v>123.53542002195201</v>
      </c>
      <c r="J77" s="198">
        <v>0.104365768896612</v>
      </c>
      <c r="K77" s="198">
        <v>1.65073848827107E-2</v>
      </c>
      <c r="L77" s="122"/>
      <c r="M77" s="122">
        <v>806.37520702256995</v>
      </c>
      <c r="N77" s="122">
        <v>28386.169353265999</v>
      </c>
      <c r="O77" s="122">
        <v>19391.412700983801</v>
      </c>
      <c r="P77" s="178">
        <v>1.6283561200508601</v>
      </c>
      <c r="Q77" s="122">
        <v>2284.8907066318002</v>
      </c>
      <c r="R77" s="122">
        <v>87497.080062889596</v>
      </c>
      <c r="S77" s="122"/>
      <c r="T77" s="122"/>
    </row>
    <row r="78" spans="1:20" ht="12.75" x14ac:dyDescent="0.2">
      <c r="A78" s="122" t="s">
        <v>429</v>
      </c>
      <c r="B78" s="122">
        <v>2733</v>
      </c>
      <c r="C78" s="122"/>
      <c r="D78" s="122"/>
      <c r="E78" s="122">
        <v>13229</v>
      </c>
      <c r="F78" s="178">
        <v>1.1477259863131299</v>
      </c>
      <c r="G78" s="198">
        <v>5.5874719681507801E-3</v>
      </c>
      <c r="H78" s="198">
        <v>2.54833040421793E-2</v>
      </c>
      <c r="I78" s="122">
        <v>98.539332248600104</v>
      </c>
      <c r="J78" s="198">
        <v>3.8173709275077503E-2</v>
      </c>
      <c r="K78" s="198">
        <v>7.7103333585305002E-3</v>
      </c>
      <c r="L78" s="122"/>
      <c r="M78" s="122">
        <v>806.37520702256995</v>
      </c>
      <c r="N78" s="122">
        <v>28386.169353265999</v>
      </c>
      <c r="O78" s="122">
        <v>19391.412700983801</v>
      </c>
      <c r="P78" s="178">
        <v>1.6283561200508601</v>
      </c>
      <c r="Q78" s="122">
        <v>2284.8907066318002</v>
      </c>
      <c r="R78" s="122">
        <v>87497.080062889596</v>
      </c>
      <c r="S78" s="122"/>
      <c r="T78" s="122"/>
    </row>
    <row r="79" spans="1:20" ht="12.75" x14ac:dyDescent="0.2">
      <c r="A79" s="122" t="s">
        <v>430</v>
      </c>
      <c r="B79" s="122">
        <v>2867</v>
      </c>
      <c r="C79" s="122"/>
      <c r="D79" s="122"/>
      <c r="E79" s="122">
        <v>26647</v>
      </c>
      <c r="F79" s="178">
        <v>1.1477259863131299</v>
      </c>
      <c r="G79" s="198">
        <v>9.4601018250960092E-3</v>
      </c>
      <c r="H79" s="198">
        <v>1.89453876748065E-2</v>
      </c>
      <c r="I79" s="122">
        <v>140.64849803677299</v>
      </c>
      <c r="J79" s="198">
        <v>7.8883176342552597E-2</v>
      </c>
      <c r="K79" s="198">
        <v>7.3929523023229596E-3</v>
      </c>
      <c r="L79" s="122"/>
      <c r="M79" s="122">
        <v>806.37520702256995</v>
      </c>
      <c r="N79" s="122">
        <v>28386.169353265999</v>
      </c>
      <c r="O79" s="122">
        <v>19391.412700983801</v>
      </c>
      <c r="P79" s="178">
        <v>1.6283561200508601</v>
      </c>
      <c r="Q79" s="122">
        <v>2284.8907066318002</v>
      </c>
      <c r="R79" s="122">
        <v>87497.080062889596</v>
      </c>
      <c r="S79" s="122"/>
      <c r="T79" s="122"/>
    </row>
    <row r="80" spans="1:20" ht="12.75" x14ac:dyDescent="0.2">
      <c r="A80" s="122" t="s">
        <v>431</v>
      </c>
      <c r="B80" s="122">
        <v>3117</v>
      </c>
      <c r="C80" s="122"/>
      <c r="D80" s="122"/>
      <c r="E80" s="122">
        <v>33334</v>
      </c>
      <c r="F80" s="178">
        <v>1.1477259863131299</v>
      </c>
      <c r="G80" s="198">
        <v>5.5923881522369602E-3</v>
      </c>
      <c r="H80" s="198">
        <v>2.0331980284140301E-2</v>
      </c>
      <c r="I80" s="122">
        <v>160.22484201895799</v>
      </c>
      <c r="J80" s="198">
        <v>0.10385792284154299</v>
      </c>
      <c r="K80" s="198">
        <v>9.8098038039239194E-3</v>
      </c>
      <c r="L80" s="122"/>
      <c r="M80" s="122">
        <v>806.37520702256995</v>
      </c>
      <c r="N80" s="122">
        <v>28386.169353265999</v>
      </c>
      <c r="O80" s="122">
        <v>19391.412700983801</v>
      </c>
      <c r="P80" s="178">
        <v>1.6283561200508601</v>
      </c>
      <c r="Q80" s="122">
        <v>2284.8907066318002</v>
      </c>
      <c r="R80" s="122">
        <v>87497.080062889596</v>
      </c>
      <c r="S80" s="122"/>
      <c r="T80" s="122"/>
    </row>
    <row r="81" spans="1:20" ht="14.25" customHeight="1" x14ac:dyDescent="0.2">
      <c r="A81" s="19" t="s">
        <v>432</v>
      </c>
      <c r="B81" s="122"/>
      <c r="C81" s="122"/>
      <c r="D81" s="122"/>
      <c r="E81" s="19"/>
      <c r="F81" s="178"/>
      <c r="G81" s="198"/>
      <c r="H81" s="198"/>
      <c r="I81" s="122"/>
      <c r="J81" s="198"/>
      <c r="K81" s="198"/>
      <c r="L81" s="122"/>
      <c r="M81" s="122"/>
      <c r="N81" s="122"/>
      <c r="O81" s="122"/>
      <c r="P81" s="178"/>
      <c r="Q81" s="122"/>
      <c r="R81" s="122"/>
      <c r="S81" s="122"/>
      <c r="T81" s="122"/>
    </row>
    <row r="82" spans="1:20" ht="12.75" x14ac:dyDescent="0.2">
      <c r="A82" s="122" t="s">
        <v>433</v>
      </c>
      <c r="B82" s="122">
        <v>3745</v>
      </c>
      <c r="C82" s="122"/>
      <c r="D82" s="122"/>
      <c r="E82" s="122">
        <v>19503</v>
      </c>
      <c r="F82" s="178">
        <v>1.1477259863131299</v>
      </c>
      <c r="G82" s="198">
        <v>1.3767112751884299E-2</v>
      </c>
      <c r="H82" s="198">
        <v>2.2699158832261299E-2</v>
      </c>
      <c r="I82" s="122">
        <v>113.057507490657</v>
      </c>
      <c r="J82" s="198">
        <v>5.9580577347074802E-2</v>
      </c>
      <c r="K82" s="198">
        <v>1.49207814182433E-2</v>
      </c>
      <c r="L82" s="122"/>
      <c r="M82" s="122">
        <v>806.37520702256995</v>
      </c>
      <c r="N82" s="122">
        <v>28386.169353265999</v>
      </c>
      <c r="O82" s="122">
        <v>19391.412700983801</v>
      </c>
      <c r="P82" s="178">
        <v>1.6283561200508601</v>
      </c>
      <c r="Q82" s="122">
        <v>2284.8907066318002</v>
      </c>
      <c r="R82" s="122">
        <v>87497.080062889596</v>
      </c>
      <c r="S82" s="122"/>
      <c r="T82" s="122"/>
    </row>
    <row r="83" spans="1:20" ht="12.75" x14ac:dyDescent="0.2">
      <c r="A83" s="122" t="s">
        <v>434</v>
      </c>
      <c r="B83" s="122">
        <v>3536</v>
      </c>
      <c r="C83" s="122"/>
      <c r="D83" s="122"/>
      <c r="E83" s="122">
        <v>8256</v>
      </c>
      <c r="F83" s="178">
        <v>1.1477259863131299</v>
      </c>
      <c r="G83" s="198">
        <v>1.9672561369509001E-2</v>
      </c>
      <c r="H83" s="198">
        <v>2.8694184440693601E-2</v>
      </c>
      <c r="I83" s="122">
        <v>84.273364712701493</v>
      </c>
      <c r="J83" s="198">
        <v>7.1705426356589205E-2</v>
      </c>
      <c r="K83" s="198">
        <v>9.8110465116279105E-3</v>
      </c>
      <c r="L83" s="122"/>
      <c r="M83" s="122">
        <v>806.37520702256995</v>
      </c>
      <c r="N83" s="122">
        <v>28386.169353265999</v>
      </c>
      <c r="O83" s="122">
        <v>19391.412700983801</v>
      </c>
      <c r="P83" s="178">
        <v>1.6283561200508601</v>
      </c>
      <c r="Q83" s="122">
        <v>2284.8907066318002</v>
      </c>
      <c r="R83" s="122">
        <v>87497.080062889596</v>
      </c>
      <c r="S83" s="122"/>
      <c r="T83" s="122"/>
    </row>
    <row r="84" spans="1:20" ht="12.75" x14ac:dyDescent="0.2">
      <c r="A84" s="122" t="s">
        <v>435</v>
      </c>
      <c r="B84" s="122">
        <v>2760</v>
      </c>
      <c r="C84" s="122"/>
      <c r="D84" s="122"/>
      <c r="E84" s="122">
        <v>27522</v>
      </c>
      <c r="F84" s="178">
        <v>1.1477259863131299</v>
      </c>
      <c r="G84" s="198">
        <v>5.2352057747741196E-3</v>
      </c>
      <c r="H84" s="198">
        <v>1.81646412161292E-2</v>
      </c>
      <c r="I84" s="122">
        <v>139.38436067220701</v>
      </c>
      <c r="J84" s="198">
        <v>0.102754160308117</v>
      </c>
      <c r="K84" s="198">
        <v>7.2669137417338903E-3</v>
      </c>
      <c r="L84" s="122"/>
      <c r="M84" s="122">
        <v>806.37520702256995</v>
      </c>
      <c r="N84" s="122">
        <v>28386.169353265999</v>
      </c>
      <c r="O84" s="122">
        <v>19391.412700983801</v>
      </c>
      <c r="P84" s="178">
        <v>1.6283561200508601</v>
      </c>
      <c r="Q84" s="122">
        <v>2284.8907066318002</v>
      </c>
      <c r="R84" s="122">
        <v>87497.080062889596</v>
      </c>
      <c r="S84" s="122"/>
      <c r="T84" s="122"/>
    </row>
    <row r="85" spans="1:20" ht="12.75" x14ac:dyDescent="0.2">
      <c r="A85" s="122" t="s">
        <v>436</v>
      </c>
      <c r="B85" s="122">
        <v>2786</v>
      </c>
      <c r="C85" s="122"/>
      <c r="D85" s="122"/>
      <c r="E85" s="122">
        <v>9549</v>
      </c>
      <c r="F85" s="178">
        <v>1.1477259863131299</v>
      </c>
      <c r="G85" s="198">
        <v>6.4666457220651404E-3</v>
      </c>
      <c r="H85" s="198">
        <v>2.7781334016131101E-2</v>
      </c>
      <c r="I85" s="122">
        <v>85.609578903298001</v>
      </c>
      <c r="J85" s="198">
        <v>8.3568960100534107E-2</v>
      </c>
      <c r="K85" s="198">
        <v>6.4928264739763297E-3</v>
      </c>
      <c r="L85" s="122"/>
      <c r="M85" s="122">
        <v>806.37520702256995</v>
      </c>
      <c r="N85" s="122">
        <v>28386.169353265999</v>
      </c>
      <c r="O85" s="122">
        <v>19391.412700983801</v>
      </c>
      <c r="P85" s="178">
        <v>1.6283561200508601</v>
      </c>
      <c r="Q85" s="122">
        <v>2284.8907066318002</v>
      </c>
      <c r="R85" s="122">
        <v>87497.080062889596</v>
      </c>
      <c r="S85" s="122"/>
      <c r="T85" s="122"/>
    </row>
    <row r="86" spans="1:20" ht="12.75" x14ac:dyDescent="0.2">
      <c r="A86" s="122" t="s">
        <v>437</v>
      </c>
      <c r="B86" s="122">
        <v>2812</v>
      </c>
      <c r="C86" s="122"/>
      <c r="D86" s="122"/>
      <c r="E86" s="122">
        <v>12198</v>
      </c>
      <c r="F86" s="178">
        <v>1.1477259863131299</v>
      </c>
      <c r="G86" s="198">
        <v>8.1229163250806109E-3</v>
      </c>
      <c r="H86" s="198">
        <v>2.3450744019589399E-2</v>
      </c>
      <c r="I86" s="122">
        <v>87.349871207689802</v>
      </c>
      <c r="J86" s="198">
        <v>6.1977373339891798E-2</v>
      </c>
      <c r="K86" s="198">
        <v>7.7061813412034798E-3</v>
      </c>
      <c r="L86" s="122"/>
      <c r="M86" s="122">
        <v>806.37520702256995</v>
      </c>
      <c r="N86" s="122">
        <v>28386.169353265999</v>
      </c>
      <c r="O86" s="122">
        <v>19391.412700983801</v>
      </c>
      <c r="P86" s="178">
        <v>1.6283561200508601</v>
      </c>
      <c r="Q86" s="122">
        <v>2284.8907066318002</v>
      </c>
      <c r="R86" s="122">
        <v>87497.080062889596</v>
      </c>
      <c r="S86" s="122"/>
      <c r="T86" s="122"/>
    </row>
    <row r="87" spans="1:20" ht="12.75" x14ac:dyDescent="0.2">
      <c r="A87" s="122" t="s">
        <v>438</v>
      </c>
      <c r="B87" s="122">
        <v>3066</v>
      </c>
      <c r="C87" s="122"/>
      <c r="D87" s="122"/>
      <c r="E87" s="122">
        <v>9222</v>
      </c>
      <c r="F87" s="178">
        <v>1.1477259863131299</v>
      </c>
      <c r="G87" s="198">
        <v>1.8515506397744502E-2</v>
      </c>
      <c r="H87" s="198">
        <v>2.5105152471083102E-2</v>
      </c>
      <c r="I87" s="122">
        <v>81.6333265278342</v>
      </c>
      <c r="J87" s="198">
        <v>3.2530904359141202E-2</v>
      </c>
      <c r="K87" s="198">
        <v>7.3736716547386696E-3</v>
      </c>
      <c r="L87" s="122"/>
      <c r="M87" s="122">
        <v>806.37520702256995</v>
      </c>
      <c r="N87" s="122">
        <v>28386.169353265999</v>
      </c>
      <c r="O87" s="122">
        <v>19391.412700983801</v>
      </c>
      <c r="P87" s="178">
        <v>1.6283561200508601</v>
      </c>
      <c r="Q87" s="122">
        <v>2284.8907066318002</v>
      </c>
      <c r="R87" s="122">
        <v>87497.080062889596</v>
      </c>
      <c r="S87" s="122"/>
      <c r="T87" s="122"/>
    </row>
    <row r="88" spans="1:20" ht="12.75" x14ac:dyDescent="0.2">
      <c r="A88" s="122" t="s">
        <v>439</v>
      </c>
      <c r="B88" s="122">
        <v>3604</v>
      </c>
      <c r="C88" s="122"/>
      <c r="D88" s="122"/>
      <c r="E88" s="122">
        <v>86970</v>
      </c>
      <c r="F88" s="178">
        <v>1.1477259863131299</v>
      </c>
      <c r="G88" s="198">
        <v>9.5837645164999399E-3</v>
      </c>
      <c r="H88" s="198">
        <v>1.6433086012640801E-2</v>
      </c>
      <c r="I88" s="122">
        <v>267.34247698411099</v>
      </c>
      <c r="J88" s="198">
        <v>0.124698171783374</v>
      </c>
      <c r="K88" s="198">
        <v>1.16936874784408E-2</v>
      </c>
      <c r="L88" s="122"/>
      <c r="M88" s="122">
        <v>806.37520702256995</v>
      </c>
      <c r="N88" s="122">
        <v>28386.169353265999</v>
      </c>
      <c r="O88" s="122">
        <v>19391.412700983801</v>
      </c>
      <c r="P88" s="178">
        <v>1.6283561200508601</v>
      </c>
      <c r="Q88" s="122">
        <v>2284.8907066318002</v>
      </c>
      <c r="R88" s="122">
        <v>87497.080062889596</v>
      </c>
      <c r="S88" s="122"/>
      <c r="T88" s="122"/>
    </row>
    <row r="89" spans="1:20" ht="12.75" x14ac:dyDescent="0.2">
      <c r="A89" s="122" t="s">
        <v>440</v>
      </c>
      <c r="B89" s="122">
        <v>2593</v>
      </c>
      <c r="C89" s="122"/>
      <c r="D89" s="122"/>
      <c r="E89" s="122">
        <v>15908</v>
      </c>
      <c r="F89" s="178">
        <v>1.1477259863131299</v>
      </c>
      <c r="G89" s="198">
        <v>5.6627692565585502E-3</v>
      </c>
      <c r="H89" s="198">
        <v>1.94255479969766E-2</v>
      </c>
      <c r="I89" s="122">
        <v>104.785495179438</v>
      </c>
      <c r="J89" s="198">
        <v>7.3107870253960303E-2</v>
      </c>
      <c r="K89" s="198">
        <v>6.6004526024641703E-3</v>
      </c>
      <c r="L89" s="122"/>
      <c r="M89" s="122">
        <v>806.37520702256995</v>
      </c>
      <c r="N89" s="122">
        <v>28386.169353265999</v>
      </c>
      <c r="O89" s="122">
        <v>19391.412700983801</v>
      </c>
      <c r="P89" s="178">
        <v>1.6283561200508601</v>
      </c>
      <c r="Q89" s="122">
        <v>2284.8907066318002</v>
      </c>
      <c r="R89" s="122">
        <v>87497.080062889596</v>
      </c>
      <c r="S89" s="122"/>
      <c r="T89" s="122"/>
    </row>
    <row r="90" spans="1:20" ht="14.25" customHeight="1" x14ac:dyDescent="0.2">
      <c r="A90" s="19" t="s">
        <v>441</v>
      </c>
      <c r="B90" s="122"/>
      <c r="C90" s="122"/>
      <c r="D90" s="122"/>
      <c r="E90" s="19"/>
      <c r="F90" s="178"/>
      <c r="G90" s="198"/>
      <c r="H90" s="198"/>
      <c r="I90" s="122"/>
      <c r="J90" s="198"/>
      <c r="K90" s="198"/>
      <c r="L90" s="122"/>
      <c r="M90" s="122"/>
      <c r="N90" s="122"/>
      <c r="O90" s="122"/>
      <c r="P90" s="178"/>
      <c r="Q90" s="122"/>
      <c r="R90" s="122"/>
      <c r="S90" s="122"/>
      <c r="T90" s="122"/>
    </row>
    <row r="91" spans="1:20" ht="12.75" x14ac:dyDescent="0.2">
      <c r="A91" s="122" t="s">
        <v>442</v>
      </c>
      <c r="B91" s="122">
        <v>2154</v>
      </c>
      <c r="C91" s="122"/>
      <c r="D91" s="122"/>
      <c r="E91" s="122">
        <v>10681</v>
      </c>
      <c r="F91" s="178">
        <v>1.1477259863131299</v>
      </c>
      <c r="G91" s="198">
        <v>7.1856567737103296E-3</v>
      </c>
      <c r="H91" s="198">
        <v>1.9940990945162301E-2</v>
      </c>
      <c r="I91" s="122">
        <v>68.724086025206603</v>
      </c>
      <c r="J91" s="198">
        <v>1.4043628873700999E-2</v>
      </c>
      <c r="K91" s="198">
        <v>3.8385918921449301E-3</v>
      </c>
      <c r="L91" s="122"/>
      <c r="M91" s="122">
        <v>806.37520702256995</v>
      </c>
      <c r="N91" s="122">
        <v>28386.169353265999</v>
      </c>
      <c r="O91" s="122">
        <v>19391.412700983801</v>
      </c>
      <c r="P91" s="178">
        <v>1.6283561200508601</v>
      </c>
      <c r="Q91" s="122">
        <v>2284.8907066318002</v>
      </c>
      <c r="R91" s="122">
        <v>87497.080062889596</v>
      </c>
      <c r="S91" s="122"/>
      <c r="T91" s="122"/>
    </row>
    <row r="92" spans="1:20" ht="12.75" x14ac:dyDescent="0.2">
      <c r="A92" s="122" t="s">
        <v>443</v>
      </c>
      <c r="B92" s="122">
        <v>2967</v>
      </c>
      <c r="C92" s="122"/>
      <c r="D92" s="122"/>
      <c r="E92" s="122">
        <v>9009</v>
      </c>
      <c r="F92" s="178">
        <v>1.1477259863131299</v>
      </c>
      <c r="G92" s="198">
        <v>7.52025752025752E-3</v>
      </c>
      <c r="H92" s="198">
        <v>2.47263361236317E-2</v>
      </c>
      <c r="I92" s="122">
        <v>80.510868831481403</v>
      </c>
      <c r="J92" s="198">
        <v>7.7700077700077697E-2</v>
      </c>
      <c r="K92" s="198">
        <v>8.88000888000888E-3</v>
      </c>
      <c r="L92" s="122"/>
      <c r="M92" s="122">
        <v>806.37520702256995</v>
      </c>
      <c r="N92" s="122">
        <v>28386.169353265999</v>
      </c>
      <c r="O92" s="122">
        <v>19391.412700983801</v>
      </c>
      <c r="P92" s="178">
        <v>1.6283561200508601</v>
      </c>
      <c r="Q92" s="122">
        <v>2284.8907066318002</v>
      </c>
      <c r="R92" s="122">
        <v>87497.080062889596</v>
      </c>
      <c r="S92" s="122"/>
      <c r="T92" s="122"/>
    </row>
    <row r="93" spans="1:20" ht="12.75" x14ac:dyDescent="0.2">
      <c r="A93" s="122" t="s">
        <v>444</v>
      </c>
      <c r="B93" s="122">
        <v>3116</v>
      </c>
      <c r="C93" s="122"/>
      <c r="D93" s="122"/>
      <c r="E93" s="122">
        <v>13738</v>
      </c>
      <c r="F93" s="178">
        <v>1.1477259863131299</v>
      </c>
      <c r="G93" s="198">
        <v>1.4303392051244699E-2</v>
      </c>
      <c r="H93" s="198">
        <v>2.93814432989691E-2</v>
      </c>
      <c r="I93" s="122">
        <v>105.399240983984</v>
      </c>
      <c r="J93" s="198">
        <v>7.1189401659630197E-2</v>
      </c>
      <c r="K93" s="198">
        <v>6.8423351288397103E-3</v>
      </c>
      <c r="L93" s="122"/>
      <c r="M93" s="122">
        <v>806.37520702256995</v>
      </c>
      <c r="N93" s="122">
        <v>28386.169353265999</v>
      </c>
      <c r="O93" s="122">
        <v>19391.412700983801</v>
      </c>
      <c r="P93" s="178">
        <v>1.6283561200508601</v>
      </c>
      <c r="Q93" s="122">
        <v>2284.8907066318002</v>
      </c>
      <c r="R93" s="122">
        <v>87497.080062889596</v>
      </c>
      <c r="S93" s="122"/>
      <c r="T93" s="122"/>
    </row>
    <row r="94" spans="1:20" ht="12.75" x14ac:dyDescent="0.2">
      <c r="A94" s="122" t="s">
        <v>445</v>
      </c>
      <c r="B94" s="122">
        <v>3637</v>
      </c>
      <c r="C94" s="122"/>
      <c r="D94" s="122"/>
      <c r="E94" s="122">
        <v>5782</v>
      </c>
      <c r="F94" s="178">
        <v>1.1477259863131299</v>
      </c>
      <c r="G94" s="198">
        <v>1.5032284100080701E-2</v>
      </c>
      <c r="H94" s="198">
        <v>2.5887265135699399E-2</v>
      </c>
      <c r="I94" s="122">
        <v>62.217360921209099</v>
      </c>
      <c r="J94" s="198">
        <v>3.3379453476305797E-2</v>
      </c>
      <c r="K94" s="198">
        <v>1.43548945001729E-2</v>
      </c>
      <c r="L94" s="122"/>
      <c r="M94" s="122">
        <v>806.37520702256995</v>
      </c>
      <c r="N94" s="122">
        <v>28386.169353265999</v>
      </c>
      <c r="O94" s="122">
        <v>19391.412700983801</v>
      </c>
      <c r="P94" s="178">
        <v>1.6283561200508601</v>
      </c>
      <c r="Q94" s="122">
        <v>2284.8907066318002</v>
      </c>
      <c r="R94" s="122">
        <v>87497.080062889596</v>
      </c>
      <c r="S94" s="122"/>
      <c r="T94" s="122"/>
    </row>
    <row r="95" spans="1:20" ht="12.75" x14ac:dyDescent="0.2">
      <c r="A95" s="122" t="s">
        <v>441</v>
      </c>
      <c r="B95" s="122">
        <v>3120</v>
      </c>
      <c r="C95" s="122"/>
      <c r="D95" s="122"/>
      <c r="E95" s="122">
        <v>64676</v>
      </c>
      <c r="F95" s="178">
        <v>1.1477259863131299</v>
      </c>
      <c r="G95" s="198">
        <v>7.0891830045148102E-3</v>
      </c>
      <c r="H95" s="198">
        <v>1.9172552976791098E-2</v>
      </c>
      <c r="I95" s="122">
        <v>235.02765794688901</v>
      </c>
      <c r="J95" s="198">
        <v>0.117617044962583</v>
      </c>
      <c r="K95" s="198">
        <v>7.8545364586554492E-3</v>
      </c>
      <c r="L95" s="122"/>
      <c r="M95" s="122">
        <v>806.37520702256995</v>
      </c>
      <c r="N95" s="122">
        <v>28386.169353265999</v>
      </c>
      <c r="O95" s="122">
        <v>19391.412700983801</v>
      </c>
      <c r="P95" s="178">
        <v>1.6283561200508601</v>
      </c>
      <c r="Q95" s="122">
        <v>2284.8907066318002</v>
      </c>
      <c r="R95" s="122">
        <v>87497.080062889596</v>
      </c>
      <c r="S95" s="122"/>
      <c r="T95" s="122"/>
    </row>
    <row r="96" spans="1:20" ht="12.75" x14ac:dyDescent="0.2">
      <c r="A96" s="122" t="s">
        <v>446</v>
      </c>
      <c r="B96" s="122">
        <v>2498</v>
      </c>
      <c r="C96" s="122"/>
      <c r="D96" s="122"/>
      <c r="E96" s="122">
        <v>13057</v>
      </c>
      <c r="F96" s="178">
        <v>1.1477259863131299</v>
      </c>
      <c r="G96" s="198">
        <v>7.1928212197799402E-3</v>
      </c>
      <c r="H96" s="198">
        <v>2.2191757347271E-2</v>
      </c>
      <c r="I96" s="122">
        <v>95.205041883295195</v>
      </c>
      <c r="J96" s="198">
        <v>3.4311097495596202E-2</v>
      </c>
      <c r="K96" s="198">
        <v>5.7440453396645497E-3</v>
      </c>
      <c r="L96" s="122"/>
      <c r="M96" s="122">
        <v>806.37520702256995</v>
      </c>
      <c r="N96" s="122">
        <v>28386.169353265999</v>
      </c>
      <c r="O96" s="122">
        <v>19391.412700983801</v>
      </c>
      <c r="P96" s="178">
        <v>1.6283561200508601</v>
      </c>
      <c r="Q96" s="122">
        <v>2284.8907066318002</v>
      </c>
      <c r="R96" s="122">
        <v>87497.080062889596</v>
      </c>
      <c r="S96" s="122"/>
      <c r="T96" s="122"/>
    </row>
    <row r="97" spans="1:20" ht="12.75" x14ac:dyDescent="0.2">
      <c r="A97" s="122" t="s">
        <v>447</v>
      </c>
      <c r="B97" s="122">
        <v>1846</v>
      </c>
      <c r="C97" s="122"/>
      <c r="D97" s="122"/>
      <c r="E97" s="122">
        <v>14498</v>
      </c>
      <c r="F97" s="178">
        <v>1.1477259863131299</v>
      </c>
      <c r="G97" s="198">
        <v>3.1958431047960601E-3</v>
      </c>
      <c r="H97" s="198">
        <v>1.40193775689959E-2</v>
      </c>
      <c r="I97" s="122">
        <v>96.130120149722103</v>
      </c>
      <c r="J97" s="198">
        <v>1.5657332045799398E-2</v>
      </c>
      <c r="K97" s="198">
        <v>2.8279762725893199E-3</v>
      </c>
      <c r="L97" s="122"/>
      <c r="M97" s="122">
        <v>806.37520702256995</v>
      </c>
      <c r="N97" s="122">
        <v>28386.169353265999</v>
      </c>
      <c r="O97" s="122">
        <v>19391.412700983801</v>
      </c>
      <c r="P97" s="178">
        <v>1.6283561200508601</v>
      </c>
      <c r="Q97" s="122">
        <v>2284.8907066318002</v>
      </c>
      <c r="R97" s="122">
        <v>87497.080062889596</v>
      </c>
      <c r="S97" s="122"/>
      <c r="T97" s="122"/>
    </row>
    <row r="98" spans="1:20" ht="12.75" x14ac:dyDescent="0.2">
      <c r="A98" s="122" t="s">
        <v>448</v>
      </c>
      <c r="B98" s="122">
        <v>2661</v>
      </c>
      <c r="C98" s="122"/>
      <c r="D98" s="122"/>
      <c r="E98" s="122">
        <v>19714</v>
      </c>
      <c r="F98" s="178">
        <v>1.1477259863131299</v>
      </c>
      <c r="G98" s="198">
        <v>7.9173852761151107E-3</v>
      </c>
      <c r="H98" s="198">
        <v>2.6017305893358302E-2</v>
      </c>
      <c r="I98" s="122">
        <v>123.37746958014699</v>
      </c>
      <c r="J98" s="198">
        <v>9.7494166582124397E-2</v>
      </c>
      <c r="K98" s="198">
        <v>4.1087551993507204E-3</v>
      </c>
      <c r="L98" s="122"/>
      <c r="M98" s="122">
        <v>806.37520702256995</v>
      </c>
      <c r="N98" s="122">
        <v>28386.169353265999</v>
      </c>
      <c r="O98" s="122">
        <v>19391.412700983801</v>
      </c>
      <c r="P98" s="178">
        <v>1.6283561200508601</v>
      </c>
      <c r="Q98" s="122">
        <v>2284.8907066318002</v>
      </c>
      <c r="R98" s="122">
        <v>87497.080062889596</v>
      </c>
      <c r="S98" s="122"/>
      <c r="T98" s="122"/>
    </row>
    <row r="99" spans="1:20" ht="12.75" x14ac:dyDescent="0.2">
      <c r="A99" s="122" t="s">
        <v>449</v>
      </c>
      <c r="B99" s="122">
        <v>2956</v>
      </c>
      <c r="C99" s="122"/>
      <c r="D99" s="122"/>
      <c r="E99" s="122">
        <v>26301</v>
      </c>
      <c r="F99" s="178">
        <v>1.1477259863131299</v>
      </c>
      <c r="G99" s="198">
        <v>6.3400631154708897E-3</v>
      </c>
      <c r="H99" s="198">
        <v>1.9814267984764801E-2</v>
      </c>
      <c r="I99" s="122">
        <v>148.60686390607901</v>
      </c>
      <c r="J99" s="198">
        <v>0.133264894870917</v>
      </c>
      <c r="K99" s="198">
        <v>7.5282308657465503E-3</v>
      </c>
      <c r="L99" s="122"/>
      <c r="M99" s="122">
        <v>806.37520702256995</v>
      </c>
      <c r="N99" s="122">
        <v>28386.169353265999</v>
      </c>
      <c r="O99" s="122">
        <v>19391.412700983801</v>
      </c>
      <c r="P99" s="178">
        <v>1.6283561200508601</v>
      </c>
      <c r="Q99" s="122">
        <v>2284.8907066318002</v>
      </c>
      <c r="R99" s="122">
        <v>87497.080062889596</v>
      </c>
      <c r="S99" s="122"/>
      <c r="T99" s="122"/>
    </row>
    <row r="100" spans="1:20" ht="12.75" x14ac:dyDescent="0.2">
      <c r="A100" s="122" t="s">
        <v>450</v>
      </c>
      <c r="B100" s="122">
        <v>2276</v>
      </c>
      <c r="C100" s="122"/>
      <c r="D100" s="122"/>
      <c r="E100" s="122">
        <v>6925</v>
      </c>
      <c r="F100" s="178">
        <v>1.1477259863131299</v>
      </c>
      <c r="G100" s="198">
        <v>6.3176895306859202E-3</v>
      </c>
      <c r="H100" s="198">
        <v>2.0417853751187098E-2</v>
      </c>
      <c r="I100" s="122">
        <v>60.827625302982199</v>
      </c>
      <c r="J100" s="198">
        <v>2.06498194945848E-2</v>
      </c>
      <c r="K100" s="198">
        <v>5.1985559566787003E-3</v>
      </c>
      <c r="L100" s="122"/>
      <c r="M100" s="122">
        <v>806.37520702256995</v>
      </c>
      <c r="N100" s="122">
        <v>28386.169353265999</v>
      </c>
      <c r="O100" s="122">
        <v>19391.412700983801</v>
      </c>
      <c r="P100" s="178">
        <v>1.6283561200508601</v>
      </c>
      <c r="Q100" s="122">
        <v>2284.8907066318002</v>
      </c>
      <c r="R100" s="122">
        <v>87497.080062889596</v>
      </c>
      <c r="S100" s="122"/>
      <c r="T100" s="122"/>
    </row>
    <row r="101" spans="1:20" ht="12.75" x14ac:dyDescent="0.2">
      <c r="A101" s="122" t="s">
        <v>451</v>
      </c>
      <c r="B101" s="122">
        <v>2610</v>
      </c>
      <c r="C101" s="122"/>
      <c r="D101" s="122"/>
      <c r="E101" s="122">
        <v>15297</v>
      </c>
      <c r="F101" s="178">
        <v>1.1477259863131299</v>
      </c>
      <c r="G101" s="198">
        <v>6.4664095356388E-3</v>
      </c>
      <c r="H101" s="198">
        <v>2.0411086442741502E-2</v>
      </c>
      <c r="I101" s="122">
        <v>106.014149998951</v>
      </c>
      <c r="J101" s="198">
        <v>5.5370334052428603E-2</v>
      </c>
      <c r="K101" s="198">
        <v>6.73334640779238E-3</v>
      </c>
      <c r="L101" s="122"/>
      <c r="M101" s="122">
        <v>806.37520702256995</v>
      </c>
      <c r="N101" s="122">
        <v>28386.169353265999</v>
      </c>
      <c r="O101" s="122">
        <v>19391.412700983801</v>
      </c>
      <c r="P101" s="178">
        <v>1.6283561200508601</v>
      </c>
      <c r="Q101" s="122">
        <v>2284.8907066318002</v>
      </c>
      <c r="R101" s="122">
        <v>87497.080062889596</v>
      </c>
      <c r="S101" s="122"/>
      <c r="T101" s="122"/>
    </row>
    <row r="102" spans="1:20" ht="12.75" x14ac:dyDescent="0.2">
      <c r="A102" s="122" t="s">
        <v>452</v>
      </c>
      <c r="B102" s="122">
        <v>3603</v>
      </c>
      <c r="C102" s="122"/>
      <c r="D102" s="122"/>
      <c r="E102" s="122">
        <v>35920</v>
      </c>
      <c r="F102" s="178">
        <v>1.1477259863131299</v>
      </c>
      <c r="G102" s="198">
        <v>7.4192650334075697E-3</v>
      </c>
      <c r="H102" s="198">
        <v>2.6552187729161601E-2</v>
      </c>
      <c r="I102" s="122">
        <v>170.669270813465</v>
      </c>
      <c r="J102" s="198">
        <v>0.12886971046770601</v>
      </c>
      <c r="K102" s="198">
        <v>1.18318485523385E-2</v>
      </c>
      <c r="L102" s="122"/>
      <c r="M102" s="122">
        <v>806.37520702256995</v>
      </c>
      <c r="N102" s="122">
        <v>28386.169353265999</v>
      </c>
      <c r="O102" s="122">
        <v>19391.412700983801</v>
      </c>
      <c r="P102" s="178">
        <v>1.6283561200508601</v>
      </c>
      <c r="Q102" s="122">
        <v>2284.8907066318002</v>
      </c>
      <c r="R102" s="122">
        <v>87497.080062889596</v>
      </c>
      <c r="S102" s="122"/>
      <c r="T102" s="122"/>
    </row>
    <row r="103" spans="1:20" ht="14.25" customHeight="1" x14ac:dyDescent="0.2">
      <c r="A103" s="19" t="s">
        <v>453</v>
      </c>
      <c r="B103" s="122"/>
      <c r="C103" s="122"/>
      <c r="D103" s="122"/>
      <c r="E103" s="19"/>
      <c r="F103" s="178"/>
      <c r="G103" s="198"/>
      <c r="H103" s="198"/>
      <c r="I103" s="122"/>
      <c r="J103" s="198"/>
      <c r="K103" s="198"/>
      <c r="L103" s="122"/>
      <c r="M103" s="122"/>
      <c r="N103" s="122"/>
      <c r="O103" s="122"/>
      <c r="P103" s="178"/>
      <c r="Q103" s="122"/>
      <c r="R103" s="122"/>
      <c r="S103" s="122"/>
      <c r="T103" s="122"/>
    </row>
    <row r="104" spans="1:20" ht="12.75" x14ac:dyDescent="0.2">
      <c r="A104" s="122" t="s">
        <v>454</v>
      </c>
      <c r="B104" s="122">
        <v>3218</v>
      </c>
      <c r="C104" s="122"/>
      <c r="D104" s="122"/>
      <c r="E104" s="122">
        <v>57255</v>
      </c>
      <c r="F104" s="178">
        <v>1.1477259863131299</v>
      </c>
      <c r="G104" s="198">
        <v>5.9281576572642897E-3</v>
      </c>
      <c r="H104" s="198">
        <v>2.5065476410048301E-2</v>
      </c>
      <c r="I104" s="122">
        <v>182.95627893024101</v>
      </c>
      <c r="J104" s="198">
        <v>8.4848484848484895E-2</v>
      </c>
      <c r="K104" s="198">
        <v>9.7284079993013705E-3</v>
      </c>
      <c r="L104" s="122"/>
      <c r="M104" s="122">
        <v>806.37520702256995</v>
      </c>
      <c r="N104" s="122">
        <v>28386.169353265999</v>
      </c>
      <c r="O104" s="122">
        <v>19391.412700983801</v>
      </c>
      <c r="P104" s="178">
        <v>1.6283561200508601</v>
      </c>
      <c r="Q104" s="122">
        <v>2284.8907066318002</v>
      </c>
      <c r="R104" s="122">
        <v>87497.080062889596</v>
      </c>
      <c r="S104" s="122"/>
      <c r="T104" s="122"/>
    </row>
    <row r="105" spans="1:20" ht="14.25" customHeight="1" x14ac:dyDescent="0.2">
      <c r="A105" s="19" t="s">
        <v>455</v>
      </c>
      <c r="B105" s="122"/>
      <c r="C105" s="122"/>
      <c r="D105" s="122"/>
      <c r="E105" s="19"/>
      <c r="F105" s="178"/>
      <c r="G105" s="198"/>
      <c r="H105" s="198"/>
      <c r="I105" s="122"/>
      <c r="J105" s="198"/>
      <c r="K105" s="198"/>
      <c r="L105" s="122"/>
      <c r="M105" s="122"/>
      <c r="N105" s="122"/>
      <c r="O105" s="122"/>
      <c r="P105" s="178"/>
      <c r="Q105" s="122"/>
      <c r="R105" s="122"/>
      <c r="S105" s="122"/>
      <c r="T105" s="122"/>
    </row>
    <row r="106" spans="1:20" ht="12.75" x14ac:dyDescent="0.2">
      <c r="A106" s="122" t="s">
        <v>456</v>
      </c>
      <c r="B106" s="122">
        <v>2859</v>
      </c>
      <c r="C106" s="122"/>
      <c r="D106" s="122"/>
      <c r="E106" s="122">
        <v>31598</v>
      </c>
      <c r="F106" s="178">
        <v>1.1477259863131299</v>
      </c>
      <c r="G106" s="198">
        <v>8.0833175095470205E-3</v>
      </c>
      <c r="H106" s="198">
        <v>1.8916993231207699E-2</v>
      </c>
      <c r="I106" s="122">
        <v>160.39638399914099</v>
      </c>
      <c r="J106" s="198">
        <v>9.7696056712450199E-2</v>
      </c>
      <c r="K106" s="198">
        <v>6.8991708335970599E-3</v>
      </c>
      <c r="L106" s="122"/>
      <c r="M106" s="122">
        <v>806.37520702256995</v>
      </c>
      <c r="N106" s="122">
        <v>28386.169353265999</v>
      </c>
      <c r="O106" s="122">
        <v>19391.412700983801</v>
      </c>
      <c r="P106" s="178">
        <v>1.6283561200508601</v>
      </c>
      <c r="Q106" s="122">
        <v>2284.8907066318002</v>
      </c>
      <c r="R106" s="122">
        <v>87497.080062889596</v>
      </c>
      <c r="S106" s="122"/>
      <c r="T106" s="122"/>
    </row>
    <row r="107" spans="1:20" ht="12.75" x14ac:dyDescent="0.2">
      <c r="A107" s="122" t="s">
        <v>457</v>
      </c>
      <c r="B107" s="122">
        <v>3511</v>
      </c>
      <c r="C107" s="122"/>
      <c r="D107" s="122"/>
      <c r="E107" s="122">
        <v>64348</v>
      </c>
      <c r="F107" s="178">
        <v>1.1477259863131299</v>
      </c>
      <c r="G107" s="198">
        <v>9.3359544974202808E-3</v>
      </c>
      <c r="H107" s="198">
        <v>1.8293853753905801E-2</v>
      </c>
      <c r="I107" s="122">
        <v>227.49285703072101</v>
      </c>
      <c r="J107" s="198">
        <v>9.8961894697581904E-2</v>
      </c>
      <c r="K107" s="198">
        <v>1.1841859886865201E-2</v>
      </c>
      <c r="L107" s="122"/>
      <c r="M107" s="122">
        <v>806.37520702256995</v>
      </c>
      <c r="N107" s="122">
        <v>28386.169353265999</v>
      </c>
      <c r="O107" s="122">
        <v>19391.412700983801</v>
      </c>
      <c r="P107" s="178">
        <v>1.6283561200508601</v>
      </c>
      <c r="Q107" s="122">
        <v>2284.8907066318002</v>
      </c>
      <c r="R107" s="122">
        <v>87497.080062889596</v>
      </c>
      <c r="S107" s="122"/>
      <c r="T107" s="122"/>
    </row>
    <row r="108" spans="1:20" ht="12.75" x14ac:dyDescent="0.2">
      <c r="A108" s="122" t="s">
        <v>458</v>
      </c>
      <c r="B108" s="122">
        <v>2442</v>
      </c>
      <c r="C108" s="122"/>
      <c r="D108" s="122"/>
      <c r="E108" s="122">
        <v>13031</v>
      </c>
      <c r="F108" s="178">
        <v>1.1477259863131299</v>
      </c>
      <c r="G108" s="198">
        <v>9.9634205612258008E-3</v>
      </c>
      <c r="H108" s="198">
        <v>2.3953261927945502E-2</v>
      </c>
      <c r="I108" s="122">
        <v>101.464279428772</v>
      </c>
      <c r="J108" s="198">
        <v>8.7713912976747799E-2</v>
      </c>
      <c r="K108" s="198">
        <v>2.3789425216790699E-3</v>
      </c>
      <c r="L108" s="122"/>
      <c r="M108" s="122">
        <v>806.37520702256995</v>
      </c>
      <c r="N108" s="122">
        <v>28386.169353265999</v>
      </c>
      <c r="O108" s="122">
        <v>19391.412700983801</v>
      </c>
      <c r="P108" s="178">
        <v>1.6283561200508601</v>
      </c>
      <c r="Q108" s="122">
        <v>2284.8907066318002</v>
      </c>
      <c r="R108" s="122">
        <v>87497.080062889596</v>
      </c>
      <c r="S108" s="122"/>
      <c r="T108" s="122"/>
    </row>
    <row r="109" spans="1:20" ht="12.75" x14ac:dyDescent="0.2">
      <c r="A109" s="122" t="s">
        <v>459</v>
      </c>
      <c r="B109" s="122">
        <v>3139</v>
      </c>
      <c r="C109" s="122"/>
      <c r="D109" s="122"/>
      <c r="E109" s="122">
        <v>28221</v>
      </c>
      <c r="F109" s="178">
        <v>1.1477259863131299</v>
      </c>
      <c r="G109" s="198">
        <v>9.4108406269562891E-3</v>
      </c>
      <c r="H109" s="198">
        <v>2.3126996320705102E-2</v>
      </c>
      <c r="I109" s="122">
        <v>146.16771189287999</v>
      </c>
      <c r="J109" s="198">
        <v>8.5999787392367397E-2</v>
      </c>
      <c r="K109" s="198">
        <v>8.8940859643527898E-3</v>
      </c>
      <c r="L109" s="122"/>
      <c r="M109" s="122">
        <v>806.37520702256995</v>
      </c>
      <c r="N109" s="122">
        <v>28386.169353265999</v>
      </c>
      <c r="O109" s="122">
        <v>19391.412700983801</v>
      </c>
      <c r="P109" s="178">
        <v>1.6283561200508601</v>
      </c>
      <c r="Q109" s="122">
        <v>2284.8907066318002</v>
      </c>
      <c r="R109" s="122">
        <v>87497.080062889596</v>
      </c>
      <c r="S109" s="122"/>
      <c r="T109" s="122"/>
    </row>
    <row r="110" spans="1:20" ht="12.75" x14ac:dyDescent="0.2">
      <c r="A110" s="122" t="s">
        <v>460</v>
      </c>
      <c r="B110" s="122">
        <v>2818</v>
      </c>
      <c r="C110" s="122"/>
      <c r="D110" s="122"/>
      <c r="E110" s="122">
        <v>16959</v>
      </c>
      <c r="F110" s="178">
        <v>1.1477259863131299</v>
      </c>
      <c r="G110" s="198">
        <v>6.07347131316705E-3</v>
      </c>
      <c r="H110" s="198">
        <v>2.6397824500895398E-2</v>
      </c>
      <c r="I110" s="122">
        <v>113.494493258484</v>
      </c>
      <c r="J110" s="198">
        <v>7.0228197417300506E-2</v>
      </c>
      <c r="K110" s="198">
        <v>7.0758889085441399E-3</v>
      </c>
      <c r="L110" s="122"/>
      <c r="M110" s="122">
        <v>806.37520702256995</v>
      </c>
      <c r="N110" s="122">
        <v>28386.169353265999</v>
      </c>
      <c r="O110" s="122">
        <v>19391.412700983801</v>
      </c>
      <c r="P110" s="178">
        <v>1.6283561200508601</v>
      </c>
      <c r="Q110" s="122">
        <v>2284.8907066318002</v>
      </c>
      <c r="R110" s="122">
        <v>87497.080062889596</v>
      </c>
      <c r="S110" s="122"/>
      <c r="T110" s="122"/>
    </row>
    <row r="111" spans="1:20" ht="14.25" customHeight="1" x14ac:dyDescent="0.2">
      <c r="A111" s="19" t="s">
        <v>461</v>
      </c>
      <c r="B111" s="122"/>
      <c r="C111" s="122"/>
      <c r="D111" s="122"/>
      <c r="E111" s="19"/>
      <c r="F111" s="178"/>
      <c r="G111" s="198"/>
      <c r="H111" s="198"/>
      <c r="I111" s="122"/>
      <c r="J111" s="198"/>
      <c r="K111" s="198"/>
      <c r="L111" s="122"/>
      <c r="M111" s="122"/>
      <c r="N111" s="122"/>
      <c r="O111" s="122"/>
      <c r="P111" s="178"/>
      <c r="Q111" s="122"/>
      <c r="R111" s="122"/>
      <c r="S111" s="122"/>
      <c r="T111" s="122"/>
    </row>
    <row r="112" spans="1:20" ht="12.75" x14ac:dyDescent="0.2">
      <c r="A112" s="122" t="s">
        <v>462</v>
      </c>
      <c r="B112" s="122">
        <v>3639</v>
      </c>
      <c r="C112" s="122"/>
      <c r="D112" s="122"/>
      <c r="E112" s="122">
        <v>14894</v>
      </c>
      <c r="F112" s="178">
        <v>1.1477259863131299</v>
      </c>
      <c r="G112" s="198">
        <v>9.7242737567700705E-3</v>
      </c>
      <c r="H112" s="198">
        <v>3.8358008075370098E-2</v>
      </c>
      <c r="I112" s="122">
        <v>116.713324003731</v>
      </c>
      <c r="J112" s="198">
        <v>6.8282529877803103E-2</v>
      </c>
      <c r="K112" s="198">
        <v>1.1413992211628801E-2</v>
      </c>
      <c r="L112" s="122"/>
      <c r="M112" s="122">
        <v>806.37520702256995</v>
      </c>
      <c r="N112" s="122">
        <v>28386.169353265999</v>
      </c>
      <c r="O112" s="122">
        <v>19391.412700983801</v>
      </c>
      <c r="P112" s="178">
        <v>1.6283561200508601</v>
      </c>
      <c r="Q112" s="122">
        <v>2284.8907066318002</v>
      </c>
      <c r="R112" s="122">
        <v>87497.080062889596</v>
      </c>
      <c r="S112" s="122"/>
      <c r="T112" s="122"/>
    </row>
    <row r="113" spans="1:20" ht="12.75" x14ac:dyDescent="0.2">
      <c r="A113" s="122" t="s">
        <v>463</v>
      </c>
      <c r="B113" s="122">
        <v>2838</v>
      </c>
      <c r="C113" s="122"/>
      <c r="D113" s="122"/>
      <c r="E113" s="122">
        <v>12400</v>
      </c>
      <c r="F113" s="178">
        <v>1.1477259863131299</v>
      </c>
      <c r="G113" s="198">
        <v>7.0967741935483901E-3</v>
      </c>
      <c r="H113" s="198">
        <v>2.7718747112630501E-2</v>
      </c>
      <c r="I113" s="122">
        <v>101.355808910984</v>
      </c>
      <c r="J113" s="198">
        <v>4.3467741935483903E-2</v>
      </c>
      <c r="K113" s="198">
        <v>7.5806451612903201E-3</v>
      </c>
      <c r="L113" s="122"/>
      <c r="M113" s="122">
        <v>806.37520702256995</v>
      </c>
      <c r="N113" s="122">
        <v>28386.169353265999</v>
      </c>
      <c r="O113" s="122">
        <v>19391.412700983801</v>
      </c>
      <c r="P113" s="178">
        <v>1.6283561200508601</v>
      </c>
      <c r="Q113" s="122">
        <v>2284.8907066318002</v>
      </c>
      <c r="R113" s="122">
        <v>87497.080062889596</v>
      </c>
      <c r="S113" s="122"/>
      <c r="T113" s="122"/>
    </row>
    <row r="114" spans="1:20" ht="12.75" x14ac:dyDescent="0.2">
      <c r="A114" s="122" t="s">
        <v>464</v>
      </c>
      <c r="B114" s="122">
        <v>4457</v>
      </c>
      <c r="C114" s="122"/>
      <c r="D114" s="122"/>
      <c r="E114" s="122">
        <v>17211</v>
      </c>
      <c r="F114" s="178">
        <v>1.1477259863131299</v>
      </c>
      <c r="G114" s="198">
        <v>1.1426800689481501E-2</v>
      </c>
      <c r="H114" s="198">
        <v>2.70468431771894E-2</v>
      </c>
      <c r="I114" s="122">
        <v>127.953116413787</v>
      </c>
      <c r="J114" s="198">
        <v>0.31642554180465998</v>
      </c>
      <c r="K114" s="198">
        <v>1.4816105978734499E-2</v>
      </c>
      <c r="L114" s="122"/>
      <c r="M114" s="122">
        <v>806.37520702256995</v>
      </c>
      <c r="N114" s="122">
        <v>28386.169353265999</v>
      </c>
      <c r="O114" s="122">
        <v>19391.412700983801</v>
      </c>
      <c r="P114" s="178">
        <v>1.6283561200508601</v>
      </c>
      <c r="Q114" s="122">
        <v>2284.8907066318002</v>
      </c>
      <c r="R114" s="122">
        <v>87497.080062889596</v>
      </c>
      <c r="S114" s="122"/>
      <c r="T114" s="122"/>
    </row>
    <row r="115" spans="1:20" ht="12.75" x14ac:dyDescent="0.2">
      <c r="A115" s="122" t="s">
        <v>465</v>
      </c>
      <c r="B115" s="122">
        <v>2358</v>
      </c>
      <c r="C115" s="122"/>
      <c r="D115" s="122"/>
      <c r="E115" s="122">
        <v>14419</v>
      </c>
      <c r="F115" s="178">
        <v>1.1477259863131299</v>
      </c>
      <c r="G115" s="198">
        <v>5.66382319624569E-3</v>
      </c>
      <c r="H115" s="198">
        <v>1.6984807167900299E-2</v>
      </c>
      <c r="I115" s="122">
        <v>100.359354322355</v>
      </c>
      <c r="J115" s="198">
        <v>1.60205284693807E-2</v>
      </c>
      <c r="K115" s="198">
        <v>6.3804702129135202E-3</v>
      </c>
      <c r="L115" s="122"/>
      <c r="M115" s="122">
        <v>806.37520702256995</v>
      </c>
      <c r="N115" s="122">
        <v>28386.169353265999</v>
      </c>
      <c r="O115" s="122">
        <v>19391.412700983801</v>
      </c>
      <c r="P115" s="178">
        <v>1.6283561200508601</v>
      </c>
      <c r="Q115" s="122">
        <v>2284.8907066318002</v>
      </c>
      <c r="R115" s="122">
        <v>87497.080062889596</v>
      </c>
      <c r="S115" s="122"/>
      <c r="T115" s="122"/>
    </row>
    <row r="116" spans="1:20" ht="12.75" x14ac:dyDescent="0.2">
      <c r="A116" s="122" t="s">
        <v>466</v>
      </c>
      <c r="B116" s="122">
        <v>3288</v>
      </c>
      <c r="C116" s="122"/>
      <c r="D116" s="122"/>
      <c r="E116" s="122">
        <v>32179</v>
      </c>
      <c r="F116" s="178">
        <v>1.1477259863131299</v>
      </c>
      <c r="G116" s="198">
        <v>7.6214301252369599E-3</v>
      </c>
      <c r="H116" s="198">
        <v>2.8101414230233799E-2</v>
      </c>
      <c r="I116" s="122">
        <v>159.73728431396299</v>
      </c>
      <c r="J116" s="198">
        <v>9.2109761024270501E-2</v>
      </c>
      <c r="K116" s="198">
        <v>9.4471549768482491E-3</v>
      </c>
      <c r="L116" s="122"/>
      <c r="M116" s="122">
        <v>806.37520702256995</v>
      </c>
      <c r="N116" s="122">
        <v>28386.169353265999</v>
      </c>
      <c r="O116" s="122">
        <v>19391.412700983801</v>
      </c>
      <c r="P116" s="178">
        <v>1.6283561200508601</v>
      </c>
      <c r="Q116" s="122">
        <v>2284.8907066318002</v>
      </c>
      <c r="R116" s="122">
        <v>87497.080062889596</v>
      </c>
      <c r="S116" s="122"/>
      <c r="T116" s="122"/>
    </row>
    <row r="117" spans="1:20" ht="12.75" x14ac:dyDescent="0.2">
      <c r="A117" s="122" t="s">
        <v>467</v>
      </c>
      <c r="B117" s="122">
        <v>4490</v>
      </c>
      <c r="C117" s="122"/>
      <c r="D117" s="122"/>
      <c r="E117" s="122">
        <v>135344</v>
      </c>
      <c r="F117" s="178">
        <v>1.1477259863131299</v>
      </c>
      <c r="G117" s="198">
        <v>1.02196378610553E-2</v>
      </c>
      <c r="H117" s="198">
        <v>2.3809523809523801E-2</v>
      </c>
      <c r="I117" s="122">
        <v>351.438472566678</v>
      </c>
      <c r="J117" s="198">
        <v>0.15905396618985701</v>
      </c>
      <c r="K117" s="198">
        <v>1.62105449816763E-2</v>
      </c>
      <c r="L117" s="122"/>
      <c r="M117" s="122">
        <v>806.37520702256995</v>
      </c>
      <c r="N117" s="122">
        <v>28386.169353265999</v>
      </c>
      <c r="O117" s="122">
        <v>19391.412700983801</v>
      </c>
      <c r="P117" s="178">
        <v>1.6283561200508601</v>
      </c>
      <c r="Q117" s="122">
        <v>2284.8907066318002</v>
      </c>
      <c r="R117" s="122">
        <v>87497.080062889596</v>
      </c>
      <c r="S117" s="122"/>
      <c r="T117" s="122"/>
    </row>
    <row r="118" spans="1:20" ht="12.75" x14ac:dyDescent="0.2">
      <c r="A118" s="122" t="s">
        <v>468</v>
      </c>
      <c r="B118" s="122">
        <v>3134</v>
      </c>
      <c r="C118" s="122"/>
      <c r="D118" s="122"/>
      <c r="E118" s="122">
        <v>50565</v>
      </c>
      <c r="F118" s="178">
        <v>1.1477259863131299</v>
      </c>
      <c r="G118" s="198">
        <v>7.6254985332410404E-3</v>
      </c>
      <c r="H118" s="198">
        <v>2.6373525916445699E-2</v>
      </c>
      <c r="I118" s="122">
        <v>199.173291382153</v>
      </c>
      <c r="J118" s="198">
        <v>6.2830020765351505E-2</v>
      </c>
      <c r="K118" s="198">
        <v>8.3259171363591396E-3</v>
      </c>
      <c r="L118" s="122"/>
      <c r="M118" s="122">
        <v>806.37520702256995</v>
      </c>
      <c r="N118" s="122">
        <v>28386.169353265999</v>
      </c>
      <c r="O118" s="122">
        <v>19391.412700983801</v>
      </c>
      <c r="P118" s="178">
        <v>1.6283561200508601</v>
      </c>
      <c r="Q118" s="122">
        <v>2284.8907066318002</v>
      </c>
      <c r="R118" s="122">
        <v>87497.080062889596</v>
      </c>
      <c r="S118" s="122"/>
      <c r="T118" s="122"/>
    </row>
    <row r="119" spans="1:20" ht="12.75" x14ac:dyDescent="0.2">
      <c r="A119" s="122" t="s">
        <v>469</v>
      </c>
      <c r="B119" s="122">
        <v>2242</v>
      </c>
      <c r="C119" s="122"/>
      <c r="D119" s="122"/>
      <c r="E119" s="122">
        <v>25298</v>
      </c>
      <c r="F119" s="178">
        <v>1.1477259863131299</v>
      </c>
      <c r="G119" s="198">
        <v>4.8455740901784099E-3</v>
      </c>
      <c r="H119" s="198">
        <v>1.38072332086228E-2</v>
      </c>
      <c r="I119" s="122">
        <v>148.256534425974</v>
      </c>
      <c r="J119" s="198">
        <v>4.4825677919203097E-2</v>
      </c>
      <c r="K119" s="198">
        <v>4.5458138983318803E-3</v>
      </c>
      <c r="L119" s="122"/>
      <c r="M119" s="122">
        <v>806.37520702256995</v>
      </c>
      <c r="N119" s="122">
        <v>28386.169353265999</v>
      </c>
      <c r="O119" s="122">
        <v>19391.412700983801</v>
      </c>
      <c r="P119" s="178">
        <v>1.6283561200508601</v>
      </c>
      <c r="Q119" s="122">
        <v>2284.8907066318002</v>
      </c>
      <c r="R119" s="122">
        <v>87497.080062889596</v>
      </c>
      <c r="S119" s="122"/>
      <c r="T119" s="122"/>
    </row>
    <row r="120" spans="1:20" ht="12.75" x14ac:dyDescent="0.2">
      <c r="A120" s="122" t="s">
        <v>470</v>
      </c>
      <c r="B120" s="122">
        <v>3252</v>
      </c>
      <c r="C120" s="122"/>
      <c r="D120" s="122"/>
      <c r="E120" s="122">
        <v>14927</v>
      </c>
      <c r="F120" s="178">
        <v>1.1477259863131299</v>
      </c>
      <c r="G120" s="198">
        <v>7.6762466224514899E-3</v>
      </c>
      <c r="H120" s="198">
        <v>2.7832252225071699E-2</v>
      </c>
      <c r="I120" s="122">
        <v>93.664294157378905</v>
      </c>
      <c r="J120" s="198">
        <v>3.4568232062705199E-2</v>
      </c>
      <c r="K120" s="198">
        <v>1.18577075098814E-2</v>
      </c>
      <c r="L120" s="122"/>
      <c r="M120" s="122">
        <v>806.37520702256995</v>
      </c>
      <c r="N120" s="122">
        <v>28386.169353265999</v>
      </c>
      <c r="O120" s="122">
        <v>19391.412700983801</v>
      </c>
      <c r="P120" s="178">
        <v>1.6283561200508601</v>
      </c>
      <c r="Q120" s="122">
        <v>2284.8907066318002</v>
      </c>
      <c r="R120" s="122">
        <v>87497.080062889596</v>
      </c>
      <c r="S120" s="122"/>
      <c r="T120" s="122"/>
    </row>
    <row r="121" spans="1:20" ht="12.75" x14ac:dyDescent="0.2">
      <c r="A121" s="122" t="s">
        <v>471</v>
      </c>
      <c r="B121" s="122">
        <v>2709</v>
      </c>
      <c r="C121" s="122"/>
      <c r="D121" s="122"/>
      <c r="E121" s="122">
        <v>15770</v>
      </c>
      <c r="F121" s="178">
        <v>1.1477259863131299</v>
      </c>
      <c r="G121" s="198">
        <v>5.0147960262101002E-3</v>
      </c>
      <c r="H121" s="198">
        <v>2.4827977583883099E-2</v>
      </c>
      <c r="I121" s="122">
        <v>105.00476179678699</v>
      </c>
      <c r="J121" s="198">
        <v>2.3715916296766001E-2</v>
      </c>
      <c r="K121" s="198">
        <v>8.0532656943563697E-3</v>
      </c>
      <c r="L121" s="122"/>
      <c r="M121" s="122">
        <v>806.37520702256995</v>
      </c>
      <c r="N121" s="122">
        <v>28386.169353265999</v>
      </c>
      <c r="O121" s="122">
        <v>19391.412700983801</v>
      </c>
      <c r="P121" s="178">
        <v>1.6283561200508601</v>
      </c>
      <c r="Q121" s="122">
        <v>2284.8907066318002</v>
      </c>
      <c r="R121" s="122">
        <v>87497.080062889596</v>
      </c>
      <c r="S121" s="122"/>
      <c r="T121" s="122"/>
    </row>
    <row r="122" spans="1:20" ht="12.75" x14ac:dyDescent="0.2">
      <c r="A122" s="122" t="s">
        <v>472</v>
      </c>
      <c r="B122" s="122">
        <v>2779</v>
      </c>
      <c r="C122" s="122"/>
      <c r="D122" s="122"/>
      <c r="E122" s="122">
        <v>16733</v>
      </c>
      <c r="F122" s="178">
        <v>1.1477259863131299</v>
      </c>
      <c r="G122" s="198">
        <v>7.41050618538218E-3</v>
      </c>
      <c r="H122" s="198">
        <v>2.7655869035179401E-2</v>
      </c>
      <c r="I122" s="122">
        <v>110.295058819514</v>
      </c>
      <c r="J122" s="198">
        <v>5.4383553457240198E-2</v>
      </c>
      <c r="K122" s="198">
        <v>6.45431183888125E-3</v>
      </c>
      <c r="L122" s="122"/>
      <c r="M122" s="122">
        <v>806.37520702256995</v>
      </c>
      <c r="N122" s="122">
        <v>28386.169353265999</v>
      </c>
      <c r="O122" s="122">
        <v>19391.412700983801</v>
      </c>
      <c r="P122" s="178">
        <v>1.6283561200508601</v>
      </c>
      <c r="Q122" s="122">
        <v>2284.8907066318002</v>
      </c>
      <c r="R122" s="122">
        <v>87497.080062889596</v>
      </c>
      <c r="S122" s="122"/>
      <c r="T122" s="122"/>
    </row>
    <row r="123" spans="1:20" ht="12.75" x14ac:dyDescent="0.2">
      <c r="A123" s="122" t="s">
        <v>473</v>
      </c>
      <c r="B123" s="122">
        <v>3852</v>
      </c>
      <c r="C123" s="122"/>
      <c r="D123" s="122"/>
      <c r="E123" s="122">
        <v>81826</v>
      </c>
      <c r="F123" s="178">
        <v>1.1477259863131299</v>
      </c>
      <c r="G123" s="198">
        <v>9.7534198583987194E-3</v>
      </c>
      <c r="H123" s="198">
        <v>2.21375378170817E-2</v>
      </c>
      <c r="I123" s="122">
        <v>256.18157623061001</v>
      </c>
      <c r="J123" s="198">
        <v>0.102143572947474</v>
      </c>
      <c r="K123" s="198">
        <v>1.36386967467553E-2</v>
      </c>
      <c r="L123" s="122"/>
      <c r="M123" s="122">
        <v>806.37520702256995</v>
      </c>
      <c r="N123" s="122">
        <v>28386.169353265999</v>
      </c>
      <c r="O123" s="122">
        <v>19391.412700983801</v>
      </c>
      <c r="P123" s="178">
        <v>1.6283561200508601</v>
      </c>
      <c r="Q123" s="122">
        <v>2284.8907066318002</v>
      </c>
      <c r="R123" s="122">
        <v>87497.080062889596</v>
      </c>
      <c r="S123" s="122"/>
      <c r="T123" s="122"/>
    </row>
    <row r="124" spans="1:20" ht="12.75" x14ac:dyDescent="0.2">
      <c r="A124" s="122" t="s">
        <v>474</v>
      </c>
      <c r="B124" s="122">
        <v>2393</v>
      </c>
      <c r="C124" s="122"/>
      <c r="D124" s="122"/>
      <c r="E124" s="122">
        <v>29808</v>
      </c>
      <c r="F124" s="178">
        <v>1.1477259863131299</v>
      </c>
      <c r="G124" s="198">
        <v>4.2773752012882403E-3</v>
      </c>
      <c r="H124" s="198">
        <v>1.75258110739611E-2</v>
      </c>
      <c r="I124" s="122">
        <v>162.003086390352</v>
      </c>
      <c r="J124" s="198">
        <v>6.8672839506172798E-2</v>
      </c>
      <c r="K124" s="198">
        <v>4.5289855072463796E-3</v>
      </c>
      <c r="L124" s="122"/>
      <c r="M124" s="122">
        <v>806.37520702256995</v>
      </c>
      <c r="N124" s="122">
        <v>28386.169353265999</v>
      </c>
      <c r="O124" s="122">
        <v>19391.412700983801</v>
      </c>
      <c r="P124" s="178">
        <v>1.6283561200508601</v>
      </c>
      <c r="Q124" s="122">
        <v>2284.8907066318002</v>
      </c>
      <c r="R124" s="122">
        <v>87497.080062889596</v>
      </c>
      <c r="S124" s="122"/>
      <c r="T124" s="122"/>
    </row>
    <row r="125" spans="1:20" ht="12.75" x14ac:dyDescent="0.2">
      <c r="A125" s="122" t="s">
        <v>475</v>
      </c>
      <c r="B125" s="122">
        <v>4755</v>
      </c>
      <c r="C125" s="122"/>
      <c r="D125" s="122"/>
      <c r="E125" s="122">
        <v>43574</v>
      </c>
      <c r="F125" s="178">
        <v>1.1477259863131299</v>
      </c>
      <c r="G125" s="198">
        <v>1.5863817873043601E-2</v>
      </c>
      <c r="H125" s="198">
        <v>2.9593816401318002E-2</v>
      </c>
      <c r="I125" s="122">
        <v>196.64434901618699</v>
      </c>
      <c r="J125" s="198">
        <v>0.15025014917152399</v>
      </c>
      <c r="K125" s="198">
        <v>1.8841510992793901E-2</v>
      </c>
      <c r="L125" s="122"/>
      <c r="M125" s="122">
        <v>806.37520702256995</v>
      </c>
      <c r="N125" s="122">
        <v>28386.169353265999</v>
      </c>
      <c r="O125" s="122">
        <v>19391.412700983801</v>
      </c>
      <c r="P125" s="178">
        <v>1.6283561200508601</v>
      </c>
      <c r="Q125" s="122">
        <v>2284.8907066318002</v>
      </c>
      <c r="R125" s="122">
        <v>87497.080062889596</v>
      </c>
      <c r="S125" s="122"/>
      <c r="T125" s="122"/>
    </row>
    <row r="126" spans="1:20" ht="12.75" x14ac:dyDescent="0.2">
      <c r="A126" s="122" t="s">
        <v>476</v>
      </c>
      <c r="B126" s="122">
        <v>1692</v>
      </c>
      <c r="C126" s="122"/>
      <c r="D126" s="122"/>
      <c r="E126" s="122">
        <v>22946</v>
      </c>
      <c r="F126" s="178">
        <v>1.1477259863131299</v>
      </c>
      <c r="G126" s="198">
        <v>2.5349370986954898E-3</v>
      </c>
      <c r="H126" s="198">
        <v>7.9053254437869806E-3</v>
      </c>
      <c r="I126" s="122">
        <v>143.63147287415799</v>
      </c>
      <c r="J126" s="198">
        <v>2.4623027978732701E-2</v>
      </c>
      <c r="K126" s="198">
        <v>1.7432232197332901E-3</v>
      </c>
      <c r="L126" s="122"/>
      <c r="M126" s="122">
        <v>806.37520702256995</v>
      </c>
      <c r="N126" s="122">
        <v>28386.169353265999</v>
      </c>
      <c r="O126" s="122">
        <v>19391.412700983801</v>
      </c>
      <c r="P126" s="178">
        <v>1.6283561200508601</v>
      </c>
      <c r="Q126" s="122">
        <v>2284.8907066318002</v>
      </c>
      <c r="R126" s="122">
        <v>87497.080062889596</v>
      </c>
      <c r="S126" s="122"/>
      <c r="T126" s="122"/>
    </row>
    <row r="127" spans="1:20" ht="12.75" x14ac:dyDescent="0.2">
      <c r="A127" s="122" t="s">
        <v>477</v>
      </c>
      <c r="B127" s="122">
        <v>3307</v>
      </c>
      <c r="C127" s="122"/>
      <c r="D127" s="122"/>
      <c r="E127" s="122">
        <v>115968</v>
      </c>
      <c r="F127" s="178">
        <v>1.1477259863131299</v>
      </c>
      <c r="G127" s="198">
        <v>6.5700595566593103E-3</v>
      </c>
      <c r="H127" s="198">
        <v>1.19110809146691E-2</v>
      </c>
      <c r="I127" s="122">
        <v>323.54752355720501</v>
      </c>
      <c r="J127" s="198">
        <v>0.16576986754966899</v>
      </c>
      <c r="K127" s="198">
        <v>8.5971992273730698E-3</v>
      </c>
      <c r="L127" s="122"/>
      <c r="M127" s="122">
        <v>806.37520702256995</v>
      </c>
      <c r="N127" s="122">
        <v>28386.169353265999</v>
      </c>
      <c r="O127" s="122">
        <v>19391.412700983801</v>
      </c>
      <c r="P127" s="178">
        <v>1.6283561200508601</v>
      </c>
      <c r="Q127" s="122">
        <v>2284.8907066318002</v>
      </c>
      <c r="R127" s="122">
        <v>87497.080062889596</v>
      </c>
      <c r="S127" s="122"/>
      <c r="T127" s="122"/>
    </row>
    <row r="128" spans="1:20" ht="12.75" x14ac:dyDescent="0.2">
      <c r="A128" s="122" t="s">
        <v>478</v>
      </c>
      <c r="B128" s="122">
        <v>6458</v>
      </c>
      <c r="C128" s="122"/>
      <c r="D128" s="122"/>
      <c r="E128" s="122">
        <v>318107</v>
      </c>
      <c r="F128" s="178">
        <v>1.1477259863131299</v>
      </c>
      <c r="G128" s="198">
        <v>1.8320617486149798E-2</v>
      </c>
      <c r="H128" s="198">
        <v>2.3951190688854401E-2</v>
      </c>
      <c r="I128" s="122">
        <v>545.47502234291198</v>
      </c>
      <c r="J128" s="198">
        <v>0.21069954449289099</v>
      </c>
      <c r="K128" s="198">
        <v>2.8188628354610199E-2</v>
      </c>
      <c r="L128" s="122"/>
      <c r="M128" s="122">
        <v>806.37520702256995</v>
      </c>
      <c r="N128" s="122">
        <v>28386.169353265999</v>
      </c>
      <c r="O128" s="122">
        <v>19391.412700983801</v>
      </c>
      <c r="P128" s="178">
        <v>1.6283561200508601</v>
      </c>
      <c r="Q128" s="122">
        <v>2284.8907066318002</v>
      </c>
      <c r="R128" s="122">
        <v>87497.080062889596</v>
      </c>
      <c r="S128" s="122"/>
      <c r="T128" s="122"/>
    </row>
    <row r="129" spans="1:20" ht="12.75" x14ac:dyDescent="0.2">
      <c r="A129" s="122" t="s">
        <v>479</v>
      </c>
      <c r="B129" s="122">
        <v>3016</v>
      </c>
      <c r="C129" s="122"/>
      <c r="D129" s="122"/>
      <c r="E129" s="122">
        <v>12828</v>
      </c>
      <c r="F129" s="178">
        <v>1.1477259863131299</v>
      </c>
      <c r="G129" s="198">
        <v>7.2432699303606697E-3</v>
      </c>
      <c r="H129" s="198">
        <v>2.44996859014628E-2</v>
      </c>
      <c r="I129" s="122">
        <v>98.208960894614904</v>
      </c>
      <c r="J129" s="198">
        <v>5.33208606173994E-2</v>
      </c>
      <c r="K129" s="198">
        <v>9.8222637979420001E-3</v>
      </c>
      <c r="L129" s="122"/>
      <c r="M129" s="122">
        <v>806.37520702256995</v>
      </c>
      <c r="N129" s="122">
        <v>28386.169353265999</v>
      </c>
      <c r="O129" s="122">
        <v>19391.412700983801</v>
      </c>
      <c r="P129" s="178">
        <v>1.6283561200508601</v>
      </c>
      <c r="Q129" s="122">
        <v>2284.8907066318002</v>
      </c>
      <c r="R129" s="122">
        <v>87497.080062889596</v>
      </c>
      <c r="S129" s="122"/>
      <c r="T129" s="122"/>
    </row>
    <row r="130" spans="1:20" ht="12.75" x14ac:dyDescent="0.2">
      <c r="A130" s="122" t="s">
        <v>480</v>
      </c>
      <c r="B130" s="122">
        <v>4029</v>
      </c>
      <c r="C130" s="122"/>
      <c r="D130" s="122"/>
      <c r="E130" s="122">
        <v>7174</v>
      </c>
      <c r="F130" s="178">
        <v>1.1477259863131299</v>
      </c>
      <c r="G130" s="198">
        <v>1.7377567140600299E-2</v>
      </c>
      <c r="H130" s="198">
        <v>4.1093505136688101E-2</v>
      </c>
      <c r="I130" s="122">
        <v>75.2661942707349</v>
      </c>
      <c r="J130" s="198">
        <v>9.0186785614719794E-2</v>
      </c>
      <c r="K130" s="198">
        <v>1.24059102313911E-2</v>
      </c>
      <c r="L130" s="122"/>
      <c r="M130" s="122">
        <v>806.37520702256995</v>
      </c>
      <c r="N130" s="122">
        <v>28386.169353265999</v>
      </c>
      <c r="O130" s="122">
        <v>19391.412700983801</v>
      </c>
      <c r="P130" s="178">
        <v>1.6283561200508601</v>
      </c>
      <c r="Q130" s="122">
        <v>2284.8907066318002</v>
      </c>
      <c r="R130" s="122">
        <v>87497.080062889596</v>
      </c>
      <c r="S130" s="122"/>
      <c r="T130" s="122"/>
    </row>
    <row r="131" spans="1:20" ht="12.75" x14ac:dyDescent="0.2">
      <c r="A131" s="122" t="s">
        <v>481</v>
      </c>
      <c r="B131" s="122">
        <v>2498</v>
      </c>
      <c r="C131" s="122"/>
      <c r="D131" s="122"/>
      <c r="E131" s="122">
        <v>18905</v>
      </c>
      <c r="F131" s="178">
        <v>1.1477259863131299</v>
      </c>
      <c r="G131" s="198">
        <v>6.7618795733051197E-3</v>
      </c>
      <c r="H131" s="198">
        <v>1.9731417128048101E-2</v>
      </c>
      <c r="I131" s="122">
        <v>115.36463929644999</v>
      </c>
      <c r="J131" s="198">
        <v>4.7183284845278999E-2</v>
      </c>
      <c r="K131" s="198">
        <v>5.7127743983073302E-3</v>
      </c>
      <c r="L131" s="122"/>
      <c r="M131" s="122">
        <v>806.37520702256995</v>
      </c>
      <c r="N131" s="122">
        <v>28386.169353265999</v>
      </c>
      <c r="O131" s="122">
        <v>19391.412700983801</v>
      </c>
      <c r="P131" s="178">
        <v>1.6283561200508601</v>
      </c>
      <c r="Q131" s="122">
        <v>2284.8907066318002</v>
      </c>
      <c r="R131" s="122">
        <v>87497.080062889596</v>
      </c>
      <c r="S131" s="122"/>
      <c r="T131" s="122"/>
    </row>
    <row r="132" spans="1:20" ht="12.75" x14ac:dyDescent="0.2">
      <c r="A132" s="122" t="s">
        <v>482</v>
      </c>
      <c r="B132" s="122">
        <v>2556</v>
      </c>
      <c r="C132" s="122"/>
      <c r="D132" s="122"/>
      <c r="E132" s="122">
        <v>18415</v>
      </c>
      <c r="F132" s="178">
        <v>1.1477259863131299</v>
      </c>
      <c r="G132" s="198">
        <v>5.4032039098560998E-3</v>
      </c>
      <c r="H132" s="198">
        <v>2.8297362110311801E-2</v>
      </c>
      <c r="I132" s="122">
        <v>106.150836077725</v>
      </c>
      <c r="J132" s="198">
        <v>2.67716535433071E-2</v>
      </c>
      <c r="K132" s="198">
        <v>5.5389628020635403E-3</v>
      </c>
      <c r="L132" s="122"/>
      <c r="M132" s="122">
        <v>806.37520702256995</v>
      </c>
      <c r="N132" s="122">
        <v>28386.169353265999</v>
      </c>
      <c r="O132" s="122">
        <v>19391.412700983801</v>
      </c>
      <c r="P132" s="178">
        <v>1.6283561200508601</v>
      </c>
      <c r="Q132" s="122">
        <v>2284.8907066318002</v>
      </c>
      <c r="R132" s="122">
        <v>87497.080062889596</v>
      </c>
      <c r="S132" s="122"/>
      <c r="T132" s="122"/>
    </row>
    <row r="133" spans="1:20" ht="12.75" x14ac:dyDescent="0.2">
      <c r="A133" s="122" t="s">
        <v>483</v>
      </c>
      <c r="B133" s="122">
        <v>2505</v>
      </c>
      <c r="C133" s="122"/>
      <c r="D133" s="122"/>
      <c r="E133" s="122">
        <v>15167</v>
      </c>
      <c r="F133" s="178">
        <v>1.1477259863131299</v>
      </c>
      <c r="G133" s="198">
        <v>6.8460033845410004E-3</v>
      </c>
      <c r="H133" s="198">
        <v>2.71666912741769E-2</v>
      </c>
      <c r="I133" s="122">
        <v>104.460518857605</v>
      </c>
      <c r="J133" s="198">
        <v>2.5252192259510801E-2</v>
      </c>
      <c r="K133" s="198">
        <v>4.8790136480516902E-3</v>
      </c>
      <c r="L133" s="122"/>
      <c r="M133" s="122">
        <v>806.37520702256995</v>
      </c>
      <c r="N133" s="122">
        <v>28386.169353265999</v>
      </c>
      <c r="O133" s="122">
        <v>19391.412700983801</v>
      </c>
      <c r="P133" s="178">
        <v>1.6283561200508601</v>
      </c>
      <c r="Q133" s="122">
        <v>2284.8907066318002</v>
      </c>
      <c r="R133" s="122">
        <v>87497.080062889596</v>
      </c>
      <c r="S133" s="122"/>
      <c r="T133" s="122"/>
    </row>
    <row r="134" spans="1:20" ht="12.75" x14ac:dyDescent="0.2">
      <c r="A134" s="122" t="s">
        <v>484</v>
      </c>
      <c r="B134" s="122">
        <v>2258</v>
      </c>
      <c r="C134" s="122"/>
      <c r="D134" s="122"/>
      <c r="E134" s="122">
        <v>22994</v>
      </c>
      <c r="F134" s="178">
        <v>1.1477259863131299</v>
      </c>
      <c r="G134" s="198">
        <v>4.30547099243281E-3</v>
      </c>
      <c r="H134" s="198">
        <v>1.6201885310290699E-2</v>
      </c>
      <c r="I134" s="122">
        <v>140.708919404564</v>
      </c>
      <c r="J134" s="198">
        <v>6.5234408976254696E-2</v>
      </c>
      <c r="K134" s="198">
        <v>3.9575541445594498E-3</v>
      </c>
      <c r="L134" s="122"/>
      <c r="M134" s="122">
        <v>806.37520702256995</v>
      </c>
      <c r="N134" s="122">
        <v>28386.169353265999</v>
      </c>
      <c r="O134" s="122">
        <v>19391.412700983801</v>
      </c>
      <c r="P134" s="178">
        <v>1.6283561200508601</v>
      </c>
      <c r="Q134" s="122">
        <v>2284.8907066318002</v>
      </c>
      <c r="R134" s="122">
        <v>87497.080062889596</v>
      </c>
      <c r="S134" s="122"/>
      <c r="T134" s="122"/>
    </row>
    <row r="135" spans="1:20" ht="12.75" x14ac:dyDescent="0.2">
      <c r="A135" s="122" t="s">
        <v>485</v>
      </c>
      <c r="B135" s="122">
        <v>2998</v>
      </c>
      <c r="C135" s="122"/>
      <c r="D135" s="122"/>
      <c r="E135" s="122">
        <v>13460</v>
      </c>
      <c r="F135" s="178">
        <v>1.1477259863131299</v>
      </c>
      <c r="G135" s="198">
        <v>8.9834076275383899E-3</v>
      </c>
      <c r="H135" s="198">
        <v>2.6270157794347101E-2</v>
      </c>
      <c r="I135" s="122">
        <v>94.799789029301095</v>
      </c>
      <c r="J135" s="198">
        <v>4.9628528974740002E-2</v>
      </c>
      <c r="K135" s="198">
        <v>8.8410104011887106E-3</v>
      </c>
      <c r="L135" s="122"/>
      <c r="M135" s="122">
        <v>806.37520702256995</v>
      </c>
      <c r="N135" s="122">
        <v>28386.169353265999</v>
      </c>
      <c r="O135" s="122">
        <v>19391.412700983801</v>
      </c>
      <c r="P135" s="178">
        <v>1.6283561200508601</v>
      </c>
      <c r="Q135" s="122">
        <v>2284.8907066318002</v>
      </c>
      <c r="R135" s="122">
        <v>87497.080062889596</v>
      </c>
      <c r="S135" s="122"/>
      <c r="T135" s="122"/>
    </row>
    <row r="136" spans="1:20" ht="12.75" x14ac:dyDescent="0.2">
      <c r="A136" s="122" t="s">
        <v>486</v>
      </c>
      <c r="B136" s="122">
        <v>2344</v>
      </c>
      <c r="C136" s="122"/>
      <c r="D136" s="122"/>
      <c r="E136" s="122">
        <v>20248</v>
      </c>
      <c r="F136" s="178">
        <v>1.1477259863131299</v>
      </c>
      <c r="G136" s="198">
        <v>4.3419926247859897E-3</v>
      </c>
      <c r="H136" s="198">
        <v>2.22679742103267E-2</v>
      </c>
      <c r="I136" s="122">
        <v>129.04262861550799</v>
      </c>
      <c r="J136" s="198">
        <v>6.4105096799683903E-2</v>
      </c>
      <c r="K136" s="198">
        <v>3.7040695377321201E-3</v>
      </c>
      <c r="L136" s="122"/>
      <c r="M136" s="122">
        <v>806.37520702256995</v>
      </c>
      <c r="N136" s="122">
        <v>28386.169353265999</v>
      </c>
      <c r="O136" s="122">
        <v>19391.412700983801</v>
      </c>
      <c r="P136" s="178">
        <v>1.6283561200508601</v>
      </c>
      <c r="Q136" s="122">
        <v>2284.8907066318002</v>
      </c>
      <c r="R136" s="122">
        <v>87497.080062889596</v>
      </c>
      <c r="S136" s="122"/>
      <c r="T136" s="122"/>
    </row>
    <row r="137" spans="1:20" ht="12.75" x14ac:dyDescent="0.2">
      <c r="A137" s="122" t="s">
        <v>487</v>
      </c>
      <c r="B137" s="122">
        <v>2898</v>
      </c>
      <c r="C137" s="122"/>
      <c r="D137" s="122"/>
      <c r="E137" s="122">
        <v>13007</v>
      </c>
      <c r="F137" s="178">
        <v>1.1477259863131299</v>
      </c>
      <c r="G137" s="198">
        <v>6.2978908792701398E-3</v>
      </c>
      <c r="H137" s="198">
        <v>3.03443573133311E-2</v>
      </c>
      <c r="I137" s="122">
        <v>91.192104921424004</v>
      </c>
      <c r="J137" s="198">
        <v>4.5052663950180698E-2</v>
      </c>
      <c r="K137" s="198">
        <v>7.9956946259706306E-3</v>
      </c>
      <c r="L137" s="122"/>
      <c r="M137" s="122">
        <v>806.37520702256995</v>
      </c>
      <c r="N137" s="122">
        <v>28386.169353265999</v>
      </c>
      <c r="O137" s="122">
        <v>19391.412700983801</v>
      </c>
      <c r="P137" s="178">
        <v>1.6283561200508601</v>
      </c>
      <c r="Q137" s="122">
        <v>2284.8907066318002</v>
      </c>
      <c r="R137" s="122">
        <v>87497.080062889596</v>
      </c>
      <c r="S137" s="122"/>
      <c r="T137" s="122"/>
    </row>
    <row r="138" spans="1:20" ht="12.75" x14ac:dyDescent="0.2">
      <c r="A138" s="122" t="s">
        <v>488</v>
      </c>
      <c r="B138" s="122">
        <v>3362</v>
      </c>
      <c r="C138" s="122"/>
      <c r="D138" s="122"/>
      <c r="E138" s="122">
        <v>42973</v>
      </c>
      <c r="F138" s="178">
        <v>1.1477259863131299</v>
      </c>
      <c r="G138" s="198">
        <v>7.5609491230927998E-3</v>
      </c>
      <c r="H138" s="198">
        <v>2.9307550745735701E-2</v>
      </c>
      <c r="I138" s="122">
        <v>185.58286558839399</v>
      </c>
      <c r="J138" s="198">
        <v>0.110138924440928</v>
      </c>
      <c r="K138" s="198">
        <v>8.9823842878086202E-3</v>
      </c>
      <c r="L138" s="122"/>
      <c r="M138" s="122">
        <v>806.37520702256995</v>
      </c>
      <c r="N138" s="122">
        <v>28386.169353265999</v>
      </c>
      <c r="O138" s="122">
        <v>19391.412700983801</v>
      </c>
      <c r="P138" s="178">
        <v>1.6283561200508601</v>
      </c>
      <c r="Q138" s="122">
        <v>2284.8907066318002</v>
      </c>
      <c r="R138" s="122">
        <v>87497.080062889596</v>
      </c>
      <c r="S138" s="122"/>
      <c r="T138" s="122"/>
    </row>
    <row r="139" spans="1:20" ht="12.75" x14ac:dyDescent="0.2">
      <c r="A139" s="122" t="s">
        <v>489</v>
      </c>
      <c r="B139" s="122">
        <v>1819</v>
      </c>
      <c r="C139" s="122"/>
      <c r="D139" s="122"/>
      <c r="E139" s="122">
        <v>34110</v>
      </c>
      <c r="F139" s="178">
        <v>1.1477259863131299</v>
      </c>
      <c r="G139" s="198">
        <v>3.1369099970683101E-3</v>
      </c>
      <c r="H139" s="198">
        <v>1.06582673157074E-2</v>
      </c>
      <c r="I139" s="122">
        <v>173.58571369787299</v>
      </c>
      <c r="J139" s="198">
        <v>2.7147464086778102E-2</v>
      </c>
      <c r="K139" s="198">
        <v>1.5831134564643801E-3</v>
      </c>
      <c r="L139" s="122"/>
      <c r="M139" s="122">
        <v>806.37520702256995</v>
      </c>
      <c r="N139" s="122">
        <v>28386.169353265999</v>
      </c>
      <c r="O139" s="122">
        <v>19391.412700983801</v>
      </c>
      <c r="P139" s="178">
        <v>1.6283561200508601</v>
      </c>
      <c r="Q139" s="122">
        <v>2284.8907066318002</v>
      </c>
      <c r="R139" s="122">
        <v>87497.080062889596</v>
      </c>
      <c r="S139" s="122"/>
      <c r="T139" s="122"/>
    </row>
    <row r="140" spans="1:20" ht="12.75" x14ac:dyDescent="0.2">
      <c r="A140" s="122" t="s">
        <v>490</v>
      </c>
      <c r="B140" s="122">
        <v>2333</v>
      </c>
      <c r="C140" s="122"/>
      <c r="D140" s="122"/>
      <c r="E140" s="122">
        <v>28771</v>
      </c>
      <c r="F140" s="178">
        <v>1.1477259863131299</v>
      </c>
      <c r="G140" s="198">
        <v>4.4807850497607504E-3</v>
      </c>
      <c r="H140" s="198">
        <v>1.5217804831653E-2</v>
      </c>
      <c r="I140" s="122">
        <v>151.93090534845101</v>
      </c>
      <c r="J140" s="198">
        <v>5.2031559556497901E-2</v>
      </c>
      <c r="K140" s="198">
        <v>5.0050397970178304E-3</v>
      </c>
      <c r="L140" s="122"/>
      <c r="M140" s="122">
        <v>806.37520702256995</v>
      </c>
      <c r="N140" s="122">
        <v>28386.169353265999</v>
      </c>
      <c r="O140" s="122">
        <v>19391.412700983801</v>
      </c>
      <c r="P140" s="178">
        <v>1.6283561200508601</v>
      </c>
      <c r="Q140" s="122">
        <v>2284.8907066318002</v>
      </c>
      <c r="R140" s="122">
        <v>87497.080062889596</v>
      </c>
      <c r="S140" s="122"/>
      <c r="T140" s="122"/>
    </row>
    <row r="141" spans="1:20" ht="12.75" x14ac:dyDescent="0.2">
      <c r="A141" s="122" t="s">
        <v>491</v>
      </c>
      <c r="B141" s="122">
        <v>3586</v>
      </c>
      <c r="C141" s="122"/>
      <c r="D141" s="122"/>
      <c r="E141" s="122">
        <v>15061</v>
      </c>
      <c r="F141" s="178">
        <v>1.1477259863131299</v>
      </c>
      <c r="G141" s="198">
        <v>1.21505876103844E-2</v>
      </c>
      <c r="H141" s="198">
        <v>3.5684085912396399E-2</v>
      </c>
      <c r="I141" s="122">
        <v>116.34861408714799</v>
      </c>
      <c r="J141" s="198">
        <v>5.0527853396188802E-2</v>
      </c>
      <c r="K141" s="198">
        <v>1.11546378062546E-2</v>
      </c>
      <c r="L141" s="122"/>
      <c r="M141" s="122">
        <v>806.37520702256995</v>
      </c>
      <c r="N141" s="122">
        <v>28386.169353265999</v>
      </c>
      <c r="O141" s="122">
        <v>19391.412700983801</v>
      </c>
      <c r="P141" s="178">
        <v>1.6283561200508601</v>
      </c>
      <c r="Q141" s="122">
        <v>2284.8907066318002</v>
      </c>
      <c r="R141" s="122">
        <v>87497.080062889596</v>
      </c>
      <c r="S141" s="122"/>
      <c r="T141" s="122"/>
    </row>
    <row r="142" spans="1:20" ht="12.75" x14ac:dyDescent="0.2">
      <c r="A142" s="122" t="s">
        <v>492</v>
      </c>
      <c r="B142" s="122">
        <v>2540</v>
      </c>
      <c r="C142" s="122"/>
      <c r="D142" s="122"/>
      <c r="E142" s="122">
        <v>40229</v>
      </c>
      <c r="F142" s="178">
        <v>1.1477259863131299</v>
      </c>
      <c r="G142" s="198">
        <v>5.9969176464739404E-3</v>
      </c>
      <c r="H142" s="198">
        <v>1.9224892346159199E-2</v>
      </c>
      <c r="I142" s="122">
        <v>179.08377927662801</v>
      </c>
      <c r="J142" s="198">
        <v>5.5059782743791801E-2</v>
      </c>
      <c r="K142" s="198">
        <v>5.09582639389495E-3</v>
      </c>
      <c r="L142" s="122"/>
      <c r="M142" s="122">
        <v>806.37520702256995</v>
      </c>
      <c r="N142" s="122">
        <v>28386.169353265999</v>
      </c>
      <c r="O142" s="122">
        <v>19391.412700983801</v>
      </c>
      <c r="P142" s="178">
        <v>1.6283561200508601</v>
      </c>
      <c r="Q142" s="122">
        <v>2284.8907066318002</v>
      </c>
      <c r="R142" s="122">
        <v>87497.080062889596</v>
      </c>
      <c r="S142" s="122"/>
      <c r="T142" s="122"/>
    </row>
    <row r="143" spans="1:20" ht="12.75" x14ac:dyDescent="0.2">
      <c r="A143" s="122" t="s">
        <v>493</v>
      </c>
      <c r="B143" s="122">
        <v>3155</v>
      </c>
      <c r="C143" s="122"/>
      <c r="D143" s="122"/>
      <c r="E143" s="122">
        <v>9733</v>
      </c>
      <c r="F143" s="178">
        <v>1.1477259863131299</v>
      </c>
      <c r="G143" s="198">
        <v>9.2040823315866997E-3</v>
      </c>
      <c r="H143" s="198">
        <v>3.2735587916716803E-2</v>
      </c>
      <c r="I143" s="122">
        <v>82.109682742049401</v>
      </c>
      <c r="J143" s="198">
        <v>6.5036473851844204E-2</v>
      </c>
      <c r="K143" s="198">
        <v>8.7331757936915597E-3</v>
      </c>
      <c r="L143" s="122"/>
      <c r="M143" s="122">
        <v>806.37520702256995</v>
      </c>
      <c r="N143" s="122">
        <v>28386.169353265999</v>
      </c>
      <c r="O143" s="122">
        <v>19391.412700983801</v>
      </c>
      <c r="P143" s="178">
        <v>1.6283561200508601</v>
      </c>
      <c r="Q143" s="122">
        <v>2284.8907066318002</v>
      </c>
      <c r="R143" s="122">
        <v>87497.080062889596</v>
      </c>
      <c r="S143" s="122"/>
      <c r="T143" s="122"/>
    </row>
    <row r="144" spans="1:20" ht="12.75" x14ac:dyDescent="0.2">
      <c r="A144" s="122" t="s">
        <v>494</v>
      </c>
      <c r="B144" s="122">
        <v>3211</v>
      </c>
      <c r="C144" s="122"/>
      <c r="D144" s="122"/>
      <c r="E144" s="122">
        <v>13864</v>
      </c>
      <c r="F144" s="178">
        <v>1.1477259863131299</v>
      </c>
      <c r="G144" s="198">
        <v>1.10538084246971E-2</v>
      </c>
      <c r="H144" s="198">
        <v>3.2492165594590103E-2</v>
      </c>
      <c r="I144" s="122">
        <v>102.24969437607101</v>
      </c>
      <c r="J144" s="198">
        <v>7.8909405654933595E-2</v>
      </c>
      <c r="K144" s="198">
        <v>8.0063473744951003E-3</v>
      </c>
      <c r="L144" s="122"/>
      <c r="M144" s="122">
        <v>806.37520702256995</v>
      </c>
      <c r="N144" s="122">
        <v>28386.169353265999</v>
      </c>
      <c r="O144" s="122">
        <v>19391.412700983801</v>
      </c>
      <c r="P144" s="178">
        <v>1.6283561200508601</v>
      </c>
      <c r="Q144" s="122">
        <v>2284.8907066318002</v>
      </c>
      <c r="R144" s="122">
        <v>87497.080062889596</v>
      </c>
      <c r="S144" s="122"/>
      <c r="T144" s="122"/>
    </row>
    <row r="145" spans="1:20" ht="14.25" customHeight="1" x14ac:dyDescent="0.2">
      <c r="A145" s="19" t="s">
        <v>495</v>
      </c>
      <c r="B145" s="122"/>
      <c r="C145" s="122"/>
      <c r="D145" s="122"/>
      <c r="E145" s="19"/>
      <c r="F145" s="178"/>
      <c r="G145" s="198"/>
      <c r="H145" s="198"/>
      <c r="I145" s="122"/>
      <c r="J145" s="198"/>
      <c r="K145" s="198"/>
      <c r="L145" s="122"/>
      <c r="M145" s="122"/>
      <c r="N145" s="122"/>
      <c r="O145" s="122"/>
      <c r="P145" s="178"/>
      <c r="Q145" s="122"/>
      <c r="R145" s="122"/>
      <c r="S145" s="122"/>
      <c r="T145" s="122"/>
    </row>
    <row r="146" spans="1:20" ht="12.75" x14ac:dyDescent="0.2">
      <c r="A146" s="122" t="s">
        <v>496</v>
      </c>
      <c r="B146" s="122">
        <v>3030</v>
      </c>
      <c r="C146" s="122"/>
      <c r="D146" s="122"/>
      <c r="E146" s="122">
        <v>42433</v>
      </c>
      <c r="F146" s="178">
        <v>1.1477259863131299</v>
      </c>
      <c r="G146" s="198">
        <v>6.6457709801333899E-3</v>
      </c>
      <c r="H146" s="198">
        <v>2.1664033419918099E-2</v>
      </c>
      <c r="I146" s="122">
        <v>174.87138130637601</v>
      </c>
      <c r="J146" s="198">
        <v>6.3841821224047302E-2</v>
      </c>
      <c r="K146" s="198">
        <v>9.0731270473452304E-3</v>
      </c>
      <c r="L146" s="122"/>
      <c r="M146" s="122">
        <v>806.37520702256995</v>
      </c>
      <c r="N146" s="122">
        <v>28386.169353265999</v>
      </c>
      <c r="O146" s="122">
        <v>19391.412700983801</v>
      </c>
      <c r="P146" s="178">
        <v>1.6283561200508601</v>
      </c>
      <c r="Q146" s="122">
        <v>2284.8907066318002</v>
      </c>
      <c r="R146" s="122">
        <v>87497.080062889596</v>
      </c>
      <c r="S146" s="122"/>
      <c r="T146" s="122"/>
    </row>
    <row r="147" spans="1:20" ht="12.75" x14ac:dyDescent="0.2">
      <c r="A147" s="122" t="s">
        <v>497</v>
      </c>
      <c r="B147" s="122">
        <v>3159</v>
      </c>
      <c r="C147" s="122"/>
      <c r="D147" s="122"/>
      <c r="E147" s="122">
        <v>95532</v>
      </c>
      <c r="F147" s="178">
        <v>1.1477259863131299</v>
      </c>
      <c r="G147" s="198">
        <v>7.8132632695501695E-3</v>
      </c>
      <c r="H147" s="198">
        <v>1.8936617005678499E-2</v>
      </c>
      <c r="I147" s="122">
        <v>288.477035481163</v>
      </c>
      <c r="J147" s="198">
        <v>0.108267386844199</v>
      </c>
      <c r="K147" s="198">
        <v>7.3169199849265204E-3</v>
      </c>
      <c r="L147" s="122"/>
      <c r="M147" s="122">
        <v>806.37520702256995</v>
      </c>
      <c r="N147" s="122">
        <v>28386.169353265999</v>
      </c>
      <c r="O147" s="122">
        <v>19391.412700983801</v>
      </c>
      <c r="P147" s="178">
        <v>1.6283561200508601</v>
      </c>
      <c r="Q147" s="122">
        <v>2284.8907066318002</v>
      </c>
      <c r="R147" s="122">
        <v>87497.080062889596</v>
      </c>
      <c r="S147" s="122"/>
      <c r="T147" s="122"/>
    </row>
    <row r="148" spans="1:20" ht="12.75" x14ac:dyDescent="0.2">
      <c r="A148" s="122" t="s">
        <v>498</v>
      </c>
      <c r="B148" s="122">
        <v>3332</v>
      </c>
      <c r="C148" s="122"/>
      <c r="D148" s="122"/>
      <c r="E148" s="122">
        <v>10278</v>
      </c>
      <c r="F148" s="178">
        <v>1.1477259863131299</v>
      </c>
      <c r="G148" s="198">
        <v>1.20564960757605E-2</v>
      </c>
      <c r="H148" s="198">
        <v>2.5364077669902899E-2</v>
      </c>
      <c r="I148" s="122">
        <v>81.853527718724493</v>
      </c>
      <c r="J148" s="198">
        <v>4.7090873710838699E-2</v>
      </c>
      <c r="K148" s="198">
        <v>1.1675423234092199E-2</v>
      </c>
      <c r="L148" s="122"/>
      <c r="M148" s="122">
        <v>806.37520702256995</v>
      </c>
      <c r="N148" s="122">
        <v>28386.169353265999</v>
      </c>
      <c r="O148" s="122">
        <v>19391.412700983801</v>
      </c>
      <c r="P148" s="178">
        <v>1.6283561200508601</v>
      </c>
      <c r="Q148" s="122">
        <v>2284.8907066318002</v>
      </c>
      <c r="R148" s="122">
        <v>87497.080062889596</v>
      </c>
      <c r="S148" s="122"/>
      <c r="T148" s="122"/>
    </row>
    <row r="149" spans="1:20" ht="12.75" x14ac:dyDescent="0.2">
      <c r="A149" s="122" t="s">
        <v>499</v>
      </c>
      <c r="B149" s="122">
        <v>2344</v>
      </c>
      <c r="C149" s="122"/>
      <c r="D149" s="122"/>
      <c r="E149" s="122">
        <v>78219</v>
      </c>
      <c r="F149" s="178">
        <v>1.1477259863131299</v>
      </c>
      <c r="G149" s="198">
        <v>3.0800274443123399E-3</v>
      </c>
      <c r="H149" s="198">
        <v>1.49097854914733E-2</v>
      </c>
      <c r="I149" s="122">
        <v>243.86266626935699</v>
      </c>
      <c r="J149" s="198">
        <v>3.7331083240644901E-2</v>
      </c>
      <c r="K149" s="198">
        <v>4.3084161137319603E-3</v>
      </c>
      <c r="L149" s="122"/>
      <c r="M149" s="122">
        <v>806.37520702256995</v>
      </c>
      <c r="N149" s="122">
        <v>28386.169353265999</v>
      </c>
      <c r="O149" s="122">
        <v>19391.412700983801</v>
      </c>
      <c r="P149" s="178">
        <v>1.6283561200508601</v>
      </c>
      <c r="Q149" s="122">
        <v>2284.8907066318002</v>
      </c>
      <c r="R149" s="122">
        <v>87497.080062889596</v>
      </c>
      <c r="S149" s="122"/>
      <c r="T149" s="122"/>
    </row>
    <row r="150" spans="1:20" ht="12.75" x14ac:dyDescent="0.2">
      <c r="A150" s="122" t="s">
        <v>500</v>
      </c>
      <c r="B150" s="122">
        <v>2903</v>
      </c>
      <c r="C150" s="122"/>
      <c r="D150" s="122"/>
      <c r="E150" s="122">
        <v>23781</v>
      </c>
      <c r="F150" s="178">
        <v>1.1477259863131299</v>
      </c>
      <c r="G150" s="198">
        <v>5.9676492437940702E-3</v>
      </c>
      <c r="H150" s="198">
        <v>2.2686454296247299E-2</v>
      </c>
      <c r="I150" s="122">
        <v>123.903188013868</v>
      </c>
      <c r="J150" s="198">
        <v>2.0688785164627198E-2</v>
      </c>
      <c r="K150" s="198">
        <v>9.8818384424540599E-3</v>
      </c>
      <c r="L150" s="122"/>
      <c r="M150" s="122">
        <v>806.37520702256995</v>
      </c>
      <c r="N150" s="122">
        <v>28386.169353265999</v>
      </c>
      <c r="O150" s="122">
        <v>19391.412700983801</v>
      </c>
      <c r="P150" s="178">
        <v>1.6283561200508601</v>
      </c>
      <c r="Q150" s="122">
        <v>2284.8907066318002</v>
      </c>
      <c r="R150" s="122">
        <v>87497.080062889596</v>
      </c>
      <c r="S150" s="122"/>
      <c r="T150" s="122"/>
    </row>
    <row r="151" spans="1:20" ht="12.75" x14ac:dyDescent="0.2">
      <c r="A151" s="122" t="s">
        <v>501</v>
      </c>
      <c r="B151" s="122">
        <v>2584</v>
      </c>
      <c r="C151" s="122"/>
      <c r="D151" s="122"/>
      <c r="E151" s="122">
        <v>60422</v>
      </c>
      <c r="F151" s="178">
        <v>1.1477259863131299</v>
      </c>
      <c r="G151" s="198">
        <v>4.8326768395617501E-3</v>
      </c>
      <c r="H151" s="198">
        <v>1.7441117982960198E-2</v>
      </c>
      <c r="I151" s="122">
        <v>205.13897728125701</v>
      </c>
      <c r="J151" s="198">
        <v>9.4336499950349206E-2</v>
      </c>
      <c r="K151" s="198">
        <v>4.7995763132633804E-3</v>
      </c>
      <c r="L151" s="122"/>
      <c r="M151" s="122">
        <v>806.37520702256995</v>
      </c>
      <c r="N151" s="122">
        <v>28386.169353265999</v>
      </c>
      <c r="O151" s="122">
        <v>19391.412700983801</v>
      </c>
      <c r="P151" s="178">
        <v>1.6283561200508601</v>
      </c>
      <c r="Q151" s="122">
        <v>2284.8907066318002</v>
      </c>
      <c r="R151" s="122">
        <v>87497.080062889596</v>
      </c>
      <c r="S151" s="122"/>
      <c r="T151" s="122"/>
    </row>
    <row r="152" spans="1:20" ht="14.25" customHeight="1" x14ac:dyDescent="0.2">
      <c r="A152" s="19" t="s">
        <v>502</v>
      </c>
      <c r="B152" s="122"/>
      <c r="C152" s="122"/>
      <c r="D152" s="122"/>
      <c r="E152" s="19"/>
      <c r="F152" s="178"/>
      <c r="G152" s="198"/>
      <c r="H152" s="198"/>
      <c r="I152" s="122"/>
      <c r="J152" s="198"/>
      <c r="K152" s="198"/>
      <c r="L152" s="122"/>
      <c r="M152" s="122"/>
      <c r="N152" s="122"/>
      <c r="O152" s="122"/>
      <c r="P152" s="178"/>
      <c r="Q152" s="122"/>
      <c r="R152" s="122"/>
      <c r="S152" s="122"/>
      <c r="T152" s="122"/>
    </row>
    <row r="153" spans="1:20" ht="12.75" x14ac:dyDescent="0.2">
      <c r="A153" s="122" t="s">
        <v>503</v>
      </c>
      <c r="B153" s="122">
        <v>3055</v>
      </c>
      <c r="C153" s="122"/>
      <c r="D153" s="122"/>
      <c r="E153" s="122">
        <v>28423</v>
      </c>
      <c r="F153" s="178">
        <v>1.1477259863131299</v>
      </c>
      <c r="G153" s="198">
        <v>4.76140215084028E-3</v>
      </c>
      <c r="H153" s="198">
        <v>3.0289423194676899E-2</v>
      </c>
      <c r="I153" s="122">
        <v>147.71932845772099</v>
      </c>
      <c r="J153" s="198">
        <v>9.5310136157337397E-2</v>
      </c>
      <c r="K153" s="198">
        <v>7.7050276184779899E-3</v>
      </c>
      <c r="L153" s="122"/>
      <c r="M153" s="122">
        <v>806.37520702256995</v>
      </c>
      <c r="N153" s="122">
        <v>28386.169353265999</v>
      </c>
      <c r="O153" s="122">
        <v>19391.412700983801</v>
      </c>
      <c r="P153" s="178">
        <v>1.6283561200508601</v>
      </c>
      <c r="Q153" s="122">
        <v>2284.8907066318002</v>
      </c>
      <c r="R153" s="122">
        <v>87497.080062889596</v>
      </c>
      <c r="S153" s="122"/>
      <c r="T153" s="122"/>
    </row>
    <row r="154" spans="1:20" ht="12.75" x14ac:dyDescent="0.2">
      <c r="A154" s="122" t="s">
        <v>504</v>
      </c>
      <c r="B154" s="122">
        <v>2767</v>
      </c>
      <c r="C154" s="122"/>
      <c r="D154" s="122"/>
      <c r="E154" s="122">
        <v>39188</v>
      </c>
      <c r="F154" s="178">
        <v>1.1477259863131299</v>
      </c>
      <c r="G154" s="198">
        <v>6.5177265149195304E-3</v>
      </c>
      <c r="H154" s="198">
        <v>2.2409919517674799E-2</v>
      </c>
      <c r="I154" s="122">
        <v>171.34468185502601</v>
      </c>
      <c r="J154" s="198">
        <v>6.2850872716137596E-2</v>
      </c>
      <c r="K154" s="198">
        <v>6.4305399612126198E-3</v>
      </c>
      <c r="L154" s="122"/>
      <c r="M154" s="122">
        <v>806.37520702256995</v>
      </c>
      <c r="N154" s="122">
        <v>28386.169353265999</v>
      </c>
      <c r="O154" s="122">
        <v>19391.412700983801</v>
      </c>
      <c r="P154" s="178">
        <v>1.6283561200508601</v>
      </c>
      <c r="Q154" s="122">
        <v>2284.8907066318002</v>
      </c>
      <c r="R154" s="122">
        <v>87497.080062889596</v>
      </c>
      <c r="S154" s="122"/>
      <c r="T154" s="122"/>
    </row>
    <row r="155" spans="1:20" ht="12.75" x14ac:dyDescent="0.2">
      <c r="A155" s="122" t="s">
        <v>505</v>
      </c>
      <c r="B155" s="122">
        <v>3350</v>
      </c>
      <c r="C155" s="122"/>
      <c r="D155" s="122"/>
      <c r="E155" s="122">
        <v>9556</v>
      </c>
      <c r="F155" s="178">
        <v>1.1477259863131299</v>
      </c>
      <c r="G155" s="198">
        <v>8.7030835775080192E-3</v>
      </c>
      <c r="H155" s="198">
        <v>2.8281096963761E-2</v>
      </c>
      <c r="I155" s="122">
        <v>81.975606127676798</v>
      </c>
      <c r="J155" s="198">
        <v>5.7241523650062798E-2</v>
      </c>
      <c r="K155" s="198">
        <v>1.20343239849309E-2</v>
      </c>
      <c r="L155" s="122"/>
      <c r="M155" s="122">
        <v>806.37520702256995</v>
      </c>
      <c r="N155" s="122">
        <v>28386.169353265999</v>
      </c>
      <c r="O155" s="122">
        <v>19391.412700983801</v>
      </c>
      <c r="P155" s="178">
        <v>1.6283561200508601</v>
      </c>
      <c r="Q155" s="122">
        <v>2284.8907066318002</v>
      </c>
      <c r="R155" s="122">
        <v>87497.080062889596</v>
      </c>
      <c r="S155" s="122"/>
      <c r="T155" s="122"/>
    </row>
    <row r="156" spans="1:20" ht="12.75" x14ac:dyDescent="0.2">
      <c r="A156" s="122" t="s">
        <v>506</v>
      </c>
      <c r="B156" s="122">
        <v>2519</v>
      </c>
      <c r="C156" s="122"/>
      <c r="D156" s="122"/>
      <c r="E156" s="122">
        <v>8652</v>
      </c>
      <c r="F156" s="178">
        <v>1.1477259863131299</v>
      </c>
      <c r="G156" s="198">
        <v>4.6906302974264102E-3</v>
      </c>
      <c r="H156" s="198">
        <v>2.7336860670193999E-2</v>
      </c>
      <c r="I156" s="122">
        <v>69.173694422085006</v>
      </c>
      <c r="J156" s="198">
        <v>2.8895053166897802E-2</v>
      </c>
      <c r="K156" s="198">
        <v>6.2413314840499296E-3</v>
      </c>
      <c r="L156" s="122"/>
      <c r="M156" s="122">
        <v>806.37520702256995</v>
      </c>
      <c r="N156" s="122">
        <v>28386.169353265999</v>
      </c>
      <c r="O156" s="122">
        <v>19391.412700983801</v>
      </c>
      <c r="P156" s="178">
        <v>1.6283561200508601</v>
      </c>
      <c r="Q156" s="122">
        <v>2284.8907066318002</v>
      </c>
      <c r="R156" s="122">
        <v>87497.080062889596</v>
      </c>
      <c r="S156" s="122"/>
      <c r="T156" s="122"/>
    </row>
    <row r="157" spans="1:20" ht="12.75" x14ac:dyDescent="0.2">
      <c r="A157" s="122" t="s">
        <v>507</v>
      </c>
      <c r="B157" s="122">
        <v>3714</v>
      </c>
      <c r="C157" s="122"/>
      <c r="D157" s="122"/>
      <c r="E157" s="122">
        <v>107022</v>
      </c>
      <c r="F157" s="178">
        <v>1.1477259863131299</v>
      </c>
      <c r="G157" s="198">
        <v>9.2052724361969193E-3</v>
      </c>
      <c r="H157" s="198">
        <v>2.64211555472787E-2</v>
      </c>
      <c r="I157" s="122">
        <v>304.27290382155297</v>
      </c>
      <c r="J157" s="198">
        <v>0.13388835940273999</v>
      </c>
      <c r="K157" s="198">
        <v>9.7643475173328793E-3</v>
      </c>
      <c r="L157" s="122"/>
      <c r="M157" s="122">
        <v>806.37520702256995</v>
      </c>
      <c r="N157" s="122">
        <v>28386.169353265999</v>
      </c>
      <c r="O157" s="122">
        <v>19391.412700983801</v>
      </c>
      <c r="P157" s="178">
        <v>1.6283561200508601</v>
      </c>
      <c r="Q157" s="122">
        <v>2284.8907066318002</v>
      </c>
      <c r="R157" s="122">
        <v>87497.080062889596</v>
      </c>
      <c r="S157" s="122"/>
      <c r="T157" s="122"/>
    </row>
    <row r="158" spans="1:20" ht="12.75" x14ac:dyDescent="0.2">
      <c r="A158" s="122" t="s">
        <v>508</v>
      </c>
      <c r="B158" s="122">
        <v>3118</v>
      </c>
      <c r="C158" s="122"/>
      <c r="D158" s="122"/>
      <c r="E158" s="122">
        <v>4764</v>
      </c>
      <c r="F158" s="178">
        <v>1.1477259863131299</v>
      </c>
      <c r="G158" s="198">
        <v>8.60621326616289E-3</v>
      </c>
      <c r="H158" s="198">
        <v>3.1257691361063301E-2</v>
      </c>
      <c r="I158" s="122">
        <v>54.1479454827235</v>
      </c>
      <c r="J158" s="198">
        <v>6.3392107472711998E-2</v>
      </c>
      <c r="K158" s="198">
        <v>9.4458438287153695E-3</v>
      </c>
      <c r="L158" s="122"/>
      <c r="M158" s="122">
        <v>806.37520702256995</v>
      </c>
      <c r="N158" s="122">
        <v>28386.169353265999</v>
      </c>
      <c r="O158" s="122">
        <v>19391.412700983801</v>
      </c>
      <c r="P158" s="178">
        <v>1.6283561200508601</v>
      </c>
      <c r="Q158" s="122">
        <v>2284.8907066318002</v>
      </c>
      <c r="R158" s="122">
        <v>87497.080062889596</v>
      </c>
      <c r="S158" s="122"/>
      <c r="T158" s="122"/>
    </row>
    <row r="159" spans="1:20" ht="12.75" x14ac:dyDescent="0.2">
      <c r="A159" s="122" t="s">
        <v>509</v>
      </c>
      <c r="B159" s="122">
        <v>2442</v>
      </c>
      <c r="C159" s="122"/>
      <c r="D159" s="122"/>
      <c r="E159" s="122">
        <v>5538</v>
      </c>
      <c r="F159" s="178">
        <v>1.1477259863131299</v>
      </c>
      <c r="G159" s="198">
        <v>3.9424581678102798E-3</v>
      </c>
      <c r="H159" s="198">
        <v>2.9681702792423399E-2</v>
      </c>
      <c r="I159" s="122">
        <v>50.318982501636498</v>
      </c>
      <c r="J159" s="198">
        <v>2.7085590465872202E-2</v>
      </c>
      <c r="K159" s="198">
        <v>5.5976886962802496E-3</v>
      </c>
      <c r="L159" s="122"/>
      <c r="M159" s="122">
        <v>806.37520702256995</v>
      </c>
      <c r="N159" s="122">
        <v>28386.169353265999</v>
      </c>
      <c r="O159" s="122">
        <v>19391.412700983801</v>
      </c>
      <c r="P159" s="178">
        <v>1.6283561200508601</v>
      </c>
      <c r="Q159" s="122">
        <v>2284.8907066318002</v>
      </c>
      <c r="R159" s="122">
        <v>87497.080062889596</v>
      </c>
      <c r="S159" s="122"/>
      <c r="T159" s="122"/>
    </row>
    <row r="160" spans="1:20" ht="12.75" x14ac:dyDescent="0.2">
      <c r="A160" s="122" t="s">
        <v>510</v>
      </c>
      <c r="B160" s="122">
        <v>3387</v>
      </c>
      <c r="C160" s="122"/>
      <c r="D160" s="122"/>
      <c r="E160" s="122">
        <v>32185</v>
      </c>
      <c r="F160" s="178">
        <v>1.1477259863131299</v>
      </c>
      <c r="G160" s="198">
        <v>1.01807260110818E-2</v>
      </c>
      <c r="H160" s="198">
        <v>2.1256378673236001E-2</v>
      </c>
      <c r="I160" s="122">
        <v>151.70365849247</v>
      </c>
      <c r="J160" s="198">
        <v>6.2140748796023E-2</v>
      </c>
      <c r="K160" s="198">
        <v>1.20553052664285E-2</v>
      </c>
      <c r="L160" s="122"/>
      <c r="M160" s="122">
        <v>806.37520702256995</v>
      </c>
      <c r="N160" s="122">
        <v>28386.169353265999</v>
      </c>
      <c r="O160" s="122">
        <v>19391.412700983801</v>
      </c>
      <c r="P160" s="178">
        <v>1.6283561200508601</v>
      </c>
      <c r="Q160" s="122">
        <v>2284.8907066318002</v>
      </c>
      <c r="R160" s="122">
        <v>87497.080062889596</v>
      </c>
      <c r="S160" s="122"/>
      <c r="T160" s="122"/>
    </row>
    <row r="161" spans="1:20" ht="12.75" x14ac:dyDescent="0.2">
      <c r="A161" s="122" t="s">
        <v>511</v>
      </c>
      <c r="B161" s="122">
        <v>2831</v>
      </c>
      <c r="C161" s="122"/>
      <c r="D161" s="122"/>
      <c r="E161" s="122">
        <v>6502</v>
      </c>
      <c r="F161" s="178">
        <v>1.1477259863131299</v>
      </c>
      <c r="G161" s="198">
        <v>7.2029119245360399E-3</v>
      </c>
      <c r="H161" s="198">
        <v>2.79518888700661E-2</v>
      </c>
      <c r="I161" s="122">
        <v>60.207972893961497</v>
      </c>
      <c r="J161" s="198">
        <v>2.1224238695785901E-2</v>
      </c>
      <c r="K161" s="198">
        <v>8.7665333743463508E-3</v>
      </c>
      <c r="L161" s="122"/>
      <c r="M161" s="122">
        <v>806.37520702256995</v>
      </c>
      <c r="N161" s="122">
        <v>28386.169353265999</v>
      </c>
      <c r="O161" s="122">
        <v>19391.412700983801</v>
      </c>
      <c r="P161" s="178">
        <v>1.6283561200508601</v>
      </c>
      <c r="Q161" s="122">
        <v>2284.8907066318002</v>
      </c>
      <c r="R161" s="122">
        <v>87497.080062889596</v>
      </c>
      <c r="S161" s="122"/>
      <c r="T161" s="122"/>
    </row>
    <row r="162" spans="1:20" ht="12.75" x14ac:dyDescent="0.2">
      <c r="A162" s="122" t="s">
        <v>512</v>
      </c>
      <c r="B162" s="122">
        <v>2044</v>
      </c>
      <c r="C162" s="122"/>
      <c r="D162" s="122"/>
      <c r="E162" s="122">
        <v>5630</v>
      </c>
      <c r="F162" s="178">
        <v>1.1477259863131299</v>
      </c>
      <c r="G162" s="198">
        <v>5.6098283007696903E-3</v>
      </c>
      <c r="H162" s="198">
        <v>2.2356953391436198E-2</v>
      </c>
      <c r="I162" s="122">
        <v>54.488530903301097</v>
      </c>
      <c r="J162" s="198">
        <v>1.27886323268206E-2</v>
      </c>
      <c r="K162" s="198">
        <v>3.0195381882770901E-3</v>
      </c>
      <c r="L162" s="122"/>
      <c r="M162" s="122">
        <v>806.37520702256995</v>
      </c>
      <c r="N162" s="122">
        <v>28386.169353265999</v>
      </c>
      <c r="O162" s="122">
        <v>19391.412700983801</v>
      </c>
      <c r="P162" s="178">
        <v>1.6283561200508601</v>
      </c>
      <c r="Q162" s="122">
        <v>2284.8907066318002</v>
      </c>
      <c r="R162" s="122">
        <v>87497.080062889596</v>
      </c>
      <c r="S162" s="122"/>
      <c r="T162" s="122"/>
    </row>
    <row r="163" spans="1:20" ht="12.75" x14ac:dyDescent="0.2">
      <c r="A163" s="122" t="s">
        <v>513</v>
      </c>
      <c r="B163" s="122">
        <v>3022</v>
      </c>
      <c r="C163" s="122"/>
      <c r="D163" s="122"/>
      <c r="E163" s="122">
        <v>5240</v>
      </c>
      <c r="F163" s="178">
        <v>1.1477259863131299</v>
      </c>
      <c r="G163" s="198">
        <v>9.2239185750636107E-3</v>
      </c>
      <c r="H163" s="198">
        <v>2.1997755331088699E-2</v>
      </c>
      <c r="I163" s="122">
        <v>58.549124673217797</v>
      </c>
      <c r="J163" s="198">
        <v>7.6526717557251905E-2</v>
      </c>
      <c r="K163" s="198">
        <v>9.9236641221373996E-3</v>
      </c>
      <c r="L163" s="122"/>
      <c r="M163" s="122">
        <v>806.37520702256995</v>
      </c>
      <c r="N163" s="122">
        <v>28386.169353265999</v>
      </c>
      <c r="O163" s="122">
        <v>19391.412700983801</v>
      </c>
      <c r="P163" s="178">
        <v>1.6283561200508601</v>
      </c>
      <c r="Q163" s="122">
        <v>2284.8907066318002</v>
      </c>
      <c r="R163" s="122">
        <v>87497.080062889596</v>
      </c>
      <c r="S163" s="122"/>
      <c r="T163" s="122"/>
    </row>
    <row r="164" spans="1:20" ht="12.75" x14ac:dyDescent="0.2">
      <c r="A164" s="122" t="s">
        <v>514</v>
      </c>
      <c r="B164" s="122">
        <v>6008</v>
      </c>
      <c r="C164" s="122"/>
      <c r="D164" s="122"/>
      <c r="E164" s="122">
        <v>541145</v>
      </c>
      <c r="F164" s="178">
        <v>1.1477259863131299</v>
      </c>
      <c r="G164" s="198">
        <v>1.1901924006812699E-2</v>
      </c>
      <c r="H164" s="198">
        <v>2.2216493466381E-2</v>
      </c>
      <c r="I164" s="122">
        <v>712.64366972562095</v>
      </c>
      <c r="J164" s="198">
        <v>0.221709523325541</v>
      </c>
      <c r="K164" s="198">
        <v>2.2777628916464201E-2</v>
      </c>
      <c r="L164" s="122"/>
      <c r="M164" s="122">
        <v>806.37520702256995</v>
      </c>
      <c r="N164" s="122">
        <v>28386.169353265999</v>
      </c>
      <c r="O164" s="122">
        <v>19391.412700983801</v>
      </c>
      <c r="P164" s="178">
        <v>1.6283561200508601</v>
      </c>
      <c r="Q164" s="122">
        <v>2284.8907066318002</v>
      </c>
      <c r="R164" s="122">
        <v>87497.080062889596</v>
      </c>
      <c r="S164" s="122"/>
      <c r="T164" s="122"/>
    </row>
    <row r="165" spans="1:20" ht="12.75" x14ac:dyDescent="0.2">
      <c r="A165" s="122" t="s">
        <v>515</v>
      </c>
      <c r="B165" s="122">
        <v>2610</v>
      </c>
      <c r="C165" s="122"/>
      <c r="D165" s="122"/>
      <c r="E165" s="122">
        <v>13080</v>
      </c>
      <c r="F165" s="178">
        <v>1.1477259863131299</v>
      </c>
      <c r="G165" s="198">
        <v>4.5935270132517799E-3</v>
      </c>
      <c r="H165" s="198">
        <v>2.22090863029894E-2</v>
      </c>
      <c r="I165" s="122">
        <v>90.0555384193554</v>
      </c>
      <c r="J165" s="198">
        <v>4.2813455657492401E-2</v>
      </c>
      <c r="K165" s="198">
        <v>7.56880733944954E-3</v>
      </c>
      <c r="L165" s="122"/>
      <c r="M165" s="122">
        <v>806.37520702256995</v>
      </c>
      <c r="N165" s="122">
        <v>28386.169353265999</v>
      </c>
      <c r="O165" s="122">
        <v>19391.412700983801</v>
      </c>
      <c r="P165" s="178">
        <v>1.6283561200508601</v>
      </c>
      <c r="Q165" s="122">
        <v>2284.8907066318002</v>
      </c>
      <c r="R165" s="122">
        <v>87497.080062889596</v>
      </c>
      <c r="S165" s="122"/>
      <c r="T165" s="122"/>
    </row>
    <row r="166" spans="1:20" ht="12.75" x14ac:dyDescent="0.2">
      <c r="A166" s="122" t="s">
        <v>516</v>
      </c>
      <c r="B166" s="122">
        <v>2867</v>
      </c>
      <c r="C166" s="122"/>
      <c r="D166" s="122"/>
      <c r="E166" s="122">
        <v>9376</v>
      </c>
      <c r="F166" s="178">
        <v>1.1477259863131299</v>
      </c>
      <c r="G166" s="198">
        <v>6.5681882821387897E-3</v>
      </c>
      <c r="H166" s="198">
        <v>2.5970931617822299E-2</v>
      </c>
      <c r="I166" s="122">
        <v>71.239034243874997</v>
      </c>
      <c r="J166" s="198">
        <v>2.82636518771331E-2</v>
      </c>
      <c r="K166" s="198">
        <v>9.3856655290102398E-3</v>
      </c>
      <c r="L166" s="122"/>
      <c r="M166" s="122">
        <v>806.37520702256995</v>
      </c>
      <c r="N166" s="122">
        <v>28386.169353265999</v>
      </c>
      <c r="O166" s="122">
        <v>19391.412700983801</v>
      </c>
      <c r="P166" s="178">
        <v>1.6283561200508601</v>
      </c>
      <c r="Q166" s="122">
        <v>2284.8907066318002</v>
      </c>
      <c r="R166" s="122">
        <v>87497.080062889596</v>
      </c>
      <c r="S166" s="122"/>
      <c r="T166" s="122"/>
    </row>
    <row r="167" spans="1:20" ht="12.75" x14ac:dyDescent="0.2">
      <c r="A167" s="122" t="s">
        <v>517</v>
      </c>
      <c r="B167" s="122">
        <v>2709</v>
      </c>
      <c r="C167" s="122"/>
      <c r="D167" s="122"/>
      <c r="E167" s="122">
        <v>8885</v>
      </c>
      <c r="F167" s="178">
        <v>1.1477259863131299</v>
      </c>
      <c r="G167" s="198">
        <v>5.3836053273307099E-3</v>
      </c>
      <c r="H167" s="198">
        <v>1.8719806763285E-2</v>
      </c>
      <c r="I167" s="122">
        <v>80.808415403347695</v>
      </c>
      <c r="J167" s="198">
        <v>6.0664040517726503E-2</v>
      </c>
      <c r="K167" s="198">
        <v>8.7788407428249903E-3</v>
      </c>
      <c r="L167" s="122"/>
      <c r="M167" s="122">
        <v>806.37520702256995</v>
      </c>
      <c r="N167" s="122">
        <v>28386.169353265999</v>
      </c>
      <c r="O167" s="122">
        <v>19391.412700983801</v>
      </c>
      <c r="P167" s="178">
        <v>1.6283561200508601</v>
      </c>
      <c r="Q167" s="122">
        <v>2284.8907066318002</v>
      </c>
      <c r="R167" s="122">
        <v>87497.080062889596</v>
      </c>
      <c r="S167" s="122"/>
      <c r="T167" s="122"/>
    </row>
    <row r="168" spans="1:20" ht="12.75" x14ac:dyDescent="0.2">
      <c r="A168" s="122" t="s">
        <v>518</v>
      </c>
      <c r="B168" s="122">
        <v>2544</v>
      </c>
      <c r="C168" s="122"/>
      <c r="D168" s="122"/>
      <c r="E168" s="122">
        <v>36291</v>
      </c>
      <c r="F168" s="178">
        <v>1.1477259863131299</v>
      </c>
      <c r="G168" s="198">
        <v>3.77504064368576E-3</v>
      </c>
      <c r="H168" s="198">
        <v>1.95520469983477E-2</v>
      </c>
      <c r="I168" s="122">
        <v>172.47608529880301</v>
      </c>
      <c r="J168" s="198">
        <v>6.1861067482295903E-2</v>
      </c>
      <c r="K168" s="198">
        <v>5.7314485685156097E-3</v>
      </c>
      <c r="L168" s="122"/>
      <c r="M168" s="122">
        <v>806.37520702256995</v>
      </c>
      <c r="N168" s="122">
        <v>28386.169353265999</v>
      </c>
      <c r="O168" s="122">
        <v>19391.412700983801</v>
      </c>
      <c r="P168" s="178">
        <v>1.6283561200508601</v>
      </c>
      <c r="Q168" s="122">
        <v>2284.8907066318002</v>
      </c>
      <c r="R168" s="122">
        <v>87497.080062889596</v>
      </c>
      <c r="S168" s="122"/>
      <c r="T168" s="122"/>
    </row>
    <row r="169" spans="1:20" ht="12.75" x14ac:dyDescent="0.2">
      <c r="A169" s="122" t="s">
        <v>519</v>
      </c>
      <c r="B169" s="122">
        <v>2202</v>
      </c>
      <c r="C169" s="122"/>
      <c r="D169" s="122"/>
      <c r="E169" s="122">
        <v>6786</v>
      </c>
      <c r="F169" s="178">
        <v>1.1477259863131299</v>
      </c>
      <c r="G169" s="198">
        <v>7.0365458296492798E-3</v>
      </c>
      <c r="H169" s="198">
        <v>1.7527238275698701E-2</v>
      </c>
      <c r="I169" s="122">
        <v>71.972216861786293</v>
      </c>
      <c r="J169" s="198">
        <v>2.4314765694076E-2</v>
      </c>
      <c r="K169" s="198">
        <v>4.5682287061597398E-3</v>
      </c>
      <c r="L169" s="122"/>
      <c r="M169" s="122">
        <v>806.37520702256995</v>
      </c>
      <c r="N169" s="122">
        <v>28386.169353265999</v>
      </c>
      <c r="O169" s="122">
        <v>19391.412700983801</v>
      </c>
      <c r="P169" s="178">
        <v>1.6283561200508601</v>
      </c>
      <c r="Q169" s="122">
        <v>2284.8907066318002</v>
      </c>
      <c r="R169" s="122">
        <v>87497.080062889596</v>
      </c>
      <c r="S169" s="122"/>
      <c r="T169" s="122"/>
    </row>
    <row r="170" spans="1:20" ht="12.75" x14ac:dyDescent="0.2">
      <c r="A170" s="122" t="s">
        <v>520</v>
      </c>
      <c r="B170" s="122">
        <v>2771</v>
      </c>
      <c r="C170" s="122"/>
      <c r="D170" s="122"/>
      <c r="E170" s="122">
        <v>42334</v>
      </c>
      <c r="F170" s="178">
        <v>1.1477259863131299</v>
      </c>
      <c r="G170" s="198">
        <v>2.8365695028424701E-3</v>
      </c>
      <c r="H170" s="198">
        <v>2.3034113160878101E-2</v>
      </c>
      <c r="I170" s="122">
        <v>168.54672942540299</v>
      </c>
      <c r="J170" s="198">
        <v>9.34709689611187E-2</v>
      </c>
      <c r="K170" s="198">
        <v>6.7794207965228897E-3</v>
      </c>
      <c r="L170" s="122"/>
      <c r="M170" s="122">
        <v>806.37520702256995</v>
      </c>
      <c r="N170" s="122">
        <v>28386.169353265999</v>
      </c>
      <c r="O170" s="122">
        <v>19391.412700983801</v>
      </c>
      <c r="P170" s="178">
        <v>1.6283561200508601</v>
      </c>
      <c r="Q170" s="122">
        <v>2284.8907066318002</v>
      </c>
      <c r="R170" s="122">
        <v>87497.080062889596</v>
      </c>
      <c r="S170" s="122"/>
      <c r="T170" s="122"/>
    </row>
    <row r="171" spans="1:20" ht="12.75" x14ac:dyDescent="0.2">
      <c r="A171" s="122" t="s">
        <v>521</v>
      </c>
      <c r="B171" s="122">
        <v>2533</v>
      </c>
      <c r="C171" s="122"/>
      <c r="D171" s="122"/>
      <c r="E171" s="122">
        <v>39771</v>
      </c>
      <c r="F171" s="178">
        <v>1.1477259863131299</v>
      </c>
      <c r="G171" s="198">
        <v>3.6584445953081399E-3</v>
      </c>
      <c r="H171" s="198">
        <v>1.7678857079816899E-2</v>
      </c>
      <c r="I171" s="122">
        <v>184.829651300867</v>
      </c>
      <c r="J171" s="198">
        <v>4.2342410298961602E-2</v>
      </c>
      <c r="K171" s="198">
        <v>6.3614191244876902E-3</v>
      </c>
      <c r="L171" s="122"/>
      <c r="M171" s="122">
        <v>806.37520702256995</v>
      </c>
      <c r="N171" s="122">
        <v>28386.169353265999</v>
      </c>
      <c r="O171" s="122">
        <v>19391.412700983801</v>
      </c>
      <c r="P171" s="178">
        <v>1.6283561200508601</v>
      </c>
      <c r="Q171" s="122">
        <v>2284.8907066318002</v>
      </c>
      <c r="R171" s="122">
        <v>87497.080062889596</v>
      </c>
      <c r="S171" s="122"/>
      <c r="T171" s="122"/>
    </row>
    <row r="172" spans="1:20" ht="12.75" x14ac:dyDescent="0.2">
      <c r="A172" s="122" t="s">
        <v>522</v>
      </c>
      <c r="B172" s="122">
        <v>2791</v>
      </c>
      <c r="C172" s="122"/>
      <c r="D172" s="122"/>
      <c r="E172" s="122">
        <v>38761</v>
      </c>
      <c r="F172" s="178">
        <v>1.1477259863131299</v>
      </c>
      <c r="G172" s="198">
        <v>4.3235038655693404E-3</v>
      </c>
      <c r="H172" s="198">
        <v>2.0729778581111601E-2</v>
      </c>
      <c r="I172" s="122">
        <v>169.93233947662799</v>
      </c>
      <c r="J172" s="198">
        <v>0.111555429426485</v>
      </c>
      <c r="K172" s="198">
        <v>6.5013802533474404E-3</v>
      </c>
      <c r="L172" s="122"/>
      <c r="M172" s="122">
        <v>806.37520702256995</v>
      </c>
      <c r="N172" s="122">
        <v>28386.169353265999</v>
      </c>
      <c r="O172" s="122">
        <v>19391.412700983801</v>
      </c>
      <c r="P172" s="178">
        <v>1.6283561200508601</v>
      </c>
      <c r="Q172" s="122">
        <v>2284.8907066318002</v>
      </c>
      <c r="R172" s="122">
        <v>87497.080062889596</v>
      </c>
      <c r="S172" s="122"/>
      <c r="T172" s="122"/>
    </row>
    <row r="173" spans="1:20" ht="12.75" x14ac:dyDescent="0.2">
      <c r="A173" s="122" t="s">
        <v>523</v>
      </c>
      <c r="B173" s="122">
        <v>3841</v>
      </c>
      <c r="C173" s="122"/>
      <c r="D173" s="122"/>
      <c r="E173" s="122">
        <v>13031</v>
      </c>
      <c r="F173" s="178">
        <v>1.1477259863131299</v>
      </c>
      <c r="G173" s="198">
        <v>6.8426572532166901E-3</v>
      </c>
      <c r="H173" s="198">
        <v>3.82630361274248E-2</v>
      </c>
      <c r="I173" s="122">
        <v>88.5098864534352</v>
      </c>
      <c r="J173" s="198">
        <v>4.8346251247026302E-2</v>
      </c>
      <c r="K173" s="198">
        <v>1.54247563502417E-2</v>
      </c>
      <c r="L173" s="122"/>
      <c r="M173" s="122">
        <v>806.37520702256995</v>
      </c>
      <c r="N173" s="122">
        <v>28386.169353265999</v>
      </c>
      <c r="O173" s="122">
        <v>19391.412700983801</v>
      </c>
      <c r="P173" s="178">
        <v>1.6283561200508601</v>
      </c>
      <c r="Q173" s="122">
        <v>2284.8907066318002</v>
      </c>
      <c r="R173" s="122">
        <v>87497.080062889596</v>
      </c>
      <c r="S173" s="122"/>
      <c r="T173" s="122"/>
    </row>
    <row r="174" spans="1:20" ht="12.75" x14ac:dyDescent="0.2">
      <c r="A174" s="122" t="s">
        <v>524</v>
      </c>
      <c r="B174" s="122">
        <v>2974</v>
      </c>
      <c r="C174" s="122"/>
      <c r="D174" s="122"/>
      <c r="E174" s="122">
        <v>14299</v>
      </c>
      <c r="F174" s="178">
        <v>1.1477259863131299</v>
      </c>
      <c r="G174" s="198">
        <v>6.09016947572091E-3</v>
      </c>
      <c r="H174" s="198">
        <v>1.9510660058217302E-2</v>
      </c>
      <c r="I174" s="122">
        <v>104.100912580054</v>
      </c>
      <c r="J174" s="198">
        <v>0.120428001958179</v>
      </c>
      <c r="K174" s="198">
        <v>9.0216099027903996E-3</v>
      </c>
      <c r="L174" s="122"/>
      <c r="M174" s="122">
        <v>806.37520702256995</v>
      </c>
      <c r="N174" s="122">
        <v>28386.169353265999</v>
      </c>
      <c r="O174" s="122">
        <v>19391.412700983801</v>
      </c>
      <c r="P174" s="178">
        <v>1.6283561200508601</v>
      </c>
      <c r="Q174" s="122">
        <v>2284.8907066318002</v>
      </c>
      <c r="R174" s="122">
        <v>87497.080062889596</v>
      </c>
      <c r="S174" s="122"/>
      <c r="T174" s="122"/>
    </row>
    <row r="175" spans="1:20" ht="12.75" x14ac:dyDescent="0.2">
      <c r="A175" s="122" t="s">
        <v>525</v>
      </c>
      <c r="B175" s="122">
        <v>2659</v>
      </c>
      <c r="C175" s="122"/>
      <c r="D175" s="122"/>
      <c r="E175" s="122">
        <v>23921</v>
      </c>
      <c r="F175" s="178">
        <v>1.1477259863131299</v>
      </c>
      <c r="G175" s="198">
        <v>7.5038668951966899E-3</v>
      </c>
      <c r="H175" s="198">
        <v>1.9308612106267199E-2</v>
      </c>
      <c r="I175" s="122">
        <v>134.72935834479401</v>
      </c>
      <c r="J175" s="198">
        <v>8.2187199531792196E-2</v>
      </c>
      <c r="K175" s="198">
        <v>5.8944024079260896E-3</v>
      </c>
      <c r="L175" s="122"/>
      <c r="M175" s="122">
        <v>806.37520702256995</v>
      </c>
      <c r="N175" s="122">
        <v>28386.169353265999</v>
      </c>
      <c r="O175" s="122">
        <v>19391.412700983801</v>
      </c>
      <c r="P175" s="178">
        <v>1.6283561200508601</v>
      </c>
      <c r="Q175" s="122">
        <v>2284.8907066318002</v>
      </c>
      <c r="R175" s="122">
        <v>87497.080062889596</v>
      </c>
      <c r="S175" s="122"/>
      <c r="T175" s="122"/>
    </row>
    <row r="176" spans="1:20" ht="12.75" x14ac:dyDescent="0.2">
      <c r="A176" s="122" t="s">
        <v>526</v>
      </c>
      <c r="B176" s="122">
        <v>3242</v>
      </c>
      <c r="C176" s="122"/>
      <c r="D176" s="122"/>
      <c r="E176" s="122">
        <v>33887</v>
      </c>
      <c r="F176" s="178">
        <v>1.1477259863131299</v>
      </c>
      <c r="G176" s="198">
        <v>5.5552276684274196E-3</v>
      </c>
      <c r="H176" s="198">
        <v>2.7902820071494801E-2</v>
      </c>
      <c r="I176" s="122">
        <v>148.273396130257</v>
      </c>
      <c r="J176" s="198">
        <v>5.1524183315135599E-2</v>
      </c>
      <c r="K176" s="198">
        <v>1.0977661049960201E-2</v>
      </c>
      <c r="L176" s="122"/>
      <c r="M176" s="122">
        <v>806.37520702256995</v>
      </c>
      <c r="N176" s="122">
        <v>28386.169353265999</v>
      </c>
      <c r="O176" s="122">
        <v>19391.412700983801</v>
      </c>
      <c r="P176" s="178">
        <v>1.6283561200508601</v>
      </c>
      <c r="Q176" s="122">
        <v>2284.8907066318002</v>
      </c>
      <c r="R176" s="122">
        <v>87497.080062889596</v>
      </c>
      <c r="S176" s="122"/>
      <c r="T176" s="122"/>
    </row>
    <row r="177" spans="1:20" ht="12.75" x14ac:dyDescent="0.2">
      <c r="A177" s="122" t="s">
        <v>527</v>
      </c>
      <c r="B177" s="122">
        <v>2968</v>
      </c>
      <c r="C177" s="122"/>
      <c r="D177" s="122"/>
      <c r="E177" s="122">
        <v>8936</v>
      </c>
      <c r="F177" s="178">
        <v>1.1477259863131299</v>
      </c>
      <c r="G177" s="198">
        <v>9.3908534765741597E-3</v>
      </c>
      <c r="H177" s="198">
        <v>2.6085839115908501E-2</v>
      </c>
      <c r="I177" s="122">
        <v>71.421285342676398</v>
      </c>
      <c r="J177" s="198">
        <v>3.8607878245299897E-2</v>
      </c>
      <c r="K177" s="198">
        <v>9.17636526410027E-3</v>
      </c>
      <c r="L177" s="122"/>
      <c r="M177" s="122">
        <v>806.37520702256995</v>
      </c>
      <c r="N177" s="122">
        <v>28386.169353265999</v>
      </c>
      <c r="O177" s="122">
        <v>19391.412700983801</v>
      </c>
      <c r="P177" s="178">
        <v>1.6283561200508601</v>
      </c>
      <c r="Q177" s="122">
        <v>2284.8907066318002</v>
      </c>
      <c r="R177" s="122">
        <v>87497.080062889596</v>
      </c>
      <c r="S177" s="122"/>
      <c r="T177" s="122"/>
    </row>
    <row r="178" spans="1:20" ht="12.75" x14ac:dyDescent="0.2">
      <c r="A178" s="122" t="s">
        <v>528</v>
      </c>
      <c r="B178" s="122">
        <v>2743</v>
      </c>
      <c r="C178" s="122"/>
      <c r="D178" s="122"/>
      <c r="E178" s="122">
        <v>10243</v>
      </c>
      <c r="F178" s="178">
        <v>1.1477259863131299</v>
      </c>
      <c r="G178" s="198">
        <v>5.8739301636890201E-3</v>
      </c>
      <c r="H178" s="198">
        <v>2.50591525059153E-2</v>
      </c>
      <c r="I178" s="122">
        <v>77.298124168701506</v>
      </c>
      <c r="J178" s="198">
        <v>4.9399589963877798E-2</v>
      </c>
      <c r="K178" s="198">
        <v>7.9078395001464397E-3</v>
      </c>
      <c r="L178" s="122"/>
      <c r="M178" s="122">
        <v>806.37520702256995</v>
      </c>
      <c r="N178" s="122">
        <v>28386.169353265999</v>
      </c>
      <c r="O178" s="122">
        <v>19391.412700983801</v>
      </c>
      <c r="P178" s="178">
        <v>1.6283561200508601</v>
      </c>
      <c r="Q178" s="122">
        <v>2284.8907066318002</v>
      </c>
      <c r="R178" s="122">
        <v>87497.080062889596</v>
      </c>
      <c r="S178" s="122"/>
      <c r="T178" s="122"/>
    </row>
    <row r="179" spans="1:20" ht="12.75" x14ac:dyDescent="0.2">
      <c r="A179" s="122" t="s">
        <v>529</v>
      </c>
      <c r="B179" s="122">
        <v>3174</v>
      </c>
      <c r="C179" s="122"/>
      <c r="D179" s="122"/>
      <c r="E179" s="122">
        <v>62927</v>
      </c>
      <c r="F179" s="178">
        <v>1.1477259863131299</v>
      </c>
      <c r="G179" s="198">
        <v>5.1726603842547703E-3</v>
      </c>
      <c r="H179" s="198">
        <v>1.9324661771831099E-2</v>
      </c>
      <c r="I179" s="122">
        <v>241.095416795923</v>
      </c>
      <c r="J179" s="198">
        <v>0.14650309088308699</v>
      </c>
      <c r="K179" s="198">
        <v>8.1205206032386699E-3</v>
      </c>
      <c r="L179" s="122"/>
      <c r="M179" s="122">
        <v>806.37520702256995</v>
      </c>
      <c r="N179" s="122">
        <v>28386.169353265999</v>
      </c>
      <c r="O179" s="122">
        <v>19391.412700983801</v>
      </c>
      <c r="P179" s="178">
        <v>1.6283561200508601</v>
      </c>
      <c r="Q179" s="122">
        <v>2284.8907066318002</v>
      </c>
      <c r="R179" s="122">
        <v>87497.080062889596</v>
      </c>
      <c r="S179" s="122"/>
      <c r="T179" s="122"/>
    </row>
    <row r="180" spans="1:20" ht="12.75" x14ac:dyDescent="0.2">
      <c r="A180" s="122" t="s">
        <v>530</v>
      </c>
      <c r="B180" s="122">
        <v>2367</v>
      </c>
      <c r="C180" s="122"/>
      <c r="D180" s="122"/>
      <c r="E180" s="122">
        <v>15054</v>
      </c>
      <c r="F180" s="178">
        <v>1.1477259863131299</v>
      </c>
      <c r="G180" s="198">
        <v>4.0188654178291497E-3</v>
      </c>
      <c r="H180" s="198">
        <v>2.1598118183762199E-2</v>
      </c>
      <c r="I180" s="122">
        <v>75.345869163478397</v>
      </c>
      <c r="J180" s="198">
        <v>1.5942606616181701E-2</v>
      </c>
      <c r="K180" s="198">
        <v>6.4434701740401197E-3</v>
      </c>
      <c r="L180" s="122"/>
      <c r="M180" s="122">
        <v>806.37520702256995</v>
      </c>
      <c r="N180" s="122">
        <v>28386.169353265999</v>
      </c>
      <c r="O180" s="122">
        <v>19391.412700983801</v>
      </c>
      <c r="P180" s="178">
        <v>1.6283561200508601</v>
      </c>
      <c r="Q180" s="122">
        <v>2284.8907066318002</v>
      </c>
      <c r="R180" s="122">
        <v>87497.080062889596</v>
      </c>
      <c r="S180" s="122"/>
      <c r="T180" s="122"/>
    </row>
    <row r="181" spans="1:20" ht="12.75" x14ac:dyDescent="0.2">
      <c r="A181" s="122" t="s">
        <v>531</v>
      </c>
      <c r="B181" s="122">
        <v>3097</v>
      </c>
      <c r="C181" s="122"/>
      <c r="D181" s="122"/>
      <c r="E181" s="122">
        <v>36528</v>
      </c>
      <c r="F181" s="178">
        <v>1.1477259863131299</v>
      </c>
      <c r="G181" s="198">
        <v>5.0007300335815404E-3</v>
      </c>
      <c r="H181" s="198">
        <v>2.0265481023261801E-2</v>
      </c>
      <c r="I181" s="122">
        <v>186.41083659487199</v>
      </c>
      <c r="J181" s="198">
        <v>0.16970543144984701</v>
      </c>
      <c r="K181" s="198">
        <v>7.6106000876040303E-3</v>
      </c>
      <c r="L181" s="122"/>
      <c r="M181" s="122">
        <v>806.37520702256995</v>
      </c>
      <c r="N181" s="122">
        <v>28386.169353265999</v>
      </c>
      <c r="O181" s="122">
        <v>19391.412700983801</v>
      </c>
      <c r="P181" s="178">
        <v>1.6283561200508601</v>
      </c>
      <c r="Q181" s="122">
        <v>2284.8907066318002</v>
      </c>
      <c r="R181" s="122">
        <v>87497.080062889596</v>
      </c>
      <c r="S181" s="122"/>
      <c r="T181" s="122"/>
    </row>
    <row r="182" spans="1:20" ht="12.75" x14ac:dyDescent="0.2">
      <c r="A182" s="122" t="s">
        <v>532</v>
      </c>
      <c r="B182" s="122">
        <v>3477</v>
      </c>
      <c r="C182" s="122"/>
      <c r="D182" s="122"/>
      <c r="E182" s="122">
        <v>18747</v>
      </c>
      <c r="F182" s="178">
        <v>1.1477259863131299</v>
      </c>
      <c r="G182" s="198">
        <v>9.4904073540655401E-3</v>
      </c>
      <c r="H182" s="198">
        <v>2.6323807202486098E-2</v>
      </c>
      <c r="I182" s="122">
        <v>117.00427342623</v>
      </c>
      <c r="J182" s="198">
        <v>0.10508348002347</v>
      </c>
      <c r="K182" s="198">
        <v>1.1575185362991401E-2</v>
      </c>
      <c r="L182" s="122"/>
      <c r="M182" s="122">
        <v>806.37520702256995</v>
      </c>
      <c r="N182" s="122">
        <v>28386.169353265999</v>
      </c>
      <c r="O182" s="122">
        <v>19391.412700983801</v>
      </c>
      <c r="P182" s="178">
        <v>1.6283561200508601</v>
      </c>
      <c r="Q182" s="122">
        <v>2284.8907066318002</v>
      </c>
      <c r="R182" s="122">
        <v>87497.080062889596</v>
      </c>
      <c r="S182" s="122"/>
      <c r="T182" s="122"/>
    </row>
    <row r="183" spans="1:20" ht="12.75" x14ac:dyDescent="0.2">
      <c r="A183" s="122" t="s">
        <v>533</v>
      </c>
      <c r="B183" s="122">
        <v>2929</v>
      </c>
      <c r="C183" s="122"/>
      <c r="D183" s="122"/>
      <c r="E183" s="122">
        <v>53134</v>
      </c>
      <c r="F183" s="178">
        <v>1.1477259863131299</v>
      </c>
      <c r="G183" s="198">
        <v>8.7091128091241008E-3</v>
      </c>
      <c r="H183" s="198">
        <v>2.0779164499913301E-2</v>
      </c>
      <c r="I183" s="122">
        <v>209.303607231218</v>
      </c>
      <c r="J183" s="198">
        <v>0.13768961493582299</v>
      </c>
      <c r="K183" s="198">
        <v>5.02503105356269E-3</v>
      </c>
      <c r="L183" s="122"/>
      <c r="M183" s="122">
        <v>806.37520702256995</v>
      </c>
      <c r="N183" s="122">
        <v>28386.169353265999</v>
      </c>
      <c r="O183" s="122">
        <v>19391.412700983801</v>
      </c>
      <c r="P183" s="178">
        <v>1.6283561200508601</v>
      </c>
      <c r="Q183" s="122">
        <v>2284.8907066318002</v>
      </c>
      <c r="R183" s="122">
        <v>87497.080062889596</v>
      </c>
      <c r="S183" s="122"/>
      <c r="T183" s="122"/>
    </row>
    <row r="184" spans="1:20" ht="12.75" x14ac:dyDescent="0.2">
      <c r="A184" s="122" t="s">
        <v>534</v>
      </c>
      <c r="B184" s="122">
        <v>2036</v>
      </c>
      <c r="C184" s="122"/>
      <c r="D184" s="122"/>
      <c r="E184" s="122">
        <v>8931</v>
      </c>
      <c r="F184" s="178">
        <v>1.1477259863131299</v>
      </c>
      <c r="G184" s="198">
        <v>3.2004628074497098E-3</v>
      </c>
      <c r="H184" s="198">
        <v>1.9982941391495101E-2</v>
      </c>
      <c r="I184" s="122">
        <v>83.880867902043093</v>
      </c>
      <c r="J184" s="198">
        <v>2.5752995185309598E-2</v>
      </c>
      <c r="K184" s="198">
        <v>3.3590863285186401E-3</v>
      </c>
      <c r="L184" s="122"/>
      <c r="M184" s="122">
        <v>806.37520702256995</v>
      </c>
      <c r="N184" s="122">
        <v>28386.169353265999</v>
      </c>
      <c r="O184" s="122">
        <v>19391.412700983801</v>
      </c>
      <c r="P184" s="178">
        <v>1.6283561200508601</v>
      </c>
      <c r="Q184" s="122">
        <v>2284.8907066318002</v>
      </c>
      <c r="R184" s="122">
        <v>87497.080062889596</v>
      </c>
      <c r="S184" s="122"/>
      <c r="T184" s="122"/>
    </row>
    <row r="185" spans="1:20" ht="12.75" x14ac:dyDescent="0.2">
      <c r="A185" s="122" t="s">
        <v>535</v>
      </c>
      <c r="B185" s="122">
        <v>2755</v>
      </c>
      <c r="C185" s="122"/>
      <c r="D185" s="122"/>
      <c r="E185" s="122">
        <v>25275</v>
      </c>
      <c r="F185" s="178">
        <v>1.1477259863131299</v>
      </c>
      <c r="G185" s="198">
        <v>4.1575997362347499E-3</v>
      </c>
      <c r="H185" s="198">
        <v>2.1198798589648699E-2</v>
      </c>
      <c r="I185" s="122">
        <v>133.78714437493599</v>
      </c>
      <c r="J185" s="198">
        <v>7.0623145400593501E-2</v>
      </c>
      <c r="K185" s="198">
        <v>7.8338278931750702E-3</v>
      </c>
      <c r="L185" s="122"/>
      <c r="M185" s="122">
        <v>806.37520702256995</v>
      </c>
      <c r="N185" s="122">
        <v>28386.169353265999</v>
      </c>
      <c r="O185" s="122">
        <v>19391.412700983801</v>
      </c>
      <c r="P185" s="178">
        <v>1.6283561200508601</v>
      </c>
      <c r="Q185" s="122">
        <v>2284.8907066318002</v>
      </c>
      <c r="R185" s="122">
        <v>87497.080062889596</v>
      </c>
      <c r="S185" s="122"/>
      <c r="T185" s="122"/>
    </row>
    <row r="186" spans="1:20" ht="12.75" x14ac:dyDescent="0.2">
      <c r="A186" s="122" t="s">
        <v>536</v>
      </c>
      <c r="B186" s="122">
        <v>2324</v>
      </c>
      <c r="C186" s="122"/>
      <c r="D186" s="122"/>
      <c r="E186" s="122">
        <v>12694</v>
      </c>
      <c r="F186" s="178">
        <v>1.1477259863131299</v>
      </c>
      <c r="G186" s="198">
        <v>4.5165695079039999E-3</v>
      </c>
      <c r="H186" s="198">
        <v>3.1023784901758E-2</v>
      </c>
      <c r="I186" s="122">
        <v>85.755466298073401</v>
      </c>
      <c r="J186" s="198">
        <v>5.6325823223570201E-2</v>
      </c>
      <c r="K186" s="198">
        <v>2.5208760044115302E-3</v>
      </c>
      <c r="L186" s="122"/>
      <c r="M186" s="122">
        <v>806.37520702256995</v>
      </c>
      <c r="N186" s="122">
        <v>28386.169353265999</v>
      </c>
      <c r="O186" s="122">
        <v>19391.412700983801</v>
      </c>
      <c r="P186" s="178">
        <v>1.6283561200508601</v>
      </c>
      <c r="Q186" s="122">
        <v>2284.8907066318002</v>
      </c>
      <c r="R186" s="122">
        <v>87497.080062889596</v>
      </c>
      <c r="S186" s="122"/>
      <c r="T186" s="122"/>
    </row>
    <row r="187" spans="1:20" ht="12.75" x14ac:dyDescent="0.2">
      <c r="A187" s="122" t="s">
        <v>537</v>
      </c>
      <c r="B187" s="122">
        <v>2920</v>
      </c>
      <c r="C187" s="122"/>
      <c r="D187" s="122"/>
      <c r="E187" s="122">
        <v>10365</v>
      </c>
      <c r="F187" s="178">
        <v>1.1477259863131299</v>
      </c>
      <c r="G187" s="198">
        <v>7.9192796269496706E-3</v>
      </c>
      <c r="H187" s="198">
        <v>3.27578574590527E-2</v>
      </c>
      <c r="I187" s="122">
        <v>78.523881717602293</v>
      </c>
      <c r="J187" s="198">
        <v>3.6179450072358899E-2</v>
      </c>
      <c r="K187" s="198">
        <v>7.6218041485769401E-3</v>
      </c>
      <c r="L187" s="122"/>
      <c r="M187" s="122">
        <v>806.37520702256995</v>
      </c>
      <c r="N187" s="122">
        <v>28386.169353265999</v>
      </c>
      <c r="O187" s="122">
        <v>19391.412700983801</v>
      </c>
      <c r="P187" s="178">
        <v>1.6283561200508601</v>
      </c>
      <c r="Q187" s="122">
        <v>2284.8907066318002</v>
      </c>
      <c r="R187" s="122">
        <v>87497.080062889596</v>
      </c>
      <c r="S187" s="122"/>
      <c r="T187" s="122"/>
    </row>
    <row r="188" spans="1:20" ht="12.75" x14ac:dyDescent="0.2">
      <c r="A188" s="122" t="s">
        <v>538</v>
      </c>
      <c r="B188" s="122">
        <v>2482</v>
      </c>
      <c r="C188" s="122"/>
      <c r="D188" s="122"/>
      <c r="E188" s="122">
        <v>12346</v>
      </c>
      <c r="F188" s="178">
        <v>1.1477259863131299</v>
      </c>
      <c r="G188" s="198">
        <v>5.0218694313947801E-3</v>
      </c>
      <c r="H188" s="198">
        <v>2.5419145484045402E-2</v>
      </c>
      <c r="I188" s="122">
        <v>71.063352017759499</v>
      </c>
      <c r="J188" s="198">
        <v>2.8916248177547399E-2</v>
      </c>
      <c r="K188" s="198">
        <v>6.1558399481613504E-3</v>
      </c>
      <c r="L188" s="122"/>
      <c r="M188" s="122">
        <v>806.37520702256995</v>
      </c>
      <c r="N188" s="122">
        <v>28386.169353265999</v>
      </c>
      <c r="O188" s="122">
        <v>19391.412700983801</v>
      </c>
      <c r="P188" s="178">
        <v>1.6283561200508601</v>
      </c>
      <c r="Q188" s="122">
        <v>2284.8907066318002</v>
      </c>
      <c r="R188" s="122">
        <v>87497.080062889596</v>
      </c>
      <c r="S188" s="122"/>
      <c r="T188" s="122"/>
    </row>
    <row r="189" spans="1:20" ht="12.75" x14ac:dyDescent="0.2">
      <c r="A189" s="122" t="s">
        <v>539</v>
      </c>
      <c r="B189" s="122">
        <v>3032</v>
      </c>
      <c r="C189" s="122"/>
      <c r="D189" s="122"/>
      <c r="E189" s="122">
        <v>10864</v>
      </c>
      <c r="F189" s="178">
        <v>1.1477259863131299</v>
      </c>
      <c r="G189" s="198">
        <v>1.16516323024055E-2</v>
      </c>
      <c r="H189" s="198">
        <v>2.15834912613182E-2</v>
      </c>
      <c r="I189" s="122">
        <v>92.504053965218205</v>
      </c>
      <c r="J189" s="198">
        <v>6.0382916053019098E-2</v>
      </c>
      <c r="K189" s="198">
        <v>9.1126656848306304E-3</v>
      </c>
      <c r="L189" s="122"/>
      <c r="M189" s="122">
        <v>806.37520702256995</v>
      </c>
      <c r="N189" s="122">
        <v>28386.169353265999</v>
      </c>
      <c r="O189" s="122">
        <v>19391.412700983801</v>
      </c>
      <c r="P189" s="178">
        <v>1.6283561200508601</v>
      </c>
      <c r="Q189" s="122">
        <v>2284.8907066318002</v>
      </c>
      <c r="R189" s="122">
        <v>87497.080062889596</v>
      </c>
      <c r="S189" s="122"/>
      <c r="T189" s="122"/>
    </row>
    <row r="190" spans="1:20" ht="12.75" x14ac:dyDescent="0.2">
      <c r="A190" s="122" t="s">
        <v>540</v>
      </c>
      <c r="B190" s="122">
        <v>2808</v>
      </c>
      <c r="C190" s="122"/>
      <c r="D190" s="122"/>
      <c r="E190" s="122">
        <v>12617</v>
      </c>
      <c r="F190" s="178">
        <v>1.1477259863131299</v>
      </c>
      <c r="G190" s="198">
        <v>8.4145729307019603E-3</v>
      </c>
      <c r="H190" s="198">
        <v>2.6076303815190799E-2</v>
      </c>
      <c r="I190" s="122">
        <v>94.106322848148693</v>
      </c>
      <c r="J190" s="198">
        <v>6.9905682808908604E-2</v>
      </c>
      <c r="K190" s="198">
        <v>6.65768407703892E-3</v>
      </c>
      <c r="L190" s="122"/>
      <c r="M190" s="122">
        <v>806.37520702256995</v>
      </c>
      <c r="N190" s="122">
        <v>28386.169353265999</v>
      </c>
      <c r="O190" s="122">
        <v>19391.412700983801</v>
      </c>
      <c r="P190" s="178">
        <v>1.6283561200508601</v>
      </c>
      <c r="Q190" s="122">
        <v>2284.8907066318002</v>
      </c>
      <c r="R190" s="122">
        <v>87497.080062889596</v>
      </c>
      <c r="S190" s="122"/>
      <c r="T190" s="122"/>
    </row>
    <row r="191" spans="1:20" ht="12.75" x14ac:dyDescent="0.2">
      <c r="A191" s="122" t="s">
        <v>541</v>
      </c>
      <c r="B191" s="122">
        <v>2159</v>
      </c>
      <c r="C191" s="122"/>
      <c r="D191" s="122"/>
      <c r="E191" s="122">
        <v>15135</v>
      </c>
      <c r="F191" s="178">
        <v>1.1477259863131299</v>
      </c>
      <c r="G191" s="198">
        <v>3.6339610175090899E-3</v>
      </c>
      <c r="H191" s="198">
        <v>1.6788788503948202E-2</v>
      </c>
      <c r="I191" s="122">
        <v>93.882905792268701</v>
      </c>
      <c r="J191" s="198">
        <v>3.4357449620085901E-3</v>
      </c>
      <c r="K191" s="198">
        <v>5.5500495540138804E-3</v>
      </c>
      <c r="L191" s="122"/>
      <c r="M191" s="122">
        <v>806.37520702256995</v>
      </c>
      <c r="N191" s="122">
        <v>28386.169353265999</v>
      </c>
      <c r="O191" s="122">
        <v>19391.412700983801</v>
      </c>
      <c r="P191" s="178">
        <v>1.6283561200508601</v>
      </c>
      <c r="Q191" s="122">
        <v>2284.8907066318002</v>
      </c>
      <c r="R191" s="122">
        <v>87497.080062889596</v>
      </c>
      <c r="S191" s="122"/>
      <c r="T191" s="122"/>
    </row>
    <row r="192" spans="1:20" ht="12.75" x14ac:dyDescent="0.2">
      <c r="A192" s="122" t="s">
        <v>542</v>
      </c>
      <c r="B192" s="122">
        <v>2843</v>
      </c>
      <c r="C192" s="122"/>
      <c r="D192" s="122"/>
      <c r="E192" s="122">
        <v>11640</v>
      </c>
      <c r="F192" s="178">
        <v>1.1477259863131299</v>
      </c>
      <c r="G192" s="198">
        <v>7.7892325315005702E-3</v>
      </c>
      <c r="H192" s="198">
        <v>2.6549555843896601E-2</v>
      </c>
      <c r="I192" s="122">
        <v>90.072193267400806</v>
      </c>
      <c r="J192" s="198">
        <v>2.57731958762887E-2</v>
      </c>
      <c r="K192" s="198">
        <v>8.3333333333333297E-3</v>
      </c>
      <c r="L192" s="122"/>
      <c r="M192" s="122">
        <v>806.37520702256995</v>
      </c>
      <c r="N192" s="122">
        <v>28386.169353265999</v>
      </c>
      <c r="O192" s="122">
        <v>19391.412700983801</v>
      </c>
      <c r="P192" s="178">
        <v>1.6283561200508601</v>
      </c>
      <c r="Q192" s="122">
        <v>2284.8907066318002</v>
      </c>
      <c r="R192" s="122">
        <v>87497.080062889596</v>
      </c>
      <c r="S192" s="122"/>
      <c r="T192" s="122"/>
    </row>
    <row r="193" spans="1:20" ht="12.75" x14ac:dyDescent="0.2">
      <c r="A193" s="122" t="s">
        <v>543</v>
      </c>
      <c r="B193" s="122">
        <v>4830</v>
      </c>
      <c r="C193" s="122"/>
      <c r="D193" s="122"/>
      <c r="E193" s="122">
        <v>56929</v>
      </c>
      <c r="F193" s="178">
        <v>1.1477259863131299</v>
      </c>
      <c r="G193" s="198">
        <v>1.43556008361292E-2</v>
      </c>
      <c r="H193" s="198">
        <v>2.0154736363045302E-2</v>
      </c>
      <c r="I193" s="122">
        <v>223.700692891193</v>
      </c>
      <c r="J193" s="198">
        <v>0.174989899699626</v>
      </c>
      <c r="K193" s="198">
        <v>2.1026190518013702E-2</v>
      </c>
      <c r="L193" s="122"/>
      <c r="M193" s="122">
        <v>806.37520702256995</v>
      </c>
      <c r="N193" s="122">
        <v>28386.169353265999</v>
      </c>
      <c r="O193" s="122">
        <v>19391.412700983801</v>
      </c>
      <c r="P193" s="178">
        <v>1.6283561200508601</v>
      </c>
      <c r="Q193" s="122">
        <v>2284.8907066318002</v>
      </c>
      <c r="R193" s="122">
        <v>87497.080062889596</v>
      </c>
      <c r="S193" s="122"/>
      <c r="T193" s="122"/>
    </row>
    <row r="194" spans="1:20" ht="12.75" x14ac:dyDescent="0.2">
      <c r="A194" s="122" t="s">
        <v>544</v>
      </c>
      <c r="B194" s="122">
        <v>3031</v>
      </c>
      <c r="C194" s="122"/>
      <c r="D194" s="122"/>
      <c r="E194" s="122">
        <v>9072</v>
      </c>
      <c r="F194" s="178">
        <v>1.1477259863131299</v>
      </c>
      <c r="G194" s="198">
        <v>1.26763668430335E-2</v>
      </c>
      <c r="H194" s="198">
        <v>2.2755227552275499E-2</v>
      </c>
      <c r="I194" s="122">
        <v>72.422372233999596</v>
      </c>
      <c r="J194" s="198">
        <v>5.4563492063492099E-2</v>
      </c>
      <c r="K194" s="198">
        <v>9.0388007054673699E-3</v>
      </c>
      <c r="L194" s="122"/>
      <c r="M194" s="122">
        <v>806.37520702256995</v>
      </c>
      <c r="N194" s="122">
        <v>28386.169353265999</v>
      </c>
      <c r="O194" s="122">
        <v>19391.412700983801</v>
      </c>
      <c r="P194" s="178">
        <v>1.6283561200508601</v>
      </c>
      <c r="Q194" s="122">
        <v>2284.8907066318002</v>
      </c>
      <c r="R194" s="122">
        <v>87497.080062889596</v>
      </c>
      <c r="S194" s="122"/>
      <c r="T194" s="122"/>
    </row>
    <row r="195" spans="1:20" ht="12.75" x14ac:dyDescent="0.2">
      <c r="A195" s="122" t="s">
        <v>545</v>
      </c>
      <c r="B195" s="122">
        <v>3454</v>
      </c>
      <c r="C195" s="122"/>
      <c r="D195" s="122"/>
      <c r="E195" s="122">
        <v>53517</v>
      </c>
      <c r="F195" s="178">
        <v>1.1477259863131299</v>
      </c>
      <c r="G195" s="198">
        <v>8.9940268201381506E-3</v>
      </c>
      <c r="H195" s="198">
        <v>2.3547948457836001E-2</v>
      </c>
      <c r="I195" s="122">
        <v>199.491854470302</v>
      </c>
      <c r="J195" s="198">
        <v>9.8323897079432704E-2</v>
      </c>
      <c r="K195" s="198">
        <v>1.0762935142104401E-2</v>
      </c>
      <c r="L195" s="122"/>
      <c r="M195" s="122">
        <v>806.37520702256995</v>
      </c>
      <c r="N195" s="122">
        <v>28386.169353265999</v>
      </c>
      <c r="O195" s="122">
        <v>19391.412700983801</v>
      </c>
      <c r="P195" s="178">
        <v>1.6283561200508601</v>
      </c>
      <c r="Q195" s="122">
        <v>2284.8907066318002</v>
      </c>
      <c r="R195" s="122">
        <v>87497.080062889596</v>
      </c>
      <c r="S195" s="122"/>
      <c r="T195" s="122"/>
    </row>
    <row r="196" spans="1:20" ht="12.75" x14ac:dyDescent="0.2">
      <c r="A196" s="122" t="s">
        <v>546</v>
      </c>
      <c r="B196" s="122">
        <v>2759</v>
      </c>
      <c r="C196" s="122"/>
      <c r="D196" s="122"/>
      <c r="E196" s="122">
        <v>23244</v>
      </c>
      <c r="F196" s="178">
        <v>1.1477259863131299</v>
      </c>
      <c r="G196" s="198">
        <v>7.2671083577123801E-3</v>
      </c>
      <c r="H196" s="198">
        <v>2.3412660179208001E-2</v>
      </c>
      <c r="I196" s="122">
        <v>123.296390863642</v>
      </c>
      <c r="J196" s="198">
        <v>3.4073309241094502E-2</v>
      </c>
      <c r="K196" s="198">
        <v>7.5288246429186002E-3</v>
      </c>
      <c r="L196" s="122"/>
      <c r="M196" s="122">
        <v>806.37520702256995</v>
      </c>
      <c r="N196" s="122">
        <v>28386.169353265999</v>
      </c>
      <c r="O196" s="122">
        <v>19391.412700983801</v>
      </c>
      <c r="P196" s="178">
        <v>1.6283561200508601</v>
      </c>
      <c r="Q196" s="122">
        <v>2284.8907066318002</v>
      </c>
      <c r="R196" s="122">
        <v>87497.080062889596</v>
      </c>
      <c r="S196" s="122"/>
      <c r="T196" s="122"/>
    </row>
    <row r="197" spans="1:20" ht="12.75" x14ac:dyDescent="0.2">
      <c r="A197" s="122" t="s">
        <v>547</v>
      </c>
      <c r="B197" s="122">
        <v>2724</v>
      </c>
      <c r="C197" s="122"/>
      <c r="D197" s="122"/>
      <c r="E197" s="122">
        <v>15597</v>
      </c>
      <c r="F197" s="178">
        <v>1.1477259863131299</v>
      </c>
      <c r="G197" s="198">
        <v>4.8513603043320299E-3</v>
      </c>
      <c r="H197" s="198">
        <v>2.81591970446783E-2</v>
      </c>
      <c r="I197" s="122">
        <v>91.945636111780701</v>
      </c>
      <c r="J197" s="198">
        <v>2.1670834134769501E-2</v>
      </c>
      <c r="K197" s="198">
        <v>7.8220170545617706E-3</v>
      </c>
      <c r="L197" s="122"/>
      <c r="M197" s="122">
        <v>806.37520702256995</v>
      </c>
      <c r="N197" s="122">
        <v>28386.169353265999</v>
      </c>
      <c r="O197" s="122">
        <v>19391.412700983801</v>
      </c>
      <c r="P197" s="178">
        <v>1.6283561200508601</v>
      </c>
      <c r="Q197" s="122">
        <v>2284.8907066318002</v>
      </c>
      <c r="R197" s="122">
        <v>87497.080062889596</v>
      </c>
      <c r="S197" s="122"/>
      <c r="T197" s="122"/>
    </row>
    <row r="198" spans="1:20" ht="12.75" x14ac:dyDescent="0.2">
      <c r="A198" s="122" t="s">
        <v>548</v>
      </c>
      <c r="B198" s="122">
        <v>2930</v>
      </c>
      <c r="C198" s="122"/>
      <c r="D198" s="122"/>
      <c r="E198" s="122">
        <v>11089</v>
      </c>
      <c r="F198" s="178">
        <v>1.1477259863131299</v>
      </c>
      <c r="G198" s="198">
        <v>7.2819911624131999E-3</v>
      </c>
      <c r="H198" s="198">
        <v>2.81718281718282E-2</v>
      </c>
      <c r="I198" s="122">
        <v>73.334848469196402</v>
      </c>
      <c r="J198" s="198">
        <v>4.0670935160970298E-2</v>
      </c>
      <c r="K198" s="198">
        <v>8.9277662548471505E-3</v>
      </c>
      <c r="L198" s="122"/>
      <c r="M198" s="122">
        <v>806.37520702256995</v>
      </c>
      <c r="N198" s="122">
        <v>28386.169353265999</v>
      </c>
      <c r="O198" s="122">
        <v>19391.412700983801</v>
      </c>
      <c r="P198" s="178">
        <v>1.6283561200508601</v>
      </c>
      <c r="Q198" s="122">
        <v>2284.8907066318002</v>
      </c>
      <c r="R198" s="122">
        <v>87497.080062889596</v>
      </c>
      <c r="S198" s="122"/>
      <c r="T198" s="122"/>
    </row>
    <row r="199" spans="1:20" ht="12.75" x14ac:dyDescent="0.2">
      <c r="A199" s="122" t="s">
        <v>549</v>
      </c>
      <c r="B199" s="122">
        <v>3438</v>
      </c>
      <c r="C199" s="122"/>
      <c r="D199" s="122"/>
      <c r="E199" s="122">
        <v>37890</v>
      </c>
      <c r="F199" s="178">
        <v>1.1477259863131299</v>
      </c>
      <c r="G199" s="198">
        <v>1.0864784023928899E-2</v>
      </c>
      <c r="H199" s="198">
        <v>2.18628331835879E-2</v>
      </c>
      <c r="I199" s="122">
        <v>171.19871494844801</v>
      </c>
      <c r="J199" s="198">
        <v>8.9891792029559298E-2</v>
      </c>
      <c r="K199" s="198">
        <v>1.1111111111111099E-2</v>
      </c>
      <c r="L199" s="122"/>
      <c r="M199" s="122">
        <v>806.37520702256995</v>
      </c>
      <c r="N199" s="122">
        <v>28386.169353265999</v>
      </c>
      <c r="O199" s="122">
        <v>19391.412700983801</v>
      </c>
      <c r="P199" s="178">
        <v>1.6283561200508601</v>
      </c>
      <c r="Q199" s="122">
        <v>2284.8907066318002</v>
      </c>
      <c r="R199" s="122">
        <v>87497.080062889596</v>
      </c>
      <c r="S199" s="122"/>
      <c r="T199" s="122"/>
    </row>
    <row r="200" spans="1:20" ht="12.75" x14ac:dyDescent="0.2">
      <c r="A200" s="122" t="s">
        <v>550</v>
      </c>
      <c r="B200" s="122">
        <v>3341</v>
      </c>
      <c r="C200" s="122"/>
      <c r="D200" s="122"/>
      <c r="E200" s="122">
        <v>12326</v>
      </c>
      <c r="F200" s="178">
        <v>1.1477259863131299</v>
      </c>
      <c r="G200" s="198">
        <v>1.2169398020444601E-2</v>
      </c>
      <c r="H200" s="198">
        <v>2.07484253427195E-2</v>
      </c>
      <c r="I200" s="122">
        <v>98.564699563281806</v>
      </c>
      <c r="J200" s="198">
        <v>8.5672562063929897E-2</v>
      </c>
      <c r="K200" s="198">
        <v>1.1439234139217901E-2</v>
      </c>
      <c r="L200" s="122"/>
      <c r="M200" s="122">
        <v>806.37520702256995</v>
      </c>
      <c r="N200" s="122">
        <v>28386.169353265999</v>
      </c>
      <c r="O200" s="122">
        <v>19391.412700983801</v>
      </c>
      <c r="P200" s="178">
        <v>1.6283561200508601</v>
      </c>
      <c r="Q200" s="122">
        <v>2284.8907066318002</v>
      </c>
      <c r="R200" s="122">
        <v>87497.080062889596</v>
      </c>
      <c r="S200" s="122"/>
      <c r="T200" s="122"/>
    </row>
    <row r="201" spans="1:20" ht="12.75" x14ac:dyDescent="0.2">
      <c r="A201" s="122" t="s">
        <v>551</v>
      </c>
      <c r="B201" s="122">
        <v>2506</v>
      </c>
      <c r="C201" s="122"/>
      <c r="D201" s="122"/>
      <c r="E201" s="122">
        <v>12645</v>
      </c>
      <c r="F201" s="178">
        <v>1.1477259863131299</v>
      </c>
      <c r="G201" s="198">
        <v>2.41861078160011E-3</v>
      </c>
      <c r="H201" s="198">
        <v>1.9435215946843901E-2</v>
      </c>
      <c r="I201" s="122">
        <v>110.06816070054001</v>
      </c>
      <c r="J201" s="198">
        <v>1.13088177145117E-2</v>
      </c>
      <c r="K201" s="198">
        <v>8.3036773428232496E-3</v>
      </c>
      <c r="L201" s="122"/>
      <c r="M201" s="122">
        <v>806.37520702256995</v>
      </c>
      <c r="N201" s="122">
        <v>28386.169353265999</v>
      </c>
      <c r="O201" s="122">
        <v>19391.412700983801</v>
      </c>
      <c r="P201" s="178">
        <v>1.6283561200508601</v>
      </c>
      <c r="Q201" s="122">
        <v>2284.8907066318002</v>
      </c>
      <c r="R201" s="122">
        <v>87497.080062889596</v>
      </c>
      <c r="S201" s="122"/>
      <c r="T201" s="122"/>
    </row>
    <row r="202" spans="1:20" ht="14.25" customHeight="1" x14ac:dyDescent="0.2">
      <c r="A202" s="19" t="s">
        <v>552</v>
      </c>
      <c r="B202" s="122"/>
      <c r="C202" s="122"/>
      <c r="D202" s="122"/>
      <c r="E202" s="19"/>
      <c r="F202" s="178"/>
      <c r="G202" s="198"/>
      <c r="H202" s="198"/>
      <c r="I202" s="122"/>
      <c r="J202" s="198"/>
      <c r="K202" s="198"/>
      <c r="L202" s="122"/>
      <c r="M202" s="122"/>
      <c r="N202" s="122"/>
      <c r="O202" s="122"/>
      <c r="P202" s="178"/>
      <c r="Q202" s="122"/>
      <c r="R202" s="122"/>
      <c r="S202" s="122"/>
      <c r="T202" s="122"/>
    </row>
    <row r="203" spans="1:20" ht="12.75" x14ac:dyDescent="0.2">
      <c r="A203" s="122" t="s">
        <v>553</v>
      </c>
      <c r="B203" s="122">
        <v>3308</v>
      </c>
      <c r="C203" s="122"/>
      <c r="D203" s="122"/>
      <c r="E203" s="122">
        <v>25771</v>
      </c>
      <c r="F203" s="178">
        <v>1.1477259863131299</v>
      </c>
      <c r="G203" s="198">
        <v>6.1858937048103199E-3</v>
      </c>
      <c r="H203" s="198">
        <v>2.2311312532682599E-2</v>
      </c>
      <c r="I203" s="122">
        <v>128.93409169028999</v>
      </c>
      <c r="J203" s="198">
        <v>7.9236350937099798E-2</v>
      </c>
      <c r="K203" s="198">
        <v>1.2300648015210899E-2</v>
      </c>
      <c r="L203" s="122"/>
      <c r="M203" s="122">
        <v>806.37520702256995</v>
      </c>
      <c r="N203" s="122">
        <v>28386.169353265999</v>
      </c>
      <c r="O203" s="122">
        <v>19391.412700983801</v>
      </c>
      <c r="P203" s="178">
        <v>1.6283561200508601</v>
      </c>
      <c r="Q203" s="122">
        <v>2284.8907066318002</v>
      </c>
      <c r="R203" s="122">
        <v>87497.080062889596</v>
      </c>
      <c r="S203" s="122"/>
      <c r="T203" s="122"/>
    </row>
    <row r="204" spans="1:20" ht="12.75" x14ac:dyDescent="0.2">
      <c r="A204" s="122" t="s">
        <v>554</v>
      </c>
      <c r="B204" s="122">
        <v>3038</v>
      </c>
      <c r="C204" s="122"/>
      <c r="D204" s="122"/>
      <c r="E204" s="122">
        <v>8453</v>
      </c>
      <c r="F204" s="178">
        <v>1.1477259863131299</v>
      </c>
      <c r="G204" s="198">
        <v>7.0882132576205702E-3</v>
      </c>
      <c r="H204" s="198">
        <v>2.8706624605678199E-2</v>
      </c>
      <c r="I204" s="122">
        <v>66.738294853854299</v>
      </c>
      <c r="J204" s="198">
        <v>3.2059623802200399E-2</v>
      </c>
      <c r="K204" s="198">
        <v>1.02922039512599E-2</v>
      </c>
      <c r="L204" s="122"/>
      <c r="M204" s="122">
        <v>806.37520702256995</v>
      </c>
      <c r="N204" s="122">
        <v>28386.169353265999</v>
      </c>
      <c r="O204" s="122">
        <v>19391.412700983801</v>
      </c>
      <c r="P204" s="178">
        <v>1.6283561200508601</v>
      </c>
      <c r="Q204" s="122">
        <v>2284.8907066318002</v>
      </c>
      <c r="R204" s="122">
        <v>87497.080062889596</v>
      </c>
      <c r="S204" s="122"/>
      <c r="T204" s="122"/>
    </row>
    <row r="205" spans="1:20" ht="12.75" x14ac:dyDescent="0.2">
      <c r="A205" s="122" t="s">
        <v>555</v>
      </c>
      <c r="B205" s="122">
        <v>4506</v>
      </c>
      <c r="C205" s="122"/>
      <c r="D205" s="122"/>
      <c r="E205" s="122">
        <v>10613</v>
      </c>
      <c r="F205" s="178">
        <v>1.1477259863131299</v>
      </c>
      <c r="G205" s="198">
        <v>1.0176199001224901E-2</v>
      </c>
      <c r="H205" s="198">
        <v>3.0801271511564199E-2</v>
      </c>
      <c r="I205" s="122">
        <v>92.021736562618699</v>
      </c>
      <c r="J205" s="198">
        <v>7.1139168943748193E-2</v>
      </c>
      <c r="K205" s="198">
        <v>2.19542071044945E-2</v>
      </c>
      <c r="L205" s="122"/>
      <c r="M205" s="122">
        <v>806.37520702256995</v>
      </c>
      <c r="N205" s="122">
        <v>28386.169353265999</v>
      </c>
      <c r="O205" s="122">
        <v>19391.412700983801</v>
      </c>
      <c r="P205" s="178">
        <v>1.6283561200508601</v>
      </c>
      <c r="Q205" s="122">
        <v>2284.8907066318002</v>
      </c>
      <c r="R205" s="122">
        <v>87497.080062889596</v>
      </c>
      <c r="S205" s="122"/>
      <c r="T205" s="122"/>
    </row>
    <row r="206" spans="1:20" ht="12.75" x14ac:dyDescent="0.2">
      <c r="A206" s="122" t="s">
        <v>556</v>
      </c>
      <c r="B206" s="122">
        <v>2915</v>
      </c>
      <c r="C206" s="122"/>
      <c r="D206" s="122"/>
      <c r="E206" s="122">
        <v>11379</v>
      </c>
      <c r="F206" s="178">
        <v>1.1477259863131299</v>
      </c>
      <c r="G206" s="198">
        <v>5.8953628028239197E-3</v>
      </c>
      <c r="H206" s="198">
        <v>2.4531710563849E-2</v>
      </c>
      <c r="I206" s="122">
        <v>95.864487689654894</v>
      </c>
      <c r="J206" s="198">
        <v>4.20072062571403E-2</v>
      </c>
      <c r="K206" s="198">
        <v>9.5790491255822105E-3</v>
      </c>
      <c r="L206" s="122"/>
      <c r="M206" s="122">
        <v>806.37520702256995</v>
      </c>
      <c r="N206" s="122">
        <v>28386.169353265999</v>
      </c>
      <c r="O206" s="122">
        <v>19391.412700983801</v>
      </c>
      <c r="P206" s="178">
        <v>1.6283561200508601</v>
      </c>
      <c r="Q206" s="122">
        <v>2284.8907066318002</v>
      </c>
      <c r="R206" s="122">
        <v>87497.080062889596</v>
      </c>
      <c r="S206" s="122"/>
      <c r="T206" s="122"/>
    </row>
    <row r="207" spans="1:20" ht="12.75" x14ac:dyDescent="0.2">
      <c r="A207" s="122" t="s">
        <v>557</v>
      </c>
      <c r="B207" s="122">
        <v>3764</v>
      </c>
      <c r="C207" s="122"/>
      <c r="D207" s="122"/>
      <c r="E207" s="122">
        <v>8958</v>
      </c>
      <c r="F207" s="178">
        <v>1.1477259863131299</v>
      </c>
      <c r="G207" s="198">
        <v>7.9072709682220695E-3</v>
      </c>
      <c r="H207" s="198">
        <v>3.3102766798419003E-2</v>
      </c>
      <c r="I207" s="122">
        <v>80.628778981205002</v>
      </c>
      <c r="J207" s="198">
        <v>7.3007367716008006E-2</v>
      </c>
      <c r="K207" s="198">
        <v>1.4958696137530701E-2</v>
      </c>
      <c r="L207" s="122"/>
      <c r="M207" s="122">
        <v>806.37520702256995</v>
      </c>
      <c r="N207" s="122">
        <v>28386.169353265999</v>
      </c>
      <c r="O207" s="122">
        <v>19391.412700983801</v>
      </c>
      <c r="P207" s="178">
        <v>1.6283561200508601</v>
      </c>
      <c r="Q207" s="122">
        <v>2284.8907066318002</v>
      </c>
      <c r="R207" s="122">
        <v>87497.080062889596</v>
      </c>
      <c r="S207" s="122"/>
      <c r="T207" s="122"/>
    </row>
    <row r="208" spans="1:20" ht="12.75" x14ac:dyDescent="0.2">
      <c r="A208" s="122" t="s">
        <v>558</v>
      </c>
      <c r="B208" s="122">
        <v>2997</v>
      </c>
      <c r="C208" s="122"/>
      <c r="D208" s="122"/>
      <c r="E208" s="122">
        <v>11921</v>
      </c>
      <c r="F208" s="178">
        <v>1.1477259863131299</v>
      </c>
      <c r="G208" s="198">
        <v>6.8576461706232701E-3</v>
      </c>
      <c r="H208" s="198">
        <v>1.99962271269572E-2</v>
      </c>
      <c r="I208" s="122">
        <v>89.565618403492294</v>
      </c>
      <c r="J208" s="198">
        <v>5.6874423286636999E-2</v>
      </c>
      <c r="K208" s="198">
        <v>1.08212398288734E-2</v>
      </c>
      <c r="L208" s="122"/>
      <c r="M208" s="122">
        <v>806.37520702256995</v>
      </c>
      <c r="N208" s="122">
        <v>28386.169353265999</v>
      </c>
      <c r="O208" s="122">
        <v>19391.412700983801</v>
      </c>
      <c r="P208" s="178">
        <v>1.6283561200508601</v>
      </c>
      <c r="Q208" s="122">
        <v>2284.8907066318002</v>
      </c>
      <c r="R208" s="122">
        <v>87497.080062889596</v>
      </c>
      <c r="S208" s="122"/>
      <c r="T208" s="122"/>
    </row>
    <row r="209" spans="1:20" ht="12.75" x14ac:dyDescent="0.2">
      <c r="A209" s="122" t="s">
        <v>559</v>
      </c>
      <c r="B209" s="122">
        <v>2410</v>
      </c>
      <c r="C209" s="122"/>
      <c r="D209" s="122"/>
      <c r="E209" s="122">
        <v>15256</v>
      </c>
      <c r="F209" s="178">
        <v>1.1477259863131299</v>
      </c>
      <c r="G209" s="198">
        <v>3.52866631707743E-3</v>
      </c>
      <c r="H209" s="198">
        <v>1.32663035888842E-2</v>
      </c>
      <c r="I209" s="122">
        <v>116.34861408714799</v>
      </c>
      <c r="J209" s="198">
        <v>4.3261667540639703E-2</v>
      </c>
      <c r="K209" s="198">
        <v>7.4069218668065002E-3</v>
      </c>
      <c r="L209" s="122"/>
      <c r="M209" s="122">
        <v>806.37520702256995</v>
      </c>
      <c r="N209" s="122">
        <v>28386.169353265999</v>
      </c>
      <c r="O209" s="122">
        <v>19391.412700983801</v>
      </c>
      <c r="P209" s="178">
        <v>1.6283561200508601</v>
      </c>
      <c r="Q209" s="122">
        <v>2284.8907066318002</v>
      </c>
      <c r="R209" s="122">
        <v>87497.080062889596</v>
      </c>
      <c r="S209" s="122"/>
      <c r="T209" s="122"/>
    </row>
    <row r="210" spans="1:20" ht="12.75" x14ac:dyDescent="0.2">
      <c r="A210" s="122" t="s">
        <v>560</v>
      </c>
      <c r="B210" s="122">
        <v>3711</v>
      </c>
      <c r="C210" s="122"/>
      <c r="D210" s="122"/>
      <c r="E210" s="122">
        <v>88350</v>
      </c>
      <c r="F210" s="178">
        <v>1.1477259863131299</v>
      </c>
      <c r="G210" s="198">
        <v>6.1809092624033196E-3</v>
      </c>
      <c r="H210" s="198">
        <v>1.7906616170602099E-2</v>
      </c>
      <c r="I210" s="122">
        <v>276.67670664513798</v>
      </c>
      <c r="J210" s="198">
        <v>0.14358800226372401</v>
      </c>
      <c r="K210" s="198">
        <v>1.28692699490662E-2</v>
      </c>
      <c r="L210" s="122"/>
      <c r="M210" s="122">
        <v>806.37520702256995</v>
      </c>
      <c r="N210" s="122">
        <v>28386.169353265999</v>
      </c>
      <c r="O210" s="122">
        <v>19391.412700983801</v>
      </c>
      <c r="P210" s="178">
        <v>1.6283561200508601</v>
      </c>
      <c r="Q210" s="122">
        <v>2284.8907066318002</v>
      </c>
      <c r="R210" s="122">
        <v>87497.080062889596</v>
      </c>
      <c r="S210" s="122"/>
      <c r="T210" s="122"/>
    </row>
    <row r="211" spans="1:20" ht="12.75" x14ac:dyDescent="0.2">
      <c r="A211" s="122" t="s">
        <v>561</v>
      </c>
      <c r="B211" s="122">
        <v>3255</v>
      </c>
      <c r="C211" s="122"/>
      <c r="D211" s="122"/>
      <c r="E211" s="122">
        <v>11885</v>
      </c>
      <c r="F211" s="178">
        <v>1.1477259863131299</v>
      </c>
      <c r="G211" s="198">
        <v>7.1799186649838696E-3</v>
      </c>
      <c r="H211" s="198">
        <v>2.2745735174654801E-2</v>
      </c>
      <c r="I211" s="122">
        <v>92.363412669736306</v>
      </c>
      <c r="J211" s="198">
        <v>6.3525452250736206E-2</v>
      </c>
      <c r="K211" s="198">
        <v>1.2452671434581401E-2</v>
      </c>
      <c r="L211" s="122"/>
      <c r="M211" s="122">
        <v>806.37520702256995</v>
      </c>
      <c r="N211" s="122">
        <v>28386.169353265999</v>
      </c>
      <c r="O211" s="122">
        <v>19391.412700983801</v>
      </c>
      <c r="P211" s="178">
        <v>1.6283561200508601</v>
      </c>
      <c r="Q211" s="122">
        <v>2284.8907066318002</v>
      </c>
      <c r="R211" s="122">
        <v>87497.080062889596</v>
      </c>
      <c r="S211" s="122"/>
      <c r="T211" s="122"/>
    </row>
    <row r="212" spans="1:20" ht="12.75" x14ac:dyDescent="0.2">
      <c r="A212" s="122" t="s">
        <v>562</v>
      </c>
      <c r="B212" s="122">
        <v>3809</v>
      </c>
      <c r="C212" s="122"/>
      <c r="D212" s="122"/>
      <c r="E212" s="122">
        <v>24114</v>
      </c>
      <c r="F212" s="178">
        <v>1.1477259863131299</v>
      </c>
      <c r="G212" s="198">
        <v>1.0554035000414699E-2</v>
      </c>
      <c r="H212" s="198">
        <v>2.6485090396806799E-2</v>
      </c>
      <c r="I212" s="122">
        <v>139.448915377639</v>
      </c>
      <c r="J212" s="198">
        <v>7.9041220867545794E-2</v>
      </c>
      <c r="K212" s="198">
        <v>1.47632080948826E-2</v>
      </c>
      <c r="L212" s="122"/>
      <c r="M212" s="122">
        <v>806.37520702256995</v>
      </c>
      <c r="N212" s="122">
        <v>28386.169353265999</v>
      </c>
      <c r="O212" s="122">
        <v>19391.412700983801</v>
      </c>
      <c r="P212" s="178">
        <v>1.6283561200508601</v>
      </c>
      <c r="Q212" s="122">
        <v>2284.8907066318002</v>
      </c>
      <c r="R212" s="122">
        <v>87497.080062889596</v>
      </c>
      <c r="S212" s="122"/>
      <c r="T212" s="122"/>
    </row>
    <row r="213" spans="1:20" ht="12.75" x14ac:dyDescent="0.2">
      <c r="A213" s="122" t="s">
        <v>563</v>
      </c>
      <c r="B213" s="122">
        <v>3224</v>
      </c>
      <c r="C213" s="122"/>
      <c r="D213" s="122"/>
      <c r="E213" s="122">
        <v>3656</v>
      </c>
      <c r="F213" s="178">
        <v>1.1477259863131299</v>
      </c>
      <c r="G213" s="198">
        <v>7.24835886214442E-3</v>
      </c>
      <c r="H213" s="198">
        <v>2.4810892586989399E-2</v>
      </c>
      <c r="I213" s="122">
        <v>55.199637679970301</v>
      </c>
      <c r="J213" s="198">
        <v>2.3249452954048101E-2</v>
      </c>
      <c r="K213" s="198">
        <v>1.3402625820568901E-2</v>
      </c>
      <c r="L213" s="122"/>
      <c r="M213" s="122">
        <v>806.37520702256995</v>
      </c>
      <c r="N213" s="122">
        <v>28386.169353265999</v>
      </c>
      <c r="O213" s="122">
        <v>19391.412700983801</v>
      </c>
      <c r="P213" s="178">
        <v>1.6283561200508601</v>
      </c>
      <c r="Q213" s="122">
        <v>2284.8907066318002</v>
      </c>
      <c r="R213" s="122">
        <v>87497.080062889596</v>
      </c>
      <c r="S213" s="122"/>
      <c r="T213" s="122"/>
    </row>
    <row r="214" spans="1:20" ht="12.75" x14ac:dyDescent="0.2">
      <c r="A214" s="122" t="s">
        <v>564</v>
      </c>
      <c r="B214" s="122">
        <v>2977</v>
      </c>
      <c r="C214" s="122"/>
      <c r="D214" s="122"/>
      <c r="E214" s="122">
        <v>4106</v>
      </c>
      <c r="F214" s="178">
        <v>1.1477259863131299</v>
      </c>
      <c r="G214" s="198">
        <v>1.1081344374086701E-2</v>
      </c>
      <c r="H214" s="198">
        <v>2.7645659928656401E-2</v>
      </c>
      <c r="I214" s="122">
        <v>50.941142507800102</v>
      </c>
      <c r="J214" s="198">
        <v>1.9483682415976599E-2</v>
      </c>
      <c r="K214" s="198">
        <v>9.2547491475888904E-3</v>
      </c>
      <c r="L214" s="122"/>
      <c r="M214" s="122">
        <v>806.37520702256995</v>
      </c>
      <c r="N214" s="122">
        <v>28386.169353265999</v>
      </c>
      <c r="O214" s="122">
        <v>19391.412700983801</v>
      </c>
      <c r="P214" s="178">
        <v>1.6283561200508601</v>
      </c>
      <c r="Q214" s="122">
        <v>2284.8907066318002</v>
      </c>
      <c r="R214" s="122">
        <v>87497.080062889596</v>
      </c>
      <c r="S214" s="122"/>
      <c r="T214" s="122"/>
    </row>
    <row r="215" spans="1:20" ht="12.75" x14ac:dyDescent="0.2">
      <c r="A215" s="122" t="s">
        <v>565</v>
      </c>
      <c r="B215" s="122">
        <v>2376</v>
      </c>
      <c r="C215" s="122"/>
      <c r="D215" s="122"/>
      <c r="E215" s="122">
        <v>13099</v>
      </c>
      <c r="F215" s="178">
        <v>1.1477259863131299</v>
      </c>
      <c r="G215" s="198">
        <v>4.3960098735272403E-3</v>
      </c>
      <c r="H215" s="198">
        <v>1.8791725047391399E-2</v>
      </c>
      <c r="I215" s="122">
        <v>79.649231006959496</v>
      </c>
      <c r="J215" s="198">
        <v>3.0918390716848598E-2</v>
      </c>
      <c r="K215" s="198">
        <v>6.5653866707382196E-3</v>
      </c>
      <c r="L215" s="122"/>
      <c r="M215" s="122">
        <v>806.37520702256995</v>
      </c>
      <c r="N215" s="122">
        <v>28386.169353265999</v>
      </c>
      <c r="O215" s="122">
        <v>19391.412700983801</v>
      </c>
      <c r="P215" s="178">
        <v>1.6283561200508601</v>
      </c>
      <c r="Q215" s="122">
        <v>2284.8907066318002</v>
      </c>
      <c r="R215" s="122">
        <v>87497.080062889596</v>
      </c>
      <c r="S215" s="122"/>
      <c r="T215" s="122"/>
    </row>
    <row r="216" spans="1:20" ht="12.75" x14ac:dyDescent="0.2">
      <c r="A216" s="122" t="s">
        <v>566</v>
      </c>
      <c r="B216" s="122">
        <v>2750</v>
      </c>
      <c r="C216" s="122"/>
      <c r="D216" s="122"/>
      <c r="E216" s="122">
        <v>15334</v>
      </c>
      <c r="F216" s="178">
        <v>1.1477259863131299</v>
      </c>
      <c r="G216" s="198">
        <v>1.07549671753402E-2</v>
      </c>
      <c r="H216" s="198">
        <v>1.8077119323565899E-2</v>
      </c>
      <c r="I216" s="122">
        <v>100.00999950005</v>
      </c>
      <c r="J216" s="198">
        <v>6.2671188209208306E-2</v>
      </c>
      <c r="K216" s="198">
        <v>7.1736011477761801E-3</v>
      </c>
      <c r="L216" s="122"/>
      <c r="M216" s="122">
        <v>806.37520702256995</v>
      </c>
      <c r="N216" s="122">
        <v>28386.169353265999</v>
      </c>
      <c r="O216" s="122">
        <v>19391.412700983801</v>
      </c>
      <c r="P216" s="178">
        <v>1.6283561200508601</v>
      </c>
      <c r="Q216" s="122">
        <v>2284.8907066318002</v>
      </c>
      <c r="R216" s="122">
        <v>87497.080062889596</v>
      </c>
      <c r="S216" s="122"/>
      <c r="T216" s="122"/>
    </row>
    <row r="217" spans="1:20" ht="12.75" x14ac:dyDescent="0.2">
      <c r="A217" s="122" t="s">
        <v>567</v>
      </c>
      <c r="B217" s="122">
        <v>2833</v>
      </c>
      <c r="C217" s="122"/>
      <c r="D217" s="122"/>
      <c r="E217" s="122">
        <v>11992</v>
      </c>
      <c r="F217" s="178">
        <v>1.1477259863131299</v>
      </c>
      <c r="G217" s="198">
        <v>3.9401267511674403E-3</v>
      </c>
      <c r="H217" s="198">
        <v>2.3954908407703101E-2</v>
      </c>
      <c r="I217" s="122">
        <v>74.946647690206902</v>
      </c>
      <c r="J217" s="198">
        <v>5.46197464976651E-2</v>
      </c>
      <c r="K217" s="198">
        <v>9.5897264843228802E-3</v>
      </c>
      <c r="L217" s="122"/>
      <c r="M217" s="122">
        <v>806.37520702256995</v>
      </c>
      <c r="N217" s="122">
        <v>28386.169353265999</v>
      </c>
      <c r="O217" s="122">
        <v>19391.412700983801</v>
      </c>
      <c r="P217" s="178">
        <v>1.6283561200508601</v>
      </c>
      <c r="Q217" s="122">
        <v>2284.8907066318002</v>
      </c>
      <c r="R217" s="122">
        <v>87497.080062889596</v>
      </c>
      <c r="S217" s="122"/>
      <c r="T217" s="122"/>
    </row>
    <row r="218" spans="1:20" ht="12.75" x14ac:dyDescent="0.2">
      <c r="A218" s="122" t="s">
        <v>568</v>
      </c>
      <c r="B218" s="122">
        <v>2615</v>
      </c>
      <c r="C218" s="122"/>
      <c r="D218" s="122"/>
      <c r="E218" s="122">
        <v>9804</v>
      </c>
      <c r="F218" s="178">
        <v>1.1477259863131299</v>
      </c>
      <c r="G218" s="198">
        <v>6.1029511763905902E-3</v>
      </c>
      <c r="H218" s="198">
        <v>2.5426944971537E-2</v>
      </c>
      <c r="I218" s="122">
        <v>66.226882759193799</v>
      </c>
      <c r="J218" s="198">
        <v>7.0991432068543497E-2</v>
      </c>
      <c r="K218" s="198">
        <v>6.1199510403916798E-3</v>
      </c>
      <c r="L218" s="122"/>
      <c r="M218" s="122">
        <v>806.37520702256995</v>
      </c>
      <c r="N218" s="122">
        <v>28386.169353265999</v>
      </c>
      <c r="O218" s="122">
        <v>19391.412700983801</v>
      </c>
      <c r="P218" s="178">
        <v>1.6283561200508601</v>
      </c>
      <c r="Q218" s="122">
        <v>2284.8907066318002</v>
      </c>
      <c r="R218" s="122">
        <v>87497.080062889596</v>
      </c>
      <c r="S218" s="122"/>
      <c r="T218" s="122"/>
    </row>
    <row r="219" spans="1:20" ht="14.25" customHeight="1" x14ac:dyDescent="0.2">
      <c r="A219" s="19" t="s">
        <v>569</v>
      </c>
      <c r="B219" s="122"/>
      <c r="C219" s="122"/>
      <c r="D219" s="122"/>
      <c r="E219" s="19"/>
      <c r="F219" s="178"/>
      <c r="G219" s="198"/>
      <c r="H219" s="198"/>
      <c r="I219" s="122"/>
      <c r="J219" s="198"/>
      <c r="K219" s="198"/>
      <c r="L219" s="122"/>
      <c r="M219" s="122"/>
      <c r="N219" s="122"/>
      <c r="O219" s="122"/>
      <c r="P219" s="178"/>
      <c r="Q219" s="122"/>
      <c r="R219" s="122"/>
      <c r="S219" s="122"/>
      <c r="T219" s="122"/>
    </row>
    <row r="220" spans="1:20" ht="12.75" x14ac:dyDescent="0.2">
      <c r="A220" s="122" t="s">
        <v>570</v>
      </c>
      <c r="B220" s="122">
        <v>2415</v>
      </c>
      <c r="C220" s="122"/>
      <c r="D220" s="122"/>
      <c r="E220" s="122">
        <v>11119</v>
      </c>
      <c r="F220" s="178">
        <v>1.1477259863131299</v>
      </c>
      <c r="G220" s="198">
        <v>5.6884611925532898E-3</v>
      </c>
      <c r="H220" s="198">
        <v>2.6974951830443201E-2</v>
      </c>
      <c r="I220" s="122">
        <v>82.873397420402597</v>
      </c>
      <c r="J220" s="198">
        <v>4.0561201546901703E-2</v>
      </c>
      <c r="K220" s="198">
        <v>4.4068711215037304E-3</v>
      </c>
      <c r="L220" s="122"/>
      <c r="M220" s="122">
        <v>806.37520702256995</v>
      </c>
      <c r="N220" s="122">
        <v>28386.169353265999</v>
      </c>
      <c r="O220" s="122">
        <v>19391.412700983801</v>
      </c>
      <c r="P220" s="178">
        <v>1.6283561200508601</v>
      </c>
      <c r="Q220" s="122">
        <v>2284.8907066318002</v>
      </c>
      <c r="R220" s="122">
        <v>87497.080062889596</v>
      </c>
      <c r="S220" s="122"/>
      <c r="T220" s="122"/>
    </row>
    <row r="221" spans="1:20" ht="12.75" x14ac:dyDescent="0.2">
      <c r="A221" s="122" t="s">
        <v>571</v>
      </c>
      <c r="B221" s="122">
        <v>3585</v>
      </c>
      <c r="C221" s="122"/>
      <c r="D221" s="122"/>
      <c r="E221" s="122">
        <v>9531</v>
      </c>
      <c r="F221" s="178">
        <v>1.1477259863131299</v>
      </c>
      <c r="G221" s="198">
        <v>5.2460392403735198E-3</v>
      </c>
      <c r="H221" s="198">
        <v>2.6906906906906902E-2</v>
      </c>
      <c r="I221" s="122">
        <v>88.696110399498394</v>
      </c>
      <c r="J221" s="198">
        <v>2.24530479487987E-2</v>
      </c>
      <c r="K221" s="198">
        <v>1.6577483999580301E-2</v>
      </c>
      <c r="L221" s="122"/>
      <c r="M221" s="122">
        <v>806.37520702256995</v>
      </c>
      <c r="N221" s="122">
        <v>28386.169353265999</v>
      </c>
      <c r="O221" s="122">
        <v>19391.412700983801</v>
      </c>
      <c r="P221" s="178">
        <v>1.6283561200508601</v>
      </c>
      <c r="Q221" s="122">
        <v>2284.8907066318002</v>
      </c>
      <c r="R221" s="122">
        <v>87497.080062889596</v>
      </c>
      <c r="S221" s="122"/>
      <c r="T221" s="122"/>
    </row>
    <row r="222" spans="1:20" ht="12.75" x14ac:dyDescent="0.2">
      <c r="A222" s="122" t="s">
        <v>572</v>
      </c>
      <c r="B222" s="122">
        <v>2835</v>
      </c>
      <c r="C222" s="122"/>
      <c r="D222" s="122"/>
      <c r="E222" s="122">
        <v>15315</v>
      </c>
      <c r="F222" s="178">
        <v>1.1477259863131299</v>
      </c>
      <c r="G222" s="198">
        <v>7.31309174012406E-3</v>
      </c>
      <c r="H222" s="198">
        <v>2.8739434031606E-2</v>
      </c>
      <c r="I222" s="122">
        <v>108.092552934973</v>
      </c>
      <c r="J222" s="198">
        <v>6.8821416911524602E-2</v>
      </c>
      <c r="K222" s="198">
        <v>6.4642507345739498E-3</v>
      </c>
      <c r="L222" s="122"/>
      <c r="M222" s="122">
        <v>806.37520702256995</v>
      </c>
      <c r="N222" s="122">
        <v>28386.169353265999</v>
      </c>
      <c r="O222" s="122">
        <v>19391.412700983801</v>
      </c>
      <c r="P222" s="178">
        <v>1.6283561200508601</v>
      </c>
      <c r="Q222" s="122">
        <v>2284.8907066318002</v>
      </c>
      <c r="R222" s="122">
        <v>87497.080062889596</v>
      </c>
      <c r="S222" s="122"/>
      <c r="T222" s="122"/>
    </row>
    <row r="223" spans="1:20" ht="12.75" x14ac:dyDescent="0.2">
      <c r="A223" s="122" t="s">
        <v>573</v>
      </c>
      <c r="B223" s="122">
        <v>3201</v>
      </c>
      <c r="C223" s="122"/>
      <c r="D223" s="122"/>
      <c r="E223" s="122">
        <v>6936</v>
      </c>
      <c r="F223" s="178">
        <v>1.1477259863131299</v>
      </c>
      <c r="G223" s="198">
        <v>1.0020184544405999E-2</v>
      </c>
      <c r="H223" s="198">
        <v>2.4960998439937598E-2</v>
      </c>
      <c r="I223" s="122">
        <v>73.627440536799895</v>
      </c>
      <c r="J223" s="198">
        <v>6.5023068050749699E-2</v>
      </c>
      <c r="K223" s="198">
        <v>1.08131487889273E-2</v>
      </c>
      <c r="L223" s="122"/>
      <c r="M223" s="122">
        <v>806.37520702256995</v>
      </c>
      <c r="N223" s="122">
        <v>28386.169353265999</v>
      </c>
      <c r="O223" s="122">
        <v>19391.412700983801</v>
      </c>
      <c r="P223" s="178">
        <v>1.6283561200508601</v>
      </c>
      <c r="Q223" s="122">
        <v>2284.8907066318002</v>
      </c>
      <c r="R223" s="122">
        <v>87497.080062889596</v>
      </c>
      <c r="S223" s="122"/>
      <c r="T223" s="122"/>
    </row>
    <row r="224" spans="1:20" ht="12.75" x14ac:dyDescent="0.2">
      <c r="A224" s="122" t="s">
        <v>574</v>
      </c>
      <c r="B224" s="122">
        <v>3588</v>
      </c>
      <c r="C224" s="122"/>
      <c r="D224" s="122"/>
      <c r="E224" s="122">
        <v>30054</v>
      </c>
      <c r="F224" s="178">
        <v>1.1477259863131299</v>
      </c>
      <c r="G224" s="198">
        <v>6.4855482353985E-3</v>
      </c>
      <c r="H224" s="198">
        <v>2.65476466496638E-2</v>
      </c>
      <c r="I224" s="122">
        <v>164.57217261736599</v>
      </c>
      <c r="J224" s="198">
        <v>6.3252811605776296E-2</v>
      </c>
      <c r="K224" s="198">
        <v>1.38084780728023E-2</v>
      </c>
      <c r="L224" s="122"/>
      <c r="M224" s="122">
        <v>806.37520702256995</v>
      </c>
      <c r="N224" s="122">
        <v>28386.169353265999</v>
      </c>
      <c r="O224" s="122">
        <v>19391.412700983801</v>
      </c>
      <c r="P224" s="178">
        <v>1.6283561200508601</v>
      </c>
      <c r="Q224" s="122">
        <v>2284.8907066318002</v>
      </c>
      <c r="R224" s="122">
        <v>87497.080062889596</v>
      </c>
      <c r="S224" s="122"/>
      <c r="T224" s="122"/>
    </row>
    <row r="225" spans="1:20" ht="12.75" x14ac:dyDescent="0.2">
      <c r="A225" s="122" t="s">
        <v>575</v>
      </c>
      <c r="B225" s="122">
        <v>3132</v>
      </c>
      <c r="C225" s="122"/>
      <c r="D225" s="122"/>
      <c r="E225" s="122">
        <v>21016</v>
      </c>
      <c r="F225" s="178">
        <v>1.1477259863131299</v>
      </c>
      <c r="G225" s="198">
        <v>6.1461108996320301E-3</v>
      </c>
      <c r="H225" s="198">
        <v>2.5743952044530099E-2</v>
      </c>
      <c r="I225" s="122">
        <v>132.15142829345399</v>
      </c>
      <c r="J225" s="198">
        <v>7.8939855348306096E-2</v>
      </c>
      <c r="K225" s="198">
        <v>9.7544727826418005E-3</v>
      </c>
      <c r="L225" s="122"/>
      <c r="M225" s="122">
        <v>806.37520702256995</v>
      </c>
      <c r="N225" s="122">
        <v>28386.169353265999</v>
      </c>
      <c r="O225" s="122">
        <v>19391.412700983801</v>
      </c>
      <c r="P225" s="178">
        <v>1.6283561200508601</v>
      </c>
      <c r="Q225" s="122">
        <v>2284.8907066318002</v>
      </c>
      <c r="R225" s="122">
        <v>87497.080062889596</v>
      </c>
      <c r="S225" s="122"/>
      <c r="T225" s="122"/>
    </row>
    <row r="226" spans="1:20" ht="12.75" x14ac:dyDescent="0.2">
      <c r="A226" s="122" t="s">
        <v>576</v>
      </c>
      <c r="B226" s="122">
        <v>2077</v>
      </c>
      <c r="C226" s="122"/>
      <c r="D226" s="122"/>
      <c r="E226" s="122">
        <v>5664</v>
      </c>
      <c r="F226" s="178">
        <v>1.1477259863131299</v>
      </c>
      <c r="G226" s="198">
        <v>1.2903130885122399E-2</v>
      </c>
      <c r="H226" s="198">
        <v>1.83218821569852E-2</v>
      </c>
      <c r="I226" s="122">
        <v>65.597256040172894</v>
      </c>
      <c r="J226" s="198">
        <v>2.2422316384180799E-2</v>
      </c>
      <c r="K226" s="198">
        <v>1.41242937853107E-3</v>
      </c>
      <c r="L226" s="122"/>
      <c r="M226" s="122">
        <v>806.37520702256995</v>
      </c>
      <c r="N226" s="122">
        <v>28386.169353265999</v>
      </c>
      <c r="O226" s="122">
        <v>19391.412700983801</v>
      </c>
      <c r="P226" s="178">
        <v>1.6283561200508601</v>
      </c>
      <c r="Q226" s="122">
        <v>2284.8907066318002</v>
      </c>
      <c r="R226" s="122">
        <v>87497.080062889596</v>
      </c>
      <c r="S226" s="122"/>
      <c r="T226" s="122"/>
    </row>
    <row r="227" spans="1:20" ht="12.75" x14ac:dyDescent="0.2">
      <c r="A227" s="122" t="s">
        <v>577</v>
      </c>
      <c r="B227" s="122">
        <v>2472</v>
      </c>
      <c r="C227" s="122"/>
      <c r="D227" s="122"/>
      <c r="E227" s="122">
        <v>7363</v>
      </c>
      <c r="F227" s="178">
        <v>1.1477259863131299</v>
      </c>
      <c r="G227" s="198">
        <v>3.5085336592874301E-3</v>
      </c>
      <c r="H227" s="198">
        <v>2.75411697898921E-2</v>
      </c>
      <c r="I227" s="122">
        <v>54.845236803208401</v>
      </c>
      <c r="J227" s="198">
        <v>3.4089365747657203E-2</v>
      </c>
      <c r="K227" s="198">
        <v>6.2474534836343904E-3</v>
      </c>
      <c r="L227" s="122"/>
      <c r="M227" s="122">
        <v>806.37520702256995</v>
      </c>
      <c r="N227" s="122">
        <v>28386.169353265999</v>
      </c>
      <c r="O227" s="122">
        <v>19391.412700983801</v>
      </c>
      <c r="P227" s="178">
        <v>1.6283561200508601</v>
      </c>
      <c r="Q227" s="122">
        <v>2284.8907066318002</v>
      </c>
      <c r="R227" s="122">
        <v>87497.080062889596</v>
      </c>
      <c r="S227" s="122"/>
      <c r="T227" s="122"/>
    </row>
    <row r="228" spans="1:20" ht="12.75" x14ac:dyDescent="0.2">
      <c r="A228" s="122" t="s">
        <v>578</v>
      </c>
      <c r="B228" s="122">
        <v>3682</v>
      </c>
      <c r="C228" s="122"/>
      <c r="D228" s="122"/>
      <c r="E228" s="122">
        <v>23269</v>
      </c>
      <c r="F228" s="178">
        <v>1.1477259863131299</v>
      </c>
      <c r="G228" s="198">
        <v>1.1700116034208599E-2</v>
      </c>
      <c r="H228" s="198">
        <v>2.7435999206191702E-2</v>
      </c>
      <c r="I228" s="122">
        <v>129.50289572052</v>
      </c>
      <c r="J228" s="198">
        <v>8.3458678929047195E-2</v>
      </c>
      <c r="K228" s="198">
        <v>1.2978641110490401E-2</v>
      </c>
      <c r="L228" s="122"/>
      <c r="M228" s="122">
        <v>806.37520702256995</v>
      </c>
      <c r="N228" s="122">
        <v>28386.169353265999</v>
      </c>
      <c r="O228" s="122">
        <v>19391.412700983801</v>
      </c>
      <c r="P228" s="178">
        <v>1.6283561200508601</v>
      </c>
      <c r="Q228" s="122">
        <v>2284.8907066318002</v>
      </c>
      <c r="R228" s="122">
        <v>87497.080062889596</v>
      </c>
      <c r="S228" s="122"/>
      <c r="T228" s="122"/>
    </row>
    <row r="229" spans="1:20" ht="12.75" x14ac:dyDescent="0.2">
      <c r="A229" s="122" t="s">
        <v>579</v>
      </c>
      <c r="B229" s="122">
        <v>3047</v>
      </c>
      <c r="C229" s="122"/>
      <c r="D229" s="122"/>
      <c r="E229" s="122">
        <v>4913</v>
      </c>
      <c r="F229" s="178">
        <v>1.1477259863131299</v>
      </c>
      <c r="G229" s="198">
        <v>1.4519302530700899E-2</v>
      </c>
      <c r="H229" s="198">
        <v>2.6894865525672398E-2</v>
      </c>
      <c r="I229" s="122">
        <v>59.623820743055397</v>
      </c>
      <c r="J229" s="198">
        <v>4.6000407083248498E-2</v>
      </c>
      <c r="K229" s="198">
        <v>8.1416649704864705E-3</v>
      </c>
      <c r="L229" s="122"/>
      <c r="M229" s="122">
        <v>806.37520702256995</v>
      </c>
      <c r="N229" s="122">
        <v>28386.169353265999</v>
      </c>
      <c r="O229" s="122">
        <v>19391.412700983801</v>
      </c>
      <c r="P229" s="178">
        <v>1.6283561200508601</v>
      </c>
      <c r="Q229" s="122">
        <v>2284.8907066318002</v>
      </c>
      <c r="R229" s="122">
        <v>87497.080062889596</v>
      </c>
      <c r="S229" s="122"/>
      <c r="T229" s="122"/>
    </row>
    <row r="230" spans="1:20" ht="12.75" x14ac:dyDescent="0.2">
      <c r="A230" s="122" t="s">
        <v>580</v>
      </c>
      <c r="B230" s="122">
        <v>3217</v>
      </c>
      <c r="C230" s="122"/>
      <c r="D230" s="122"/>
      <c r="E230" s="122">
        <v>10352</v>
      </c>
      <c r="F230" s="178">
        <v>1.1477259863131299</v>
      </c>
      <c r="G230" s="198">
        <v>7.9131246780010309E-3</v>
      </c>
      <c r="H230" s="198">
        <v>2.4837310195227801E-2</v>
      </c>
      <c r="I230" s="122">
        <v>89.459488037882295</v>
      </c>
      <c r="J230" s="198">
        <v>4.6078052550231799E-2</v>
      </c>
      <c r="K230" s="198">
        <v>1.18817619783617E-2</v>
      </c>
      <c r="L230" s="122"/>
      <c r="M230" s="122">
        <v>806.37520702256995</v>
      </c>
      <c r="N230" s="122">
        <v>28386.169353265999</v>
      </c>
      <c r="O230" s="122">
        <v>19391.412700983801</v>
      </c>
      <c r="P230" s="178">
        <v>1.6283561200508601</v>
      </c>
      <c r="Q230" s="122">
        <v>2284.8907066318002</v>
      </c>
      <c r="R230" s="122">
        <v>87497.080062889596</v>
      </c>
      <c r="S230" s="122"/>
      <c r="T230" s="122"/>
    </row>
    <row r="231" spans="1:20" ht="12.75" x14ac:dyDescent="0.2">
      <c r="A231" s="122" t="s">
        <v>569</v>
      </c>
      <c r="B231" s="122">
        <v>4296</v>
      </c>
      <c r="C231" s="122"/>
      <c r="D231" s="122"/>
      <c r="E231" s="122">
        <v>142618</v>
      </c>
      <c r="F231" s="178">
        <v>1.1477259863131299</v>
      </c>
      <c r="G231" s="198">
        <v>8.7938876345669305E-3</v>
      </c>
      <c r="H231" s="198">
        <v>2.1217103890358802E-2</v>
      </c>
      <c r="I231" s="122">
        <v>345.88003700705201</v>
      </c>
      <c r="J231" s="198">
        <v>0.190284536313789</v>
      </c>
      <c r="K231" s="198">
        <v>1.46054495225007E-2</v>
      </c>
      <c r="L231" s="122"/>
      <c r="M231" s="122">
        <v>806.37520702256995</v>
      </c>
      <c r="N231" s="122">
        <v>28386.169353265999</v>
      </c>
      <c r="O231" s="122">
        <v>19391.412700983801</v>
      </c>
      <c r="P231" s="178">
        <v>1.6283561200508601</v>
      </c>
      <c r="Q231" s="122">
        <v>2284.8907066318002</v>
      </c>
      <c r="R231" s="122">
        <v>87497.080062889596</v>
      </c>
      <c r="S231" s="122"/>
      <c r="T231" s="122"/>
    </row>
    <row r="232" spans="1:20" ht="14.25" customHeight="1" x14ac:dyDescent="0.2">
      <c r="A232" s="19" t="s">
        <v>581</v>
      </c>
      <c r="B232" s="122"/>
      <c r="C232" s="122"/>
      <c r="D232" s="122"/>
      <c r="E232" s="19"/>
      <c r="F232" s="178"/>
      <c r="G232" s="198"/>
      <c r="H232" s="198"/>
      <c r="I232" s="122"/>
      <c r="J232" s="198"/>
      <c r="K232" s="198"/>
      <c r="L232" s="122"/>
      <c r="M232" s="122"/>
      <c r="N232" s="122"/>
      <c r="O232" s="122"/>
      <c r="P232" s="178"/>
      <c r="Q232" s="122"/>
      <c r="R232" s="122"/>
      <c r="S232" s="122"/>
      <c r="T232" s="122"/>
    </row>
    <row r="233" spans="1:20" ht="12.75" x14ac:dyDescent="0.2">
      <c r="A233" s="122" t="s">
        <v>582</v>
      </c>
      <c r="B233" s="122">
        <v>3775</v>
      </c>
      <c r="C233" s="122"/>
      <c r="D233" s="122"/>
      <c r="E233" s="122">
        <v>13631</v>
      </c>
      <c r="F233" s="178">
        <v>1.1477259863131299</v>
      </c>
      <c r="G233" s="198">
        <v>1.54182867483432E-2</v>
      </c>
      <c r="H233" s="198">
        <v>2.94363605954173E-2</v>
      </c>
      <c r="I233" s="122">
        <v>104.03845442911999</v>
      </c>
      <c r="J233" s="198">
        <v>9.6177829946445595E-2</v>
      </c>
      <c r="K233" s="198">
        <v>1.23982099625853E-2</v>
      </c>
      <c r="L233" s="122"/>
      <c r="M233" s="122">
        <v>806.37520702256995</v>
      </c>
      <c r="N233" s="122">
        <v>28386.169353265999</v>
      </c>
      <c r="O233" s="122">
        <v>19391.412700983801</v>
      </c>
      <c r="P233" s="178">
        <v>1.6283561200508601</v>
      </c>
      <c r="Q233" s="122">
        <v>2284.8907066318002</v>
      </c>
      <c r="R233" s="122">
        <v>87497.080062889596</v>
      </c>
      <c r="S233" s="122"/>
      <c r="T233" s="122"/>
    </row>
    <row r="234" spans="1:20" ht="12.75" x14ac:dyDescent="0.2">
      <c r="A234" s="122" t="s">
        <v>583</v>
      </c>
      <c r="B234" s="122">
        <v>3703</v>
      </c>
      <c r="C234" s="122"/>
      <c r="D234" s="122"/>
      <c r="E234" s="122">
        <v>13133</v>
      </c>
      <c r="F234" s="178">
        <v>1.1477259863131299</v>
      </c>
      <c r="G234" s="198">
        <v>2.2449808370770801E-2</v>
      </c>
      <c r="H234" s="198">
        <v>2.7875263210668799E-2</v>
      </c>
      <c r="I234" s="122">
        <v>105.498815159223</v>
      </c>
      <c r="J234" s="198">
        <v>7.4925759537044098E-2</v>
      </c>
      <c r="K234" s="198">
        <v>1.0279448716972501E-2</v>
      </c>
      <c r="L234" s="122"/>
      <c r="M234" s="122">
        <v>806.37520702256995</v>
      </c>
      <c r="N234" s="122">
        <v>28386.169353265999</v>
      </c>
      <c r="O234" s="122">
        <v>19391.412700983801</v>
      </c>
      <c r="P234" s="178">
        <v>1.6283561200508601</v>
      </c>
      <c r="Q234" s="122">
        <v>2284.8907066318002</v>
      </c>
      <c r="R234" s="122">
        <v>87497.080062889596</v>
      </c>
      <c r="S234" s="122"/>
      <c r="T234" s="122"/>
    </row>
    <row r="235" spans="1:20" ht="12.75" x14ac:dyDescent="0.2">
      <c r="A235" s="122" t="s">
        <v>584</v>
      </c>
      <c r="B235" s="122">
        <v>3722</v>
      </c>
      <c r="C235" s="122"/>
      <c r="D235" s="122"/>
      <c r="E235" s="122">
        <v>15596</v>
      </c>
      <c r="F235" s="178">
        <v>1.1477259863131299</v>
      </c>
      <c r="G235" s="198">
        <v>1.02056082756262E-2</v>
      </c>
      <c r="H235" s="198">
        <v>3.5877261998426398E-2</v>
      </c>
      <c r="I235" s="122">
        <v>115.633040260991</v>
      </c>
      <c r="J235" s="198">
        <v>7.6301615798922806E-2</v>
      </c>
      <c r="K235" s="198">
        <v>1.24390869453706E-2</v>
      </c>
      <c r="L235" s="122"/>
      <c r="M235" s="122">
        <v>806.37520702256995</v>
      </c>
      <c r="N235" s="122">
        <v>28386.169353265999</v>
      </c>
      <c r="O235" s="122">
        <v>19391.412700983801</v>
      </c>
      <c r="P235" s="178">
        <v>1.6283561200508601</v>
      </c>
      <c r="Q235" s="122">
        <v>2284.8907066318002</v>
      </c>
      <c r="R235" s="122">
        <v>87497.080062889596</v>
      </c>
      <c r="S235" s="122"/>
      <c r="T235" s="122"/>
    </row>
    <row r="236" spans="1:20" ht="12.75" x14ac:dyDescent="0.2">
      <c r="A236" s="122" t="s">
        <v>585</v>
      </c>
      <c r="B236" s="122">
        <v>3255</v>
      </c>
      <c r="C236" s="122"/>
      <c r="D236" s="122"/>
      <c r="E236" s="122">
        <v>8269</v>
      </c>
      <c r="F236" s="178">
        <v>1.1477259863131299</v>
      </c>
      <c r="G236" s="198">
        <v>1.5741524569677898E-2</v>
      </c>
      <c r="H236" s="198">
        <v>2.8360748723766298E-2</v>
      </c>
      <c r="I236" s="122">
        <v>78.396428490078506</v>
      </c>
      <c r="J236" s="198">
        <v>7.1834562825009093E-2</v>
      </c>
      <c r="K236" s="198">
        <v>8.4653525214657202E-3</v>
      </c>
      <c r="L236" s="122"/>
      <c r="M236" s="122">
        <v>806.37520702256995</v>
      </c>
      <c r="N236" s="122">
        <v>28386.169353265999</v>
      </c>
      <c r="O236" s="122">
        <v>19391.412700983801</v>
      </c>
      <c r="P236" s="178">
        <v>1.6283561200508601</v>
      </c>
      <c r="Q236" s="122">
        <v>2284.8907066318002</v>
      </c>
      <c r="R236" s="122">
        <v>87497.080062889596</v>
      </c>
      <c r="S236" s="122"/>
      <c r="T236" s="122"/>
    </row>
    <row r="237" spans="1:20" ht="12.75" x14ac:dyDescent="0.2">
      <c r="A237" s="122" t="s">
        <v>586</v>
      </c>
      <c r="B237" s="122">
        <v>4128</v>
      </c>
      <c r="C237" s="122"/>
      <c r="D237" s="122"/>
      <c r="E237" s="122">
        <v>25376</v>
      </c>
      <c r="F237" s="178">
        <v>1.1477259863131299</v>
      </c>
      <c r="G237" s="198">
        <v>1.38615226986129E-2</v>
      </c>
      <c r="H237" s="198">
        <v>2.7777777777777801E-2</v>
      </c>
      <c r="I237" s="122">
        <v>143.704558034879</v>
      </c>
      <c r="J237" s="198">
        <v>0.12515762925599</v>
      </c>
      <c r="K237" s="198">
        <v>1.52900378310214E-2</v>
      </c>
      <c r="L237" s="122"/>
      <c r="M237" s="122">
        <v>806.37520702256995</v>
      </c>
      <c r="N237" s="122">
        <v>28386.169353265999</v>
      </c>
      <c r="O237" s="122">
        <v>19391.412700983801</v>
      </c>
      <c r="P237" s="178">
        <v>1.6283561200508601</v>
      </c>
      <c r="Q237" s="122">
        <v>2284.8907066318002</v>
      </c>
      <c r="R237" s="122">
        <v>87497.080062889596</v>
      </c>
      <c r="S237" s="122"/>
      <c r="T237" s="122"/>
    </row>
    <row r="238" spans="1:20" ht="12.75" x14ac:dyDescent="0.2">
      <c r="A238" s="122" t="s">
        <v>587</v>
      </c>
      <c r="B238" s="122">
        <v>3582</v>
      </c>
      <c r="C238" s="122"/>
      <c r="D238" s="122"/>
      <c r="E238" s="122">
        <v>5719</v>
      </c>
      <c r="F238" s="178">
        <v>1.1477259863131299</v>
      </c>
      <c r="G238" s="198">
        <v>1.8592994113190001E-2</v>
      </c>
      <c r="H238" s="198">
        <v>2.92515634456324E-2</v>
      </c>
      <c r="I238" s="122">
        <v>67.216069507224205</v>
      </c>
      <c r="J238" s="198">
        <v>7.7286238852946304E-2</v>
      </c>
      <c r="K238" s="198">
        <v>1.0666200384682601E-2</v>
      </c>
      <c r="L238" s="122"/>
      <c r="M238" s="122">
        <v>806.37520702256995</v>
      </c>
      <c r="N238" s="122">
        <v>28386.169353265999</v>
      </c>
      <c r="O238" s="122">
        <v>19391.412700983801</v>
      </c>
      <c r="P238" s="178">
        <v>1.6283561200508601</v>
      </c>
      <c r="Q238" s="122">
        <v>2284.8907066318002</v>
      </c>
      <c r="R238" s="122">
        <v>87497.080062889596</v>
      </c>
      <c r="S238" s="122"/>
      <c r="T238" s="122"/>
    </row>
    <row r="239" spans="1:20" ht="12.75" x14ac:dyDescent="0.2">
      <c r="A239" s="122" t="s">
        <v>588</v>
      </c>
      <c r="B239" s="122">
        <v>3404</v>
      </c>
      <c r="C239" s="122"/>
      <c r="D239" s="122"/>
      <c r="E239" s="122">
        <v>21925</v>
      </c>
      <c r="F239" s="178">
        <v>1.1477259863131299</v>
      </c>
      <c r="G239" s="198">
        <v>7.3812238692512397E-3</v>
      </c>
      <c r="H239" s="198">
        <v>3.0431452642328299E-2</v>
      </c>
      <c r="I239" s="122">
        <v>121.675798744039</v>
      </c>
      <c r="J239" s="198">
        <v>9.7924743443557602E-2</v>
      </c>
      <c r="K239" s="198">
        <v>1.07183580387685E-2</v>
      </c>
      <c r="L239" s="122"/>
      <c r="M239" s="122">
        <v>806.37520702256995</v>
      </c>
      <c r="N239" s="122">
        <v>28386.169353265999</v>
      </c>
      <c r="O239" s="122">
        <v>19391.412700983801</v>
      </c>
      <c r="P239" s="178">
        <v>1.6283561200508601</v>
      </c>
      <c r="Q239" s="122">
        <v>2284.8907066318002</v>
      </c>
      <c r="R239" s="122">
        <v>87497.080062889596</v>
      </c>
      <c r="S239" s="122"/>
      <c r="T239" s="122"/>
    </row>
    <row r="240" spans="1:20" ht="12.75" x14ac:dyDescent="0.2">
      <c r="A240" s="122" t="s">
        <v>589</v>
      </c>
      <c r="B240" s="122">
        <v>3523</v>
      </c>
      <c r="C240" s="122"/>
      <c r="D240" s="122"/>
      <c r="E240" s="122">
        <v>4434</v>
      </c>
      <c r="F240" s="178">
        <v>1.1477259863131299</v>
      </c>
      <c r="G240" s="198">
        <v>1.36821530596903E-2</v>
      </c>
      <c r="H240" s="198">
        <v>3.4991798797156901E-2</v>
      </c>
      <c r="I240" s="122">
        <v>52.134441590948299</v>
      </c>
      <c r="J240" s="198">
        <v>3.74379792512404E-2</v>
      </c>
      <c r="K240" s="198">
        <v>1.17275597654488E-2</v>
      </c>
      <c r="L240" s="122"/>
      <c r="M240" s="122">
        <v>806.37520702256995</v>
      </c>
      <c r="N240" s="122">
        <v>28386.169353265999</v>
      </c>
      <c r="O240" s="122">
        <v>19391.412700983801</v>
      </c>
      <c r="P240" s="178">
        <v>1.6283561200508601</v>
      </c>
      <c r="Q240" s="122">
        <v>2284.8907066318002</v>
      </c>
      <c r="R240" s="122">
        <v>87497.080062889596</v>
      </c>
      <c r="S240" s="122"/>
      <c r="T240" s="122"/>
    </row>
    <row r="241" spans="1:20" ht="12.75" x14ac:dyDescent="0.2">
      <c r="A241" s="122" t="s">
        <v>590</v>
      </c>
      <c r="B241" s="122">
        <v>3292</v>
      </c>
      <c r="C241" s="122"/>
      <c r="D241" s="122"/>
      <c r="E241" s="122">
        <v>9918</v>
      </c>
      <c r="F241" s="178">
        <v>1.1477259863131299</v>
      </c>
      <c r="G241" s="198">
        <v>9.0996168582375501E-3</v>
      </c>
      <c r="H241" s="198">
        <v>3.3951390628915099E-2</v>
      </c>
      <c r="I241" s="122">
        <v>95.713112999212399</v>
      </c>
      <c r="J241" s="198">
        <v>1.9963702359346601E-2</v>
      </c>
      <c r="K241" s="198">
        <v>1.07884654164146E-2</v>
      </c>
      <c r="L241" s="122"/>
      <c r="M241" s="122">
        <v>806.37520702256995</v>
      </c>
      <c r="N241" s="122">
        <v>28386.169353265999</v>
      </c>
      <c r="O241" s="122">
        <v>19391.412700983801</v>
      </c>
      <c r="P241" s="178">
        <v>1.6283561200508601</v>
      </c>
      <c r="Q241" s="122">
        <v>2284.8907066318002</v>
      </c>
      <c r="R241" s="122">
        <v>87497.080062889596</v>
      </c>
      <c r="S241" s="122"/>
      <c r="T241" s="122"/>
    </row>
    <row r="242" spans="1:20" ht="12.75" x14ac:dyDescent="0.2">
      <c r="A242" s="122" t="s">
        <v>591</v>
      </c>
      <c r="B242" s="122">
        <v>4503</v>
      </c>
      <c r="C242" s="122"/>
      <c r="D242" s="122"/>
      <c r="E242" s="122">
        <v>143702</v>
      </c>
      <c r="F242" s="178">
        <v>1.1477259863131299</v>
      </c>
      <c r="G242" s="198">
        <v>1.1934419841059999E-2</v>
      </c>
      <c r="H242" s="198">
        <v>2.5512760700153798E-2</v>
      </c>
      <c r="I242" s="122">
        <v>357.82118439242799</v>
      </c>
      <c r="J242" s="198">
        <v>0.137833850607507</v>
      </c>
      <c r="K242" s="198">
        <v>1.58383321039373E-2</v>
      </c>
      <c r="L242" s="122"/>
      <c r="M242" s="122">
        <v>806.37520702256995</v>
      </c>
      <c r="N242" s="122">
        <v>28386.169353265999</v>
      </c>
      <c r="O242" s="122">
        <v>19391.412700983801</v>
      </c>
      <c r="P242" s="178">
        <v>1.6283561200508601</v>
      </c>
      <c r="Q242" s="122">
        <v>2284.8907066318002</v>
      </c>
      <c r="R242" s="122">
        <v>87497.080062889596</v>
      </c>
      <c r="S242" s="122"/>
      <c r="T242" s="122"/>
    </row>
    <row r="243" spans="1:20" ht="14.25" customHeight="1" x14ac:dyDescent="0.2">
      <c r="A243" s="19" t="s">
        <v>592</v>
      </c>
      <c r="B243" s="122"/>
      <c r="C243" s="122"/>
      <c r="D243" s="122"/>
      <c r="E243" s="19"/>
      <c r="F243" s="178"/>
      <c r="G243" s="198"/>
      <c r="H243" s="198"/>
      <c r="I243" s="122"/>
      <c r="J243" s="198"/>
      <c r="K243" s="198"/>
      <c r="L243" s="122"/>
      <c r="M243" s="122"/>
      <c r="N243" s="122"/>
      <c r="O243" s="122"/>
      <c r="P243" s="178"/>
      <c r="Q243" s="122"/>
      <c r="R243" s="122"/>
      <c r="S243" s="122"/>
      <c r="T243" s="122"/>
    </row>
    <row r="244" spans="1:20" ht="12.75" x14ac:dyDescent="0.2">
      <c r="A244" s="122" t="s">
        <v>593</v>
      </c>
      <c r="B244" s="122">
        <v>3483</v>
      </c>
      <c r="C244" s="122"/>
      <c r="D244" s="122"/>
      <c r="E244" s="122">
        <v>22022</v>
      </c>
      <c r="F244" s="178">
        <v>1.1477259863131299</v>
      </c>
      <c r="G244" s="198">
        <v>1.4757969303423799E-2</v>
      </c>
      <c r="H244" s="198">
        <v>2.38057701403122E-2</v>
      </c>
      <c r="I244" s="122">
        <v>130.72490198887101</v>
      </c>
      <c r="J244" s="198">
        <v>6.5616201979838307E-2</v>
      </c>
      <c r="K244" s="198">
        <v>1.12614658069204E-2</v>
      </c>
      <c r="L244" s="122"/>
      <c r="M244" s="122">
        <v>806.37520702256995</v>
      </c>
      <c r="N244" s="122">
        <v>28386.169353265999</v>
      </c>
      <c r="O244" s="122">
        <v>19391.412700983801</v>
      </c>
      <c r="P244" s="178">
        <v>1.6283561200508601</v>
      </c>
      <c r="Q244" s="122">
        <v>2284.8907066318002</v>
      </c>
      <c r="R244" s="122">
        <v>87497.080062889596</v>
      </c>
      <c r="S244" s="122"/>
      <c r="T244" s="122"/>
    </row>
    <row r="245" spans="1:20" ht="12.75" x14ac:dyDescent="0.2">
      <c r="A245" s="122" t="s">
        <v>594</v>
      </c>
      <c r="B245" s="122">
        <v>4641</v>
      </c>
      <c r="C245" s="122"/>
      <c r="D245" s="122"/>
      <c r="E245" s="122">
        <v>50715</v>
      </c>
      <c r="F245" s="178">
        <v>1.1477259863131299</v>
      </c>
      <c r="G245" s="198">
        <v>1.1231062473298499E-2</v>
      </c>
      <c r="H245" s="198">
        <v>2.74809872626324E-2</v>
      </c>
      <c r="I245" s="122">
        <v>211.042649718013</v>
      </c>
      <c r="J245" s="198">
        <v>0.173420092674751</v>
      </c>
      <c r="K245" s="198">
        <v>1.8811002661934299E-2</v>
      </c>
      <c r="L245" s="122"/>
      <c r="M245" s="122">
        <v>806.37520702256995</v>
      </c>
      <c r="N245" s="122">
        <v>28386.169353265999</v>
      </c>
      <c r="O245" s="122">
        <v>19391.412700983801</v>
      </c>
      <c r="P245" s="178">
        <v>1.6283561200508601</v>
      </c>
      <c r="Q245" s="122">
        <v>2284.8907066318002</v>
      </c>
      <c r="R245" s="122">
        <v>87497.080062889596</v>
      </c>
      <c r="S245" s="122"/>
      <c r="T245" s="122"/>
    </row>
    <row r="246" spans="1:20" ht="12.75" x14ac:dyDescent="0.2">
      <c r="A246" s="122" t="s">
        <v>595</v>
      </c>
      <c r="B246" s="122">
        <v>3887</v>
      </c>
      <c r="C246" s="122"/>
      <c r="D246" s="122"/>
      <c r="E246" s="122">
        <v>56896</v>
      </c>
      <c r="F246" s="178">
        <v>1.1477259863131299</v>
      </c>
      <c r="G246" s="198">
        <v>7.6103768278965103E-3</v>
      </c>
      <c r="H246" s="198">
        <v>2.16393442622951E-2</v>
      </c>
      <c r="I246" s="122">
        <v>215.40427108114599</v>
      </c>
      <c r="J246" s="198">
        <v>0.13167885264342</v>
      </c>
      <c r="K246" s="198">
        <v>1.47813554555681E-2</v>
      </c>
      <c r="L246" s="122"/>
      <c r="M246" s="122">
        <v>806.37520702256995</v>
      </c>
      <c r="N246" s="122">
        <v>28386.169353265999</v>
      </c>
      <c r="O246" s="122">
        <v>19391.412700983801</v>
      </c>
      <c r="P246" s="178">
        <v>1.6283561200508601</v>
      </c>
      <c r="Q246" s="122">
        <v>2284.8907066318002</v>
      </c>
      <c r="R246" s="122">
        <v>87497.080062889596</v>
      </c>
      <c r="S246" s="122"/>
      <c r="T246" s="122"/>
    </row>
    <row r="247" spans="1:20" ht="12.75" x14ac:dyDescent="0.2">
      <c r="A247" s="122" t="s">
        <v>596</v>
      </c>
      <c r="B247" s="122">
        <v>2165</v>
      </c>
      <c r="C247" s="122"/>
      <c r="D247" s="122"/>
      <c r="E247" s="122">
        <v>10024</v>
      </c>
      <c r="F247" s="178">
        <v>1.1477259863131299</v>
      </c>
      <c r="G247" s="198">
        <v>4.4310321894120803E-3</v>
      </c>
      <c r="H247" s="198">
        <v>1.8386651078754399E-2</v>
      </c>
      <c r="I247" s="122">
        <v>86.110394262249201</v>
      </c>
      <c r="J247" s="198">
        <v>9.1779728651236996E-3</v>
      </c>
      <c r="K247" s="198">
        <v>4.98802873104549E-3</v>
      </c>
      <c r="L247" s="122"/>
      <c r="M247" s="122">
        <v>806.37520702256995</v>
      </c>
      <c r="N247" s="122">
        <v>28386.169353265999</v>
      </c>
      <c r="O247" s="122">
        <v>19391.412700983801</v>
      </c>
      <c r="P247" s="178">
        <v>1.6283561200508601</v>
      </c>
      <c r="Q247" s="122">
        <v>2284.8907066318002</v>
      </c>
      <c r="R247" s="122">
        <v>87497.080062889596</v>
      </c>
      <c r="S247" s="122"/>
      <c r="T247" s="122"/>
    </row>
    <row r="248" spans="1:20" ht="12.75" x14ac:dyDescent="0.2">
      <c r="A248" s="122" t="s">
        <v>597</v>
      </c>
      <c r="B248" s="122">
        <v>3181</v>
      </c>
      <c r="C248" s="122"/>
      <c r="D248" s="122"/>
      <c r="E248" s="122">
        <v>15085</v>
      </c>
      <c r="F248" s="178">
        <v>1.1477259863131299</v>
      </c>
      <c r="G248" s="198">
        <v>7.14285714285714E-3</v>
      </c>
      <c r="H248" s="198">
        <v>2.8660994178235599E-2</v>
      </c>
      <c r="I248" s="122">
        <v>104.541857645634</v>
      </c>
      <c r="J248" s="198">
        <v>5.0049718263175301E-2</v>
      </c>
      <c r="K248" s="198">
        <v>1.0540271793172001E-2</v>
      </c>
      <c r="L248" s="122"/>
      <c r="M248" s="122">
        <v>806.37520702256995</v>
      </c>
      <c r="N248" s="122">
        <v>28386.169353265999</v>
      </c>
      <c r="O248" s="122">
        <v>19391.412700983801</v>
      </c>
      <c r="P248" s="178">
        <v>1.6283561200508601</v>
      </c>
      <c r="Q248" s="122">
        <v>2284.8907066318002</v>
      </c>
      <c r="R248" s="122">
        <v>87497.080062889596</v>
      </c>
      <c r="S248" s="122"/>
      <c r="T248" s="122"/>
    </row>
    <row r="249" spans="1:20" ht="12.75" x14ac:dyDescent="0.2">
      <c r="A249" s="122" t="s">
        <v>598</v>
      </c>
      <c r="B249" s="122">
        <v>2184</v>
      </c>
      <c r="C249" s="122"/>
      <c r="D249" s="122"/>
      <c r="E249" s="122">
        <v>15252</v>
      </c>
      <c r="F249" s="178">
        <v>1.1477259863131299</v>
      </c>
      <c r="G249" s="198">
        <v>4.6496634321181902E-3</v>
      </c>
      <c r="H249" s="198">
        <v>1.53954802259887E-2</v>
      </c>
      <c r="I249" s="122">
        <v>107.59182125050199</v>
      </c>
      <c r="J249" s="198">
        <v>2.4127983215316E-2</v>
      </c>
      <c r="K249" s="198">
        <v>4.9829530553370102E-3</v>
      </c>
      <c r="L249" s="122"/>
      <c r="M249" s="122">
        <v>806.37520702256995</v>
      </c>
      <c r="N249" s="122">
        <v>28386.169353265999</v>
      </c>
      <c r="O249" s="122">
        <v>19391.412700983801</v>
      </c>
      <c r="P249" s="178">
        <v>1.6283561200508601</v>
      </c>
      <c r="Q249" s="122">
        <v>2284.8907066318002</v>
      </c>
      <c r="R249" s="122">
        <v>87497.080062889596</v>
      </c>
      <c r="S249" s="122"/>
      <c r="T249" s="122"/>
    </row>
    <row r="250" spans="1:20" ht="12.75" x14ac:dyDescent="0.2">
      <c r="A250" s="122" t="s">
        <v>599</v>
      </c>
      <c r="B250" s="122">
        <v>3922</v>
      </c>
      <c r="C250" s="122"/>
      <c r="D250" s="122"/>
      <c r="E250" s="122">
        <v>26030</v>
      </c>
      <c r="F250" s="178">
        <v>1.1477259863131299</v>
      </c>
      <c r="G250" s="198">
        <v>8.8007427327442701E-3</v>
      </c>
      <c r="H250" s="198">
        <v>2.44988864142539E-2</v>
      </c>
      <c r="I250" s="122">
        <v>150.754767752134</v>
      </c>
      <c r="J250" s="198">
        <v>6.9035728006146796E-2</v>
      </c>
      <c r="K250" s="198">
        <v>1.6941990011525201E-2</v>
      </c>
      <c r="L250" s="122"/>
      <c r="M250" s="122">
        <v>806.37520702256995</v>
      </c>
      <c r="N250" s="122">
        <v>28386.169353265999</v>
      </c>
      <c r="O250" s="122">
        <v>19391.412700983801</v>
      </c>
      <c r="P250" s="178">
        <v>1.6283561200508601</v>
      </c>
      <c r="Q250" s="122">
        <v>2284.8907066318002</v>
      </c>
      <c r="R250" s="122">
        <v>87497.080062889596</v>
      </c>
      <c r="S250" s="122"/>
      <c r="T250" s="122"/>
    </row>
    <row r="251" spans="1:20" ht="12.75" x14ac:dyDescent="0.2">
      <c r="A251" s="122" t="s">
        <v>600</v>
      </c>
      <c r="B251" s="122">
        <v>2385</v>
      </c>
      <c r="C251" s="122"/>
      <c r="D251" s="122"/>
      <c r="E251" s="122">
        <v>9969</v>
      </c>
      <c r="F251" s="178">
        <v>1.1477259863131299</v>
      </c>
      <c r="G251" s="198">
        <v>4.10439027652389E-3</v>
      </c>
      <c r="H251" s="198">
        <v>2.2369146005509599E-2</v>
      </c>
      <c r="I251" s="122">
        <v>86.965510404987597</v>
      </c>
      <c r="J251" s="198">
        <v>3.4908215467950698E-2</v>
      </c>
      <c r="K251" s="198">
        <v>5.7177249473367399E-3</v>
      </c>
      <c r="L251" s="122"/>
      <c r="M251" s="122">
        <v>806.37520702256995</v>
      </c>
      <c r="N251" s="122">
        <v>28386.169353265999</v>
      </c>
      <c r="O251" s="122">
        <v>19391.412700983801</v>
      </c>
      <c r="P251" s="178">
        <v>1.6283561200508601</v>
      </c>
      <c r="Q251" s="122">
        <v>2284.8907066318002</v>
      </c>
      <c r="R251" s="122">
        <v>87497.080062889596</v>
      </c>
      <c r="S251" s="122"/>
      <c r="T251" s="122"/>
    </row>
    <row r="252" spans="1:20" ht="12.75" x14ac:dyDescent="0.2">
      <c r="A252" s="122" t="s">
        <v>601</v>
      </c>
      <c r="B252" s="122">
        <v>2634</v>
      </c>
      <c r="C252" s="122"/>
      <c r="D252" s="122"/>
      <c r="E252" s="122">
        <v>20006</v>
      </c>
      <c r="F252" s="178">
        <v>1.1477259863131299</v>
      </c>
      <c r="G252" s="198">
        <v>3.51561198307174E-3</v>
      </c>
      <c r="H252" s="198">
        <v>2.8108801368032899E-2</v>
      </c>
      <c r="I252" s="122">
        <v>130.602450206725</v>
      </c>
      <c r="J252" s="198">
        <v>6.3780865740277901E-2</v>
      </c>
      <c r="K252" s="198">
        <v>5.5483354993501903E-3</v>
      </c>
      <c r="L252" s="122"/>
      <c r="M252" s="122">
        <v>806.37520702256995</v>
      </c>
      <c r="N252" s="122">
        <v>28386.169353265999</v>
      </c>
      <c r="O252" s="122">
        <v>19391.412700983801</v>
      </c>
      <c r="P252" s="178">
        <v>1.6283561200508601</v>
      </c>
      <c r="Q252" s="122">
        <v>2284.8907066318002</v>
      </c>
      <c r="R252" s="122">
        <v>87497.080062889596</v>
      </c>
      <c r="S252" s="122"/>
      <c r="T252" s="122"/>
    </row>
    <row r="253" spans="1:20" ht="12.75" x14ac:dyDescent="0.2">
      <c r="A253" s="122" t="s">
        <v>602</v>
      </c>
      <c r="B253" s="122">
        <v>3386</v>
      </c>
      <c r="C253" s="122"/>
      <c r="D253" s="122"/>
      <c r="E253" s="122">
        <v>6812</v>
      </c>
      <c r="F253" s="178">
        <v>1.1477259863131299</v>
      </c>
      <c r="G253" s="198">
        <v>5.9943237424153499E-3</v>
      </c>
      <c r="H253" s="198">
        <v>3.2736655378164801E-2</v>
      </c>
      <c r="I253" s="122">
        <v>74.853189644797396</v>
      </c>
      <c r="J253" s="198">
        <v>7.1638285378743394E-2</v>
      </c>
      <c r="K253" s="198">
        <v>1.2037580739870799E-2</v>
      </c>
      <c r="L253" s="122"/>
      <c r="M253" s="122">
        <v>806.37520702256995</v>
      </c>
      <c r="N253" s="122">
        <v>28386.169353265999</v>
      </c>
      <c r="O253" s="122">
        <v>19391.412700983801</v>
      </c>
      <c r="P253" s="178">
        <v>1.6283561200508601</v>
      </c>
      <c r="Q253" s="122">
        <v>2284.8907066318002</v>
      </c>
      <c r="R253" s="122">
        <v>87497.080062889596</v>
      </c>
      <c r="S253" s="122"/>
      <c r="T253" s="122"/>
    </row>
    <row r="254" spans="1:20" ht="12.75" x14ac:dyDescent="0.2">
      <c r="A254" s="122" t="s">
        <v>603</v>
      </c>
      <c r="B254" s="122">
        <v>2625</v>
      </c>
      <c r="C254" s="122"/>
      <c r="D254" s="122"/>
      <c r="E254" s="122">
        <v>10748</v>
      </c>
      <c r="F254" s="178">
        <v>1.1477259863131299</v>
      </c>
      <c r="G254" s="198">
        <v>4.51246743580201E-3</v>
      </c>
      <c r="H254" s="198">
        <v>2.20255653883972E-2</v>
      </c>
      <c r="I254" s="122">
        <v>85.807925041921393</v>
      </c>
      <c r="J254" s="198">
        <v>5.1916635653144798E-2</v>
      </c>
      <c r="K254" s="198">
        <v>7.6293263863044299E-3</v>
      </c>
      <c r="L254" s="122"/>
      <c r="M254" s="122">
        <v>806.37520702256995</v>
      </c>
      <c r="N254" s="122">
        <v>28386.169353265999</v>
      </c>
      <c r="O254" s="122">
        <v>19391.412700983801</v>
      </c>
      <c r="P254" s="178">
        <v>1.6283561200508601</v>
      </c>
      <c r="Q254" s="122">
        <v>2284.8907066318002</v>
      </c>
      <c r="R254" s="122">
        <v>87497.080062889596</v>
      </c>
      <c r="S254" s="122"/>
      <c r="T254" s="122"/>
    </row>
    <row r="255" spans="1:20" ht="12.75" x14ac:dyDescent="0.2">
      <c r="A255" s="122" t="s">
        <v>604</v>
      </c>
      <c r="B255" s="122">
        <v>2815</v>
      </c>
      <c r="C255" s="122"/>
      <c r="D255" s="122"/>
      <c r="E255" s="122">
        <v>10712</v>
      </c>
      <c r="F255" s="178">
        <v>1.1477259863131299</v>
      </c>
      <c r="G255" s="198">
        <v>3.5552028877271599E-3</v>
      </c>
      <c r="H255" s="198">
        <v>2.4385160483534798E-2</v>
      </c>
      <c r="I255" s="122">
        <v>85.410772154336598</v>
      </c>
      <c r="J255" s="198">
        <v>4.3876026885735601E-2</v>
      </c>
      <c r="K255" s="198">
        <v>9.5220313666915593E-3</v>
      </c>
      <c r="L255" s="122"/>
      <c r="M255" s="122">
        <v>806.37520702256995</v>
      </c>
      <c r="N255" s="122">
        <v>28386.169353265999</v>
      </c>
      <c r="O255" s="122">
        <v>19391.412700983801</v>
      </c>
      <c r="P255" s="178">
        <v>1.6283561200508601</v>
      </c>
      <c r="Q255" s="122">
        <v>2284.8907066318002</v>
      </c>
      <c r="R255" s="122">
        <v>87497.080062889596</v>
      </c>
      <c r="S255" s="122"/>
      <c r="T255" s="122"/>
    </row>
    <row r="256" spans="1:20" ht="12.75" x14ac:dyDescent="0.2">
      <c r="A256" s="122" t="s">
        <v>605</v>
      </c>
      <c r="B256" s="122">
        <v>2321</v>
      </c>
      <c r="C256" s="122"/>
      <c r="D256" s="122"/>
      <c r="E256" s="122">
        <v>10886</v>
      </c>
      <c r="F256" s="178">
        <v>1.1477259863131299</v>
      </c>
      <c r="G256" s="198">
        <v>4.6466409455569804E-3</v>
      </c>
      <c r="H256" s="198">
        <v>2.4141315014720301E-2</v>
      </c>
      <c r="I256" s="122">
        <v>82.073138114732799</v>
      </c>
      <c r="J256" s="198">
        <v>3.8489803417233098E-2</v>
      </c>
      <c r="K256" s="198">
        <v>4.5011941943780996E-3</v>
      </c>
      <c r="L256" s="122"/>
      <c r="M256" s="122">
        <v>806.37520702256995</v>
      </c>
      <c r="N256" s="122">
        <v>28386.169353265999</v>
      </c>
      <c r="O256" s="122">
        <v>19391.412700983801</v>
      </c>
      <c r="P256" s="178">
        <v>1.6283561200508601</v>
      </c>
      <c r="Q256" s="122">
        <v>2284.8907066318002</v>
      </c>
      <c r="R256" s="122">
        <v>87497.080062889596</v>
      </c>
      <c r="S256" s="122"/>
      <c r="T256" s="122"/>
    </row>
    <row r="257" spans="1:20" ht="12.75" x14ac:dyDescent="0.2">
      <c r="A257" s="122" t="s">
        <v>606</v>
      </c>
      <c r="B257" s="122">
        <v>2177</v>
      </c>
      <c r="C257" s="122"/>
      <c r="D257" s="122"/>
      <c r="E257" s="122">
        <v>6694</v>
      </c>
      <c r="F257" s="178">
        <v>1.1477259863131299</v>
      </c>
      <c r="G257" s="198">
        <v>4.0708096803107304E-3</v>
      </c>
      <c r="H257" s="198">
        <v>2.6791376030437498E-2</v>
      </c>
      <c r="I257" s="122">
        <v>64.140470843298303</v>
      </c>
      <c r="J257" s="198">
        <v>3.9139527935464602E-2</v>
      </c>
      <c r="K257" s="198">
        <v>2.98775022408127E-3</v>
      </c>
      <c r="L257" s="122"/>
      <c r="M257" s="122">
        <v>806.37520702256995</v>
      </c>
      <c r="N257" s="122">
        <v>28386.169353265999</v>
      </c>
      <c r="O257" s="122">
        <v>19391.412700983801</v>
      </c>
      <c r="P257" s="178">
        <v>1.6283561200508601</v>
      </c>
      <c r="Q257" s="122">
        <v>2284.8907066318002</v>
      </c>
      <c r="R257" s="122">
        <v>87497.080062889596</v>
      </c>
      <c r="S257" s="122"/>
      <c r="T257" s="122"/>
    </row>
    <row r="258" spans="1:20" ht="12.75" x14ac:dyDescent="0.2">
      <c r="A258" s="122" t="s">
        <v>607</v>
      </c>
      <c r="B258" s="122">
        <v>2168</v>
      </c>
      <c r="C258" s="122"/>
      <c r="D258" s="122"/>
      <c r="E258" s="122">
        <v>7052</v>
      </c>
      <c r="F258" s="178">
        <v>1.1477259863131299</v>
      </c>
      <c r="G258" s="198">
        <v>4.4550009453582897E-3</v>
      </c>
      <c r="H258" s="198">
        <v>2.34256160632796E-2</v>
      </c>
      <c r="I258" s="122">
        <v>70.936591403872796</v>
      </c>
      <c r="J258" s="198">
        <v>7.0901871809415798E-4</v>
      </c>
      <c r="K258" s="198">
        <v>4.3959160521837796E-3</v>
      </c>
      <c r="L258" s="122"/>
      <c r="M258" s="122">
        <v>806.37520702256995</v>
      </c>
      <c r="N258" s="122">
        <v>28386.169353265999</v>
      </c>
      <c r="O258" s="122">
        <v>19391.412700983801</v>
      </c>
      <c r="P258" s="178">
        <v>1.6283561200508601</v>
      </c>
      <c r="Q258" s="122">
        <v>2284.8907066318002</v>
      </c>
      <c r="R258" s="122">
        <v>87497.080062889596</v>
      </c>
      <c r="S258" s="122"/>
      <c r="T258" s="122"/>
    </row>
    <row r="259" spans="1:20" ht="14.25" customHeight="1" x14ac:dyDescent="0.2">
      <c r="A259" s="19" t="s">
        <v>608</v>
      </c>
      <c r="B259" s="122"/>
      <c r="C259" s="122"/>
      <c r="D259" s="122"/>
      <c r="E259" s="19"/>
      <c r="F259" s="178"/>
      <c r="G259" s="198"/>
      <c r="H259" s="198"/>
      <c r="I259" s="122"/>
      <c r="J259" s="198"/>
      <c r="K259" s="198"/>
      <c r="L259" s="122"/>
      <c r="M259" s="122"/>
      <c r="N259" s="122"/>
      <c r="O259" s="122"/>
      <c r="P259" s="178"/>
      <c r="Q259" s="122"/>
      <c r="R259" s="122"/>
      <c r="S259" s="122"/>
      <c r="T259" s="122"/>
    </row>
    <row r="260" spans="1:20" ht="12.75" x14ac:dyDescent="0.2">
      <c r="A260" s="122" t="s">
        <v>609</v>
      </c>
      <c r="B260" s="122">
        <v>3642</v>
      </c>
      <c r="C260" s="122"/>
      <c r="D260" s="122"/>
      <c r="E260" s="122">
        <v>26394</v>
      </c>
      <c r="F260" s="178">
        <v>1.1477259863131299</v>
      </c>
      <c r="G260" s="198">
        <v>9.5507817433254996E-3</v>
      </c>
      <c r="H260" s="198">
        <v>2.44258263515485E-2</v>
      </c>
      <c r="I260" s="122">
        <v>133.15404612703301</v>
      </c>
      <c r="J260" s="198">
        <v>8.8315526255967294E-2</v>
      </c>
      <c r="K260" s="198">
        <v>1.3753125710388701E-2</v>
      </c>
      <c r="L260" s="122"/>
      <c r="M260" s="122">
        <v>806.37520702256995</v>
      </c>
      <c r="N260" s="122">
        <v>28386.169353265999</v>
      </c>
      <c r="O260" s="122">
        <v>19391.412700983801</v>
      </c>
      <c r="P260" s="178">
        <v>1.6283561200508601</v>
      </c>
      <c r="Q260" s="122">
        <v>2284.8907066318002</v>
      </c>
      <c r="R260" s="122">
        <v>87497.080062889596</v>
      </c>
      <c r="S260" s="122"/>
      <c r="T260" s="122"/>
    </row>
    <row r="261" spans="1:20" ht="12.75" x14ac:dyDescent="0.2">
      <c r="A261" s="122" t="s">
        <v>610</v>
      </c>
      <c r="B261" s="122">
        <v>4292</v>
      </c>
      <c r="C261" s="122"/>
      <c r="D261" s="122"/>
      <c r="E261" s="122">
        <v>98314</v>
      </c>
      <c r="F261" s="178">
        <v>1.1477259863131299</v>
      </c>
      <c r="G261" s="198">
        <v>1.2348190491689901E-2</v>
      </c>
      <c r="H261" s="198">
        <v>2.5545684532564599E-2</v>
      </c>
      <c r="I261" s="122">
        <v>296.52993103563801</v>
      </c>
      <c r="J261" s="198">
        <v>0.16061801981406501</v>
      </c>
      <c r="K261" s="198">
        <v>1.4138372968244601E-2</v>
      </c>
      <c r="L261" s="122"/>
      <c r="M261" s="122">
        <v>806.37520702256995</v>
      </c>
      <c r="N261" s="122">
        <v>28386.169353265999</v>
      </c>
      <c r="O261" s="122">
        <v>19391.412700983801</v>
      </c>
      <c r="P261" s="178">
        <v>1.6283561200508601</v>
      </c>
      <c r="Q261" s="122">
        <v>2284.8907066318002</v>
      </c>
      <c r="R261" s="122">
        <v>87497.080062889596</v>
      </c>
      <c r="S261" s="122"/>
      <c r="T261" s="122"/>
    </row>
    <row r="262" spans="1:20" ht="12.75" x14ac:dyDescent="0.2">
      <c r="A262" s="122" t="s">
        <v>611</v>
      </c>
      <c r="B262" s="122">
        <v>4211</v>
      </c>
      <c r="C262" s="122"/>
      <c r="D262" s="122"/>
      <c r="E262" s="122">
        <v>9431</v>
      </c>
      <c r="F262" s="178">
        <v>1.1477259863131299</v>
      </c>
      <c r="G262" s="198">
        <v>8.4296469091294703E-3</v>
      </c>
      <c r="H262" s="198">
        <v>3.0709237143553499E-2</v>
      </c>
      <c r="I262" s="122">
        <v>87.063195438715695</v>
      </c>
      <c r="J262" s="198">
        <v>5.8106245361043397E-2</v>
      </c>
      <c r="K262" s="198">
        <v>2.0040292651892701E-2</v>
      </c>
      <c r="L262" s="122"/>
      <c r="M262" s="122">
        <v>806.37520702256995</v>
      </c>
      <c r="N262" s="122">
        <v>28386.169353265999</v>
      </c>
      <c r="O262" s="122">
        <v>19391.412700983801</v>
      </c>
      <c r="P262" s="178">
        <v>1.6283561200508601</v>
      </c>
      <c r="Q262" s="122">
        <v>2284.8907066318002</v>
      </c>
      <c r="R262" s="122">
        <v>87497.080062889596</v>
      </c>
      <c r="S262" s="122"/>
      <c r="T262" s="122"/>
    </row>
    <row r="263" spans="1:20" ht="12.75" x14ac:dyDescent="0.2">
      <c r="A263" s="122" t="s">
        <v>612</v>
      </c>
      <c r="B263" s="122">
        <v>3544</v>
      </c>
      <c r="C263" s="122"/>
      <c r="D263" s="122"/>
      <c r="E263" s="122">
        <v>36924</v>
      </c>
      <c r="F263" s="178">
        <v>1.1477259863131299</v>
      </c>
      <c r="G263" s="198">
        <v>8.9147076878633592E-3</v>
      </c>
      <c r="H263" s="198">
        <v>2.2241206622282399E-2</v>
      </c>
      <c r="I263" s="122">
        <v>159.821775737851</v>
      </c>
      <c r="J263" s="198">
        <v>9.6658000216661294E-2</v>
      </c>
      <c r="K263" s="198">
        <v>1.27559311017225E-2</v>
      </c>
      <c r="L263" s="122"/>
      <c r="M263" s="122">
        <v>806.37520702256995</v>
      </c>
      <c r="N263" s="122">
        <v>28386.169353265999</v>
      </c>
      <c r="O263" s="122">
        <v>19391.412700983801</v>
      </c>
      <c r="P263" s="178">
        <v>1.6283561200508601</v>
      </c>
      <c r="Q263" s="122">
        <v>2284.8907066318002</v>
      </c>
      <c r="R263" s="122">
        <v>87497.080062889596</v>
      </c>
      <c r="S263" s="122"/>
      <c r="T263" s="122"/>
    </row>
    <row r="264" spans="1:20" ht="12.75" x14ac:dyDescent="0.2">
      <c r="A264" s="122" t="s">
        <v>613</v>
      </c>
      <c r="B264" s="122">
        <v>3214</v>
      </c>
      <c r="C264" s="122"/>
      <c r="D264" s="122"/>
      <c r="E264" s="122">
        <v>18949</v>
      </c>
      <c r="F264" s="178">
        <v>1.1477259863131299</v>
      </c>
      <c r="G264" s="198">
        <v>9.1253716115186397E-3</v>
      </c>
      <c r="H264" s="198">
        <v>2.2611317254174399E-2</v>
      </c>
      <c r="I264" s="122">
        <v>105.588825166303</v>
      </c>
      <c r="J264" s="198">
        <v>7.9898675391841298E-2</v>
      </c>
      <c r="K264" s="198">
        <v>1.0765739616866299E-2</v>
      </c>
      <c r="L264" s="122"/>
      <c r="M264" s="122">
        <v>806.37520702256995</v>
      </c>
      <c r="N264" s="122">
        <v>28386.169353265999</v>
      </c>
      <c r="O264" s="122">
        <v>19391.412700983801</v>
      </c>
      <c r="P264" s="178">
        <v>1.6283561200508601</v>
      </c>
      <c r="Q264" s="122">
        <v>2284.8907066318002</v>
      </c>
      <c r="R264" s="122">
        <v>87497.080062889596</v>
      </c>
      <c r="S264" s="122"/>
      <c r="T264" s="122"/>
    </row>
    <row r="265" spans="1:20" ht="12.75" x14ac:dyDescent="0.2">
      <c r="A265" s="122" t="s">
        <v>614</v>
      </c>
      <c r="B265" s="122">
        <v>2863</v>
      </c>
      <c r="C265" s="122"/>
      <c r="D265" s="122"/>
      <c r="E265" s="122">
        <v>9493</v>
      </c>
      <c r="F265" s="178">
        <v>1.1477259863131299</v>
      </c>
      <c r="G265" s="198">
        <v>5.7498507672320001E-3</v>
      </c>
      <c r="H265" s="198">
        <v>2.5776148470615198E-2</v>
      </c>
      <c r="I265" s="122">
        <v>67.815927332743897</v>
      </c>
      <c r="J265" s="198">
        <v>6.9524913093858595E-2</v>
      </c>
      <c r="K265" s="198">
        <v>8.6379437480248594E-3</v>
      </c>
      <c r="L265" s="122"/>
      <c r="M265" s="122">
        <v>806.37520702256995</v>
      </c>
      <c r="N265" s="122">
        <v>28386.169353265999</v>
      </c>
      <c r="O265" s="122">
        <v>19391.412700983801</v>
      </c>
      <c r="P265" s="178">
        <v>1.6283561200508601</v>
      </c>
      <c r="Q265" s="122">
        <v>2284.8907066318002</v>
      </c>
      <c r="R265" s="122">
        <v>87497.080062889596</v>
      </c>
      <c r="S265" s="122"/>
      <c r="T265" s="122"/>
    </row>
    <row r="266" spans="1:20" ht="12.75" x14ac:dyDescent="0.2">
      <c r="A266" s="122" t="s">
        <v>615</v>
      </c>
      <c r="B266" s="122">
        <v>3530</v>
      </c>
      <c r="C266" s="122"/>
      <c r="D266" s="122"/>
      <c r="E266" s="122">
        <v>5765</v>
      </c>
      <c r="F266" s="178">
        <v>1.1477259863131299</v>
      </c>
      <c r="G266" s="198">
        <v>1.14917606244579E-2</v>
      </c>
      <c r="H266" s="198">
        <v>2.6830203142966701E-2</v>
      </c>
      <c r="I266" s="122">
        <v>60.415229867972897</v>
      </c>
      <c r="J266" s="198">
        <v>3.4865568083261099E-2</v>
      </c>
      <c r="K266" s="198">
        <v>1.4223764093668699E-2</v>
      </c>
      <c r="L266" s="122"/>
      <c r="M266" s="122">
        <v>806.37520702256995</v>
      </c>
      <c r="N266" s="122">
        <v>28386.169353265999</v>
      </c>
      <c r="O266" s="122">
        <v>19391.412700983801</v>
      </c>
      <c r="P266" s="178">
        <v>1.6283561200508601</v>
      </c>
      <c r="Q266" s="122">
        <v>2284.8907066318002</v>
      </c>
      <c r="R266" s="122">
        <v>87497.080062889596</v>
      </c>
      <c r="S266" s="122"/>
      <c r="T266" s="122"/>
    </row>
    <row r="267" spans="1:20" ht="12.75" x14ac:dyDescent="0.2">
      <c r="A267" s="122" t="s">
        <v>616</v>
      </c>
      <c r="B267" s="122">
        <v>3053</v>
      </c>
      <c r="C267" s="122"/>
      <c r="D267" s="122"/>
      <c r="E267" s="122">
        <v>11432</v>
      </c>
      <c r="F267" s="178">
        <v>1.1477259863131299</v>
      </c>
      <c r="G267" s="198">
        <v>8.0548752041054404E-3</v>
      </c>
      <c r="H267" s="198">
        <v>2.1798110206754599E-2</v>
      </c>
      <c r="I267" s="122">
        <v>85.158675424175101</v>
      </c>
      <c r="J267" s="198">
        <v>8.3799860041987403E-2</v>
      </c>
      <c r="K267" s="198">
        <v>9.9720083974807593E-3</v>
      </c>
      <c r="L267" s="122"/>
      <c r="M267" s="122">
        <v>806.37520702256995</v>
      </c>
      <c r="N267" s="122">
        <v>28386.169353265999</v>
      </c>
      <c r="O267" s="122">
        <v>19391.412700983801</v>
      </c>
      <c r="P267" s="178">
        <v>1.6283561200508601</v>
      </c>
      <c r="Q267" s="122">
        <v>2284.8907066318002</v>
      </c>
      <c r="R267" s="122">
        <v>87497.080062889596</v>
      </c>
      <c r="S267" s="122"/>
      <c r="T267" s="122"/>
    </row>
    <row r="268" spans="1:20" ht="12.75" x14ac:dyDescent="0.2">
      <c r="A268" s="122" t="s">
        <v>617</v>
      </c>
      <c r="B268" s="122">
        <v>4167</v>
      </c>
      <c r="C268" s="122"/>
      <c r="D268" s="122"/>
      <c r="E268" s="122">
        <v>37833</v>
      </c>
      <c r="F268" s="178">
        <v>1.1477259863131299</v>
      </c>
      <c r="G268" s="198">
        <v>1.2123454832201201E-2</v>
      </c>
      <c r="H268" s="198">
        <v>2.6162968396601299E-2</v>
      </c>
      <c r="I268" s="122">
        <v>177.49366185867001</v>
      </c>
      <c r="J268" s="198">
        <v>0.12462664869294</v>
      </c>
      <c r="K268" s="198">
        <v>1.59913303200909E-2</v>
      </c>
      <c r="L268" s="122"/>
      <c r="M268" s="122">
        <v>806.37520702256995</v>
      </c>
      <c r="N268" s="122">
        <v>28386.169353265999</v>
      </c>
      <c r="O268" s="122">
        <v>19391.412700983801</v>
      </c>
      <c r="P268" s="178">
        <v>1.6283561200508601</v>
      </c>
      <c r="Q268" s="122">
        <v>2284.8907066318002</v>
      </c>
      <c r="R268" s="122">
        <v>87497.080062889596</v>
      </c>
      <c r="S268" s="122"/>
      <c r="T268" s="122"/>
    </row>
    <row r="269" spans="1:20" ht="12.75" x14ac:dyDescent="0.2">
      <c r="A269" s="122" t="s">
        <v>618</v>
      </c>
      <c r="B269" s="122">
        <v>3571</v>
      </c>
      <c r="C269" s="122"/>
      <c r="D269" s="122"/>
      <c r="E269" s="122">
        <v>25456</v>
      </c>
      <c r="F269" s="178">
        <v>1.1477259863131299</v>
      </c>
      <c r="G269" s="198">
        <v>9.4836842656610097E-3</v>
      </c>
      <c r="H269" s="198">
        <v>2.6864631863107901E-2</v>
      </c>
      <c r="I269" s="122">
        <v>139.781973086661</v>
      </c>
      <c r="J269" s="198">
        <v>8.6462916404776893E-2</v>
      </c>
      <c r="K269" s="198">
        <v>1.24528598365808E-2</v>
      </c>
      <c r="L269" s="122"/>
      <c r="M269" s="122">
        <v>806.37520702256995</v>
      </c>
      <c r="N269" s="122">
        <v>28386.169353265999</v>
      </c>
      <c r="O269" s="122">
        <v>19391.412700983801</v>
      </c>
      <c r="P269" s="178">
        <v>1.6283561200508601</v>
      </c>
      <c r="Q269" s="122">
        <v>2284.8907066318002</v>
      </c>
      <c r="R269" s="122">
        <v>87497.080062889596</v>
      </c>
      <c r="S269" s="122"/>
      <c r="T269" s="122"/>
    </row>
    <row r="270" spans="1:20" ht="14.25" customHeight="1" x14ac:dyDescent="0.2">
      <c r="A270" s="19" t="s">
        <v>619</v>
      </c>
      <c r="B270" s="122"/>
      <c r="C270" s="122"/>
      <c r="D270" s="122"/>
      <c r="E270" s="19"/>
      <c r="F270" s="178"/>
      <c r="G270" s="198"/>
      <c r="H270" s="198"/>
      <c r="I270" s="122"/>
      <c r="J270" s="198"/>
      <c r="K270" s="198"/>
      <c r="L270" s="122"/>
      <c r="M270" s="122"/>
      <c r="N270" s="122"/>
      <c r="O270" s="122"/>
      <c r="P270" s="178"/>
      <c r="Q270" s="122"/>
      <c r="R270" s="122"/>
      <c r="S270" s="122"/>
      <c r="T270" s="122"/>
    </row>
    <row r="271" spans="1:20" ht="12.75" x14ac:dyDescent="0.2">
      <c r="A271" s="122" t="s">
        <v>620</v>
      </c>
      <c r="B271" s="122">
        <v>3360</v>
      </c>
      <c r="C271" s="122"/>
      <c r="D271" s="122"/>
      <c r="E271" s="122">
        <v>24755</v>
      </c>
      <c r="F271" s="178">
        <v>1.1477259863131299</v>
      </c>
      <c r="G271" s="198">
        <v>1.0964114993604E-2</v>
      </c>
      <c r="H271" s="198">
        <v>2.3308646462810698E-2</v>
      </c>
      <c r="I271" s="122">
        <v>138.87404365107301</v>
      </c>
      <c r="J271" s="198">
        <v>9.4849525348414496E-2</v>
      </c>
      <c r="K271" s="198">
        <v>1.0462532821652199E-2</v>
      </c>
      <c r="L271" s="122"/>
      <c r="M271" s="122">
        <v>806.37520702256995</v>
      </c>
      <c r="N271" s="122">
        <v>28386.169353265999</v>
      </c>
      <c r="O271" s="122">
        <v>19391.412700983801</v>
      </c>
      <c r="P271" s="178">
        <v>1.6283561200508601</v>
      </c>
      <c r="Q271" s="122">
        <v>2284.8907066318002</v>
      </c>
      <c r="R271" s="122">
        <v>87497.080062889596</v>
      </c>
      <c r="S271" s="122"/>
      <c r="T271" s="122"/>
    </row>
    <row r="272" spans="1:20" ht="12.75" x14ac:dyDescent="0.2">
      <c r="A272" s="122" t="s">
        <v>621</v>
      </c>
      <c r="B272" s="122">
        <v>3442</v>
      </c>
      <c r="C272" s="122"/>
      <c r="D272" s="122"/>
      <c r="E272" s="122">
        <v>18435</v>
      </c>
      <c r="F272" s="178">
        <v>1.1477259863131299</v>
      </c>
      <c r="G272" s="198">
        <v>1.2123677786818599E-2</v>
      </c>
      <c r="H272" s="198">
        <v>2.5124422857828101E-2</v>
      </c>
      <c r="I272" s="122">
        <v>111.022520238013</v>
      </c>
      <c r="J272" s="198">
        <v>6.3628966639544302E-2</v>
      </c>
      <c r="K272" s="198">
        <v>1.18253322484405E-2</v>
      </c>
      <c r="L272" s="122"/>
      <c r="M272" s="122">
        <v>806.37520702256995</v>
      </c>
      <c r="N272" s="122">
        <v>28386.169353265999</v>
      </c>
      <c r="O272" s="122">
        <v>19391.412700983801</v>
      </c>
      <c r="P272" s="178">
        <v>1.6283561200508601</v>
      </c>
      <c r="Q272" s="122">
        <v>2284.8907066318002</v>
      </c>
      <c r="R272" s="122">
        <v>87497.080062889596</v>
      </c>
      <c r="S272" s="122"/>
      <c r="T272" s="122"/>
    </row>
    <row r="273" spans="1:20" ht="12.75" x14ac:dyDescent="0.2">
      <c r="A273" s="122" t="s">
        <v>622</v>
      </c>
      <c r="B273" s="122">
        <v>3254</v>
      </c>
      <c r="C273" s="122"/>
      <c r="D273" s="122"/>
      <c r="E273" s="122">
        <v>19776</v>
      </c>
      <c r="F273" s="178">
        <v>1.1477259863131299</v>
      </c>
      <c r="G273" s="198">
        <v>8.8912486515641907E-3</v>
      </c>
      <c r="H273" s="198">
        <v>2.2059235205195701E-2</v>
      </c>
      <c r="I273" s="122">
        <v>112.809574061779</v>
      </c>
      <c r="J273" s="198">
        <v>6.8416262135922307E-2</v>
      </c>
      <c r="K273" s="198">
        <v>1.15291262135922E-2</v>
      </c>
      <c r="L273" s="122"/>
      <c r="M273" s="122">
        <v>806.37520702256995</v>
      </c>
      <c r="N273" s="122">
        <v>28386.169353265999</v>
      </c>
      <c r="O273" s="122">
        <v>19391.412700983801</v>
      </c>
      <c r="P273" s="178">
        <v>1.6283561200508601</v>
      </c>
      <c r="Q273" s="122">
        <v>2284.8907066318002</v>
      </c>
      <c r="R273" s="122">
        <v>87497.080062889596</v>
      </c>
      <c r="S273" s="122"/>
      <c r="T273" s="122"/>
    </row>
    <row r="274" spans="1:20" ht="12.75" x14ac:dyDescent="0.2">
      <c r="A274" s="122" t="s">
        <v>623</v>
      </c>
      <c r="B274" s="122">
        <v>3995</v>
      </c>
      <c r="C274" s="122"/>
      <c r="D274" s="122"/>
      <c r="E274" s="122">
        <v>97338</v>
      </c>
      <c r="F274" s="178">
        <v>1.1477259863131299</v>
      </c>
      <c r="G274" s="198">
        <v>9.2726718581985796E-3</v>
      </c>
      <c r="H274" s="198">
        <v>2.5416301489921099E-2</v>
      </c>
      <c r="I274" s="122">
        <v>283.69702148595098</v>
      </c>
      <c r="J274" s="198">
        <v>0.16197168628901401</v>
      </c>
      <c r="K274" s="198">
        <v>1.2410363886663001E-2</v>
      </c>
      <c r="L274" s="122"/>
      <c r="M274" s="122">
        <v>806.37520702256995</v>
      </c>
      <c r="N274" s="122">
        <v>28386.169353265999</v>
      </c>
      <c r="O274" s="122">
        <v>19391.412700983801</v>
      </c>
      <c r="P274" s="178">
        <v>1.6283561200508601</v>
      </c>
      <c r="Q274" s="122">
        <v>2284.8907066318002</v>
      </c>
      <c r="R274" s="122">
        <v>87497.080062889596</v>
      </c>
      <c r="S274" s="122"/>
      <c r="T274" s="122"/>
    </row>
    <row r="275" spans="1:20" ht="12.75" x14ac:dyDescent="0.2">
      <c r="A275" s="122" t="s">
        <v>624</v>
      </c>
      <c r="B275" s="122">
        <v>3629</v>
      </c>
      <c r="C275" s="122"/>
      <c r="D275" s="122"/>
      <c r="E275" s="122">
        <v>18025</v>
      </c>
      <c r="F275" s="178">
        <v>1.1477259863131299</v>
      </c>
      <c r="G275" s="198">
        <v>8.2200647249190892E-3</v>
      </c>
      <c r="H275" s="198">
        <v>2.72954365442028E-2</v>
      </c>
      <c r="I275" s="122">
        <v>120.557040441444</v>
      </c>
      <c r="J275" s="198">
        <v>0.124771151178918</v>
      </c>
      <c r="K275" s="198">
        <v>1.27045769764216E-2</v>
      </c>
      <c r="L275" s="122"/>
      <c r="M275" s="122">
        <v>806.37520702256995</v>
      </c>
      <c r="N275" s="122">
        <v>28386.169353265999</v>
      </c>
      <c r="O275" s="122">
        <v>19391.412700983801</v>
      </c>
      <c r="P275" s="178">
        <v>1.6283561200508601</v>
      </c>
      <c r="Q275" s="122">
        <v>2284.8907066318002</v>
      </c>
      <c r="R275" s="122">
        <v>87497.080062889596</v>
      </c>
      <c r="S275" s="122"/>
      <c r="T275" s="122"/>
    </row>
    <row r="276" spans="1:20" ht="12.75" x14ac:dyDescent="0.2">
      <c r="A276" s="122" t="s">
        <v>625</v>
      </c>
      <c r="B276" s="122">
        <v>3018</v>
      </c>
      <c r="C276" s="122"/>
      <c r="D276" s="122"/>
      <c r="E276" s="122">
        <v>9484</v>
      </c>
      <c r="F276" s="178">
        <v>1.1477259863131299</v>
      </c>
      <c r="G276" s="198">
        <v>7.4599325179249302E-3</v>
      </c>
      <c r="H276" s="198">
        <v>2.7293318233295599E-2</v>
      </c>
      <c r="I276" s="122">
        <v>77.756028705174998</v>
      </c>
      <c r="J276" s="198">
        <v>3.4690004217629702E-2</v>
      </c>
      <c r="K276" s="198">
        <v>1.0016870518768499E-2</v>
      </c>
      <c r="L276" s="122"/>
      <c r="M276" s="122">
        <v>806.37520702256995</v>
      </c>
      <c r="N276" s="122">
        <v>28386.169353265999</v>
      </c>
      <c r="O276" s="122">
        <v>19391.412700983801</v>
      </c>
      <c r="P276" s="178">
        <v>1.6283561200508601</v>
      </c>
      <c r="Q276" s="122">
        <v>2284.8907066318002</v>
      </c>
      <c r="R276" s="122">
        <v>87497.080062889596</v>
      </c>
      <c r="S276" s="122"/>
      <c r="T276" s="122"/>
    </row>
    <row r="277" spans="1:20" ht="12.75" x14ac:dyDescent="0.2">
      <c r="A277" s="122" t="s">
        <v>626</v>
      </c>
      <c r="B277" s="122">
        <v>2814</v>
      </c>
      <c r="C277" s="122"/>
      <c r="D277" s="122"/>
      <c r="E277" s="122">
        <v>55248</v>
      </c>
      <c r="F277" s="178">
        <v>1.1477259863131299</v>
      </c>
      <c r="G277" s="198">
        <v>7.65940245197413E-3</v>
      </c>
      <c r="H277" s="198">
        <v>1.58952508803673E-2</v>
      </c>
      <c r="I277" s="122">
        <v>200.965171111812</v>
      </c>
      <c r="J277" s="198">
        <v>6.0744280335939801E-2</v>
      </c>
      <c r="K277" s="198">
        <v>7.4753837242977099E-3</v>
      </c>
      <c r="L277" s="122"/>
      <c r="M277" s="122">
        <v>806.37520702256995</v>
      </c>
      <c r="N277" s="122">
        <v>28386.169353265999</v>
      </c>
      <c r="O277" s="122">
        <v>19391.412700983801</v>
      </c>
      <c r="P277" s="178">
        <v>1.6283561200508601</v>
      </c>
      <c r="Q277" s="122">
        <v>2284.8907066318002</v>
      </c>
      <c r="R277" s="122">
        <v>87497.080062889596</v>
      </c>
      <c r="S277" s="122"/>
      <c r="T277" s="122"/>
    </row>
    <row r="278" spans="1:20" ht="14.25" customHeight="1" x14ac:dyDescent="0.2">
      <c r="A278" s="19" t="s">
        <v>627</v>
      </c>
      <c r="B278" s="122"/>
      <c r="C278" s="122"/>
      <c r="D278" s="122"/>
      <c r="E278" s="19"/>
      <c r="F278" s="178"/>
      <c r="G278" s="198"/>
      <c r="H278" s="198"/>
      <c r="I278" s="122"/>
      <c r="J278" s="198"/>
      <c r="K278" s="198"/>
      <c r="L278" s="122"/>
      <c r="M278" s="122"/>
      <c r="N278" s="122"/>
      <c r="O278" s="122"/>
      <c r="P278" s="178"/>
      <c r="Q278" s="122"/>
      <c r="R278" s="122"/>
      <c r="S278" s="122"/>
      <c r="T278" s="122"/>
    </row>
    <row r="279" spans="1:20" ht="12.75" x14ac:dyDescent="0.2">
      <c r="A279" s="122" t="s">
        <v>628</v>
      </c>
      <c r="B279" s="122">
        <v>2252</v>
      </c>
      <c r="C279" s="122"/>
      <c r="D279" s="122"/>
      <c r="E279" s="122">
        <v>7067</v>
      </c>
      <c r="F279" s="178">
        <v>1.1477259863131299</v>
      </c>
      <c r="G279" s="198">
        <v>5.86057261449932E-3</v>
      </c>
      <c r="H279" s="198">
        <v>1.88765413304917E-2</v>
      </c>
      <c r="I279" s="122">
        <v>47.770283649984698</v>
      </c>
      <c r="J279" s="198">
        <v>2.1932927692090001E-2</v>
      </c>
      <c r="K279" s="198">
        <v>5.6601103721522598E-3</v>
      </c>
      <c r="L279" s="122"/>
      <c r="M279" s="122">
        <v>806.37520702256995</v>
      </c>
      <c r="N279" s="122">
        <v>28386.169353265999</v>
      </c>
      <c r="O279" s="122">
        <v>19391.412700983801</v>
      </c>
      <c r="P279" s="178">
        <v>1.6283561200508601</v>
      </c>
      <c r="Q279" s="122">
        <v>2284.8907066318002</v>
      </c>
      <c r="R279" s="122">
        <v>87497.080062889596</v>
      </c>
      <c r="S279" s="122"/>
      <c r="T279" s="122"/>
    </row>
    <row r="280" spans="1:20" ht="12.75" x14ac:dyDescent="0.2">
      <c r="A280" s="122" t="s">
        <v>629</v>
      </c>
      <c r="B280" s="122">
        <v>3106</v>
      </c>
      <c r="C280" s="122"/>
      <c r="D280" s="122"/>
      <c r="E280" s="122">
        <v>6463</v>
      </c>
      <c r="F280" s="178">
        <v>1.1477259863131299</v>
      </c>
      <c r="G280" s="198">
        <v>8.7291763370983492E-3</v>
      </c>
      <c r="H280" s="198">
        <v>1.8815812187122399E-2</v>
      </c>
      <c r="I280" s="122">
        <v>56.683330883073602</v>
      </c>
      <c r="J280" s="198">
        <v>6.0652947547578502E-2</v>
      </c>
      <c r="K280" s="198">
        <v>1.2068698746712099E-2</v>
      </c>
      <c r="L280" s="122"/>
      <c r="M280" s="122">
        <v>806.37520702256995</v>
      </c>
      <c r="N280" s="122">
        <v>28386.169353265999</v>
      </c>
      <c r="O280" s="122">
        <v>19391.412700983801</v>
      </c>
      <c r="P280" s="178">
        <v>1.6283561200508601</v>
      </c>
      <c r="Q280" s="122">
        <v>2284.8907066318002</v>
      </c>
      <c r="R280" s="122">
        <v>87497.080062889596</v>
      </c>
      <c r="S280" s="122"/>
      <c r="T280" s="122"/>
    </row>
    <row r="281" spans="1:20" ht="12.75" x14ac:dyDescent="0.2">
      <c r="A281" s="122" t="s">
        <v>630</v>
      </c>
      <c r="B281" s="122">
        <v>2163</v>
      </c>
      <c r="C281" s="122"/>
      <c r="D281" s="122"/>
      <c r="E281" s="122">
        <v>10224</v>
      </c>
      <c r="F281" s="178">
        <v>1.1477259863131299</v>
      </c>
      <c r="G281" s="198">
        <v>5.8929968701095497E-3</v>
      </c>
      <c r="H281" s="198">
        <v>1.68346558009865E-2</v>
      </c>
      <c r="I281" s="122">
        <v>79.4103267843673</v>
      </c>
      <c r="J281" s="198">
        <v>4.1862284820031299E-2</v>
      </c>
      <c r="K281" s="198">
        <v>4.1079812206572799E-3</v>
      </c>
      <c r="L281" s="122"/>
      <c r="M281" s="122">
        <v>806.37520702256995</v>
      </c>
      <c r="N281" s="122">
        <v>28386.169353265999</v>
      </c>
      <c r="O281" s="122">
        <v>19391.412700983801</v>
      </c>
      <c r="P281" s="178">
        <v>1.6283561200508601</v>
      </c>
      <c r="Q281" s="122">
        <v>2284.8907066318002</v>
      </c>
      <c r="R281" s="122">
        <v>87497.080062889596</v>
      </c>
      <c r="S281" s="122"/>
      <c r="T281" s="122"/>
    </row>
    <row r="282" spans="1:20" ht="12.75" x14ac:dyDescent="0.2">
      <c r="A282" s="122" t="s">
        <v>631</v>
      </c>
      <c r="B282" s="122">
        <v>2342</v>
      </c>
      <c r="C282" s="122"/>
      <c r="D282" s="122"/>
      <c r="E282" s="122">
        <v>14648</v>
      </c>
      <c r="F282" s="178">
        <v>1.1477259863131299</v>
      </c>
      <c r="G282" s="198">
        <v>5.3704715091935197E-3</v>
      </c>
      <c r="H282" s="198">
        <v>1.8169877408056E-2</v>
      </c>
      <c r="I282" s="122">
        <v>85.592055706122594</v>
      </c>
      <c r="J282" s="198">
        <v>3.8503549972692501E-2</v>
      </c>
      <c r="K282" s="198">
        <v>5.7345712725286697E-3</v>
      </c>
      <c r="L282" s="122"/>
      <c r="M282" s="122">
        <v>806.37520702256995</v>
      </c>
      <c r="N282" s="122">
        <v>28386.169353265999</v>
      </c>
      <c r="O282" s="122">
        <v>19391.412700983801</v>
      </c>
      <c r="P282" s="178">
        <v>1.6283561200508601</v>
      </c>
      <c r="Q282" s="122">
        <v>2284.8907066318002</v>
      </c>
      <c r="R282" s="122">
        <v>87497.080062889596</v>
      </c>
      <c r="S282" s="122"/>
      <c r="T282" s="122"/>
    </row>
    <row r="283" spans="1:20" ht="12.75" x14ac:dyDescent="0.2">
      <c r="A283" s="122" t="s">
        <v>632</v>
      </c>
      <c r="B283" s="122">
        <v>2723</v>
      </c>
      <c r="C283" s="122"/>
      <c r="D283" s="122"/>
      <c r="E283" s="122">
        <v>5440</v>
      </c>
      <c r="F283" s="178">
        <v>1.1477259863131299</v>
      </c>
      <c r="G283" s="198">
        <v>8.2567401960784298E-3</v>
      </c>
      <c r="H283" s="198">
        <v>2.36060236060236E-2</v>
      </c>
      <c r="I283" s="122">
        <v>50.079936102195703</v>
      </c>
      <c r="J283" s="198">
        <v>3.69485294117647E-2</v>
      </c>
      <c r="K283" s="198">
        <v>8.0882352941176495E-3</v>
      </c>
      <c r="L283" s="122"/>
      <c r="M283" s="122">
        <v>806.37520702256995</v>
      </c>
      <c r="N283" s="122">
        <v>28386.169353265999</v>
      </c>
      <c r="O283" s="122">
        <v>19391.412700983801</v>
      </c>
      <c r="P283" s="178">
        <v>1.6283561200508601</v>
      </c>
      <c r="Q283" s="122">
        <v>2284.8907066318002</v>
      </c>
      <c r="R283" s="122">
        <v>87497.080062889596</v>
      </c>
      <c r="S283" s="122"/>
      <c r="T283" s="122"/>
    </row>
    <row r="284" spans="1:20" ht="12.75" x14ac:dyDescent="0.2">
      <c r="A284" s="122" t="s">
        <v>633</v>
      </c>
      <c r="B284" s="122">
        <v>3097</v>
      </c>
      <c r="C284" s="122"/>
      <c r="D284" s="122"/>
      <c r="E284" s="122">
        <v>11873</v>
      </c>
      <c r="F284" s="178">
        <v>1.1477259863131299</v>
      </c>
      <c r="G284" s="198">
        <v>1.12861113450686E-2</v>
      </c>
      <c r="H284" s="198">
        <v>1.58239700374532E-2</v>
      </c>
      <c r="I284" s="122">
        <v>82.371111440844402</v>
      </c>
      <c r="J284" s="198">
        <v>7.8665880569359095E-2</v>
      </c>
      <c r="K284" s="198">
        <v>1.08649877874168E-2</v>
      </c>
      <c r="L284" s="122"/>
      <c r="M284" s="122">
        <v>806.37520702256995</v>
      </c>
      <c r="N284" s="122">
        <v>28386.169353265999</v>
      </c>
      <c r="O284" s="122">
        <v>19391.412700983801</v>
      </c>
      <c r="P284" s="178">
        <v>1.6283561200508601</v>
      </c>
      <c r="Q284" s="122">
        <v>2284.8907066318002</v>
      </c>
      <c r="R284" s="122">
        <v>87497.080062889596</v>
      </c>
      <c r="S284" s="122"/>
      <c r="T284" s="122"/>
    </row>
    <row r="285" spans="1:20" ht="12.75" x14ac:dyDescent="0.2">
      <c r="A285" s="122" t="s">
        <v>634</v>
      </c>
      <c r="B285" s="122">
        <v>2069</v>
      </c>
      <c r="C285" s="122"/>
      <c r="D285" s="122"/>
      <c r="E285" s="122">
        <v>10555</v>
      </c>
      <c r="F285" s="178">
        <v>1.1477259863131299</v>
      </c>
      <c r="G285" s="198">
        <v>5.6766145586609803E-3</v>
      </c>
      <c r="H285" s="198">
        <v>2.04994797086368E-2</v>
      </c>
      <c r="I285" s="122">
        <v>71.196910045310204</v>
      </c>
      <c r="J285" s="198">
        <v>1.3642823306489801E-2</v>
      </c>
      <c r="K285" s="198">
        <v>3.3159639981051601E-3</v>
      </c>
      <c r="L285" s="122"/>
      <c r="M285" s="122">
        <v>806.37520702256995</v>
      </c>
      <c r="N285" s="122">
        <v>28386.169353265999</v>
      </c>
      <c r="O285" s="122">
        <v>19391.412700983801</v>
      </c>
      <c r="P285" s="178">
        <v>1.6283561200508601</v>
      </c>
      <c r="Q285" s="122">
        <v>2284.8907066318002</v>
      </c>
      <c r="R285" s="122">
        <v>87497.080062889596</v>
      </c>
      <c r="S285" s="122"/>
      <c r="T285" s="122"/>
    </row>
    <row r="286" spans="1:20" ht="12.75" x14ac:dyDescent="0.2">
      <c r="A286" s="122" t="s">
        <v>635</v>
      </c>
      <c r="B286" s="122">
        <v>3344</v>
      </c>
      <c r="C286" s="122"/>
      <c r="D286" s="122"/>
      <c r="E286" s="122">
        <v>60495</v>
      </c>
      <c r="F286" s="178">
        <v>1.1477259863131299</v>
      </c>
      <c r="G286" s="198">
        <v>6.2939085874865698E-3</v>
      </c>
      <c r="H286" s="198">
        <v>2.1148036253776401E-2</v>
      </c>
      <c r="I286" s="122">
        <v>224.924431754312</v>
      </c>
      <c r="J286" s="198">
        <v>0.14232581205058301</v>
      </c>
      <c r="K286" s="198">
        <v>9.4553268865195505E-3</v>
      </c>
      <c r="L286" s="122"/>
      <c r="M286" s="122">
        <v>806.37520702256995</v>
      </c>
      <c r="N286" s="122">
        <v>28386.169353265999</v>
      </c>
      <c r="O286" s="122">
        <v>19391.412700983801</v>
      </c>
      <c r="P286" s="178">
        <v>1.6283561200508601</v>
      </c>
      <c r="Q286" s="122">
        <v>2284.8907066318002</v>
      </c>
      <c r="R286" s="122">
        <v>87497.080062889596</v>
      </c>
      <c r="S286" s="122"/>
      <c r="T286" s="122"/>
    </row>
    <row r="287" spans="1:20" ht="14.25" customHeight="1" x14ac:dyDescent="0.2">
      <c r="A287" s="19" t="s">
        <v>636</v>
      </c>
      <c r="B287" s="122"/>
      <c r="C287" s="122"/>
      <c r="D287" s="122"/>
      <c r="E287" s="19"/>
      <c r="F287" s="178"/>
      <c r="G287" s="198"/>
      <c r="H287" s="198"/>
      <c r="I287" s="122"/>
      <c r="J287" s="198"/>
      <c r="K287" s="198"/>
      <c r="L287" s="122"/>
      <c r="M287" s="122"/>
      <c r="N287" s="122"/>
      <c r="O287" s="122"/>
      <c r="P287" s="178"/>
      <c r="Q287" s="122"/>
      <c r="R287" s="122"/>
      <c r="S287" s="122"/>
      <c r="T287" s="122"/>
    </row>
    <row r="288" spans="1:20" ht="12.75" x14ac:dyDescent="0.2">
      <c r="A288" s="122" t="s">
        <v>637</v>
      </c>
      <c r="B288" s="122">
        <v>2826</v>
      </c>
      <c r="C288" s="122"/>
      <c r="D288" s="122"/>
      <c r="E288" s="122">
        <v>2451</v>
      </c>
      <c r="F288" s="178">
        <v>1.1477259863131299</v>
      </c>
      <c r="G288" s="198">
        <v>8.2279341765265895E-3</v>
      </c>
      <c r="H288" s="198">
        <v>1.8124150430448599E-2</v>
      </c>
      <c r="I288" s="122">
        <v>31.112698372208101</v>
      </c>
      <c r="J288" s="198">
        <v>8.9759281925744592E-3</v>
      </c>
      <c r="K288" s="198">
        <v>1.14239086087311E-2</v>
      </c>
      <c r="L288" s="122"/>
      <c r="M288" s="122">
        <v>806.37520702256995</v>
      </c>
      <c r="N288" s="122">
        <v>28386.169353265999</v>
      </c>
      <c r="O288" s="122">
        <v>19391.412700983801</v>
      </c>
      <c r="P288" s="178">
        <v>1.6283561200508601</v>
      </c>
      <c r="Q288" s="122">
        <v>2284.8907066318002</v>
      </c>
      <c r="R288" s="122">
        <v>87497.080062889596</v>
      </c>
      <c r="S288" s="122"/>
      <c r="T288" s="122"/>
    </row>
    <row r="289" spans="1:20" ht="12.75" x14ac:dyDescent="0.2">
      <c r="A289" s="122" t="s">
        <v>638</v>
      </c>
      <c r="B289" s="122">
        <v>2410</v>
      </c>
      <c r="C289" s="122"/>
      <c r="D289" s="122"/>
      <c r="E289" s="122">
        <v>2757</v>
      </c>
      <c r="F289" s="178">
        <v>1.1477259863131299</v>
      </c>
      <c r="G289" s="198">
        <v>1.2725184379156099E-2</v>
      </c>
      <c r="H289" s="198">
        <v>1.3801261829653E-2</v>
      </c>
      <c r="I289" s="122">
        <v>39.281038682804699</v>
      </c>
      <c r="J289" s="198">
        <v>4.0623866521581398E-2</v>
      </c>
      <c r="K289" s="198">
        <v>5.8034095030830603E-3</v>
      </c>
      <c r="L289" s="122"/>
      <c r="M289" s="122">
        <v>806.37520702256995</v>
      </c>
      <c r="N289" s="122">
        <v>28386.169353265999</v>
      </c>
      <c r="O289" s="122">
        <v>19391.412700983801</v>
      </c>
      <c r="P289" s="178">
        <v>1.6283561200508601</v>
      </c>
      <c r="Q289" s="122">
        <v>2284.8907066318002</v>
      </c>
      <c r="R289" s="122">
        <v>87497.080062889596</v>
      </c>
      <c r="S289" s="122"/>
      <c r="T289" s="122"/>
    </row>
    <row r="290" spans="1:20" ht="12.75" x14ac:dyDescent="0.2">
      <c r="A290" s="122" t="s">
        <v>639</v>
      </c>
      <c r="B290" s="122">
        <v>3211</v>
      </c>
      <c r="C290" s="122"/>
      <c r="D290" s="122"/>
      <c r="E290" s="122">
        <v>12208</v>
      </c>
      <c r="F290" s="178">
        <v>1.1477259863131299</v>
      </c>
      <c r="G290" s="198">
        <v>7.9251310615989501E-3</v>
      </c>
      <c r="H290" s="198">
        <v>2.01605709188225E-2</v>
      </c>
      <c r="I290" s="122">
        <v>94.710083940412602</v>
      </c>
      <c r="J290" s="198">
        <v>7.9783748361729995E-2</v>
      </c>
      <c r="K290" s="198">
        <v>1.18774574049803E-2</v>
      </c>
      <c r="L290" s="122"/>
      <c r="M290" s="122">
        <v>806.37520702256995</v>
      </c>
      <c r="N290" s="122">
        <v>28386.169353265999</v>
      </c>
      <c r="O290" s="122">
        <v>19391.412700983801</v>
      </c>
      <c r="P290" s="178">
        <v>1.6283561200508601</v>
      </c>
      <c r="Q290" s="122">
        <v>2284.8907066318002</v>
      </c>
      <c r="R290" s="122">
        <v>87497.080062889596</v>
      </c>
      <c r="S290" s="122"/>
      <c r="T290" s="122"/>
    </row>
    <row r="291" spans="1:20" ht="12.75" x14ac:dyDescent="0.2">
      <c r="A291" s="122" t="s">
        <v>640</v>
      </c>
      <c r="B291" s="122">
        <v>2551</v>
      </c>
      <c r="C291" s="122"/>
      <c r="D291" s="122"/>
      <c r="E291" s="122">
        <v>3115</v>
      </c>
      <c r="F291" s="178">
        <v>1.1477259863131299</v>
      </c>
      <c r="G291" s="198">
        <v>5.3237025147137504E-3</v>
      </c>
      <c r="H291" s="198">
        <v>1.8639972385226099E-2</v>
      </c>
      <c r="I291" s="122">
        <v>45.276925690687101</v>
      </c>
      <c r="J291" s="198">
        <v>8.0577849117174999E-2</v>
      </c>
      <c r="K291" s="198">
        <v>7.3836276083467101E-3</v>
      </c>
      <c r="L291" s="122"/>
      <c r="M291" s="122">
        <v>806.37520702256995</v>
      </c>
      <c r="N291" s="122">
        <v>28386.169353265999</v>
      </c>
      <c r="O291" s="122">
        <v>19391.412700983801</v>
      </c>
      <c r="P291" s="178">
        <v>1.6283561200508601</v>
      </c>
      <c r="Q291" s="122">
        <v>2284.8907066318002</v>
      </c>
      <c r="R291" s="122">
        <v>87497.080062889596</v>
      </c>
      <c r="S291" s="122"/>
      <c r="T291" s="122"/>
    </row>
    <row r="292" spans="1:20" ht="12.75" x14ac:dyDescent="0.2">
      <c r="A292" s="122" t="s">
        <v>641</v>
      </c>
      <c r="B292" s="122">
        <v>3059</v>
      </c>
      <c r="C292" s="122"/>
      <c r="D292" s="122"/>
      <c r="E292" s="122">
        <v>7085</v>
      </c>
      <c r="F292" s="178">
        <v>1.1477259863131299</v>
      </c>
      <c r="G292" s="198">
        <v>6.6925429310750401E-3</v>
      </c>
      <c r="H292" s="198">
        <v>3.01499846954392E-2</v>
      </c>
      <c r="I292" s="122">
        <v>61.2943716828878</v>
      </c>
      <c r="J292" s="198">
        <v>2.5405786873676801E-2</v>
      </c>
      <c r="K292" s="198">
        <v>1.05857445306987E-2</v>
      </c>
      <c r="L292" s="122"/>
      <c r="M292" s="122">
        <v>806.37520702256995</v>
      </c>
      <c r="N292" s="122">
        <v>28386.169353265999</v>
      </c>
      <c r="O292" s="122">
        <v>19391.412700983801</v>
      </c>
      <c r="P292" s="178">
        <v>1.6283561200508601</v>
      </c>
      <c r="Q292" s="122">
        <v>2284.8907066318002</v>
      </c>
      <c r="R292" s="122">
        <v>87497.080062889596</v>
      </c>
      <c r="S292" s="122"/>
      <c r="T292" s="122"/>
    </row>
    <row r="293" spans="1:20" ht="12.75" x14ac:dyDescent="0.2">
      <c r="A293" s="122" t="s">
        <v>642</v>
      </c>
      <c r="B293" s="122">
        <v>2221</v>
      </c>
      <c r="C293" s="122"/>
      <c r="D293" s="122"/>
      <c r="E293" s="122">
        <v>4180</v>
      </c>
      <c r="F293" s="178">
        <v>1.1477259863131299</v>
      </c>
      <c r="G293" s="198">
        <v>7.7153110047846899E-3</v>
      </c>
      <c r="H293" s="198">
        <v>1.9437877593906E-2</v>
      </c>
      <c r="I293" s="122">
        <v>49.426713425029597</v>
      </c>
      <c r="J293" s="198">
        <v>5.1435406698564598E-2</v>
      </c>
      <c r="K293" s="198">
        <v>3.8277511961722502E-3</v>
      </c>
      <c r="L293" s="122"/>
      <c r="M293" s="122">
        <v>806.37520702256995</v>
      </c>
      <c r="N293" s="122">
        <v>28386.169353265999</v>
      </c>
      <c r="O293" s="122">
        <v>19391.412700983801</v>
      </c>
      <c r="P293" s="178">
        <v>1.6283561200508601</v>
      </c>
      <c r="Q293" s="122">
        <v>2284.8907066318002</v>
      </c>
      <c r="R293" s="122">
        <v>87497.080062889596</v>
      </c>
      <c r="S293" s="122"/>
      <c r="T293" s="122"/>
    </row>
    <row r="294" spans="1:20" ht="12.75" x14ac:dyDescent="0.2">
      <c r="A294" s="122" t="s">
        <v>643</v>
      </c>
      <c r="B294" s="122">
        <v>2397</v>
      </c>
      <c r="C294" s="122"/>
      <c r="D294" s="122"/>
      <c r="E294" s="122">
        <v>6724</v>
      </c>
      <c r="F294" s="178">
        <v>1.1477259863131299</v>
      </c>
      <c r="G294" s="198">
        <v>6.3826095578029002E-3</v>
      </c>
      <c r="H294" s="198">
        <v>2.33006588462157E-2</v>
      </c>
      <c r="I294" s="122">
        <v>55.821142947811502</v>
      </c>
      <c r="J294" s="198">
        <v>2.2308149910767398E-2</v>
      </c>
      <c r="K294" s="198">
        <v>5.8001189767995197E-3</v>
      </c>
      <c r="L294" s="122"/>
      <c r="M294" s="122">
        <v>806.37520702256995</v>
      </c>
      <c r="N294" s="122">
        <v>28386.169353265999</v>
      </c>
      <c r="O294" s="122">
        <v>19391.412700983801</v>
      </c>
      <c r="P294" s="178">
        <v>1.6283561200508601</v>
      </c>
      <c r="Q294" s="122">
        <v>2284.8907066318002</v>
      </c>
      <c r="R294" s="122">
        <v>87497.080062889596</v>
      </c>
      <c r="S294" s="122"/>
      <c r="T294" s="122"/>
    </row>
    <row r="295" spans="1:20" ht="12.75" x14ac:dyDescent="0.2">
      <c r="A295" s="122" t="s">
        <v>644</v>
      </c>
      <c r="B295" s="122">
        <v>3347</v>
      </c>
      <c r="C295" s="122"/>
      <c r="D295" s="122"/>
      <c r="E295" s="122">
        <v>72024</v>
      </c>
      <c r="F295" s="178">
        <v>1.1477259863131299</v>
      </c>
      <c r="G295" s="198">
        <v>7.3829556814395203E-3</v>
      </c>
      <c r="H295" s="198">
        <v>2.0311168901044702E-2</v>
      </c>
      <c r="I295" s="122">
        <v>238.44496220302099</v>
      </c>
      <c r="J295" s="198">
        <v>8.7526380095523701E-2</v>
      </c>
      <c r="K295" s="198">
        <v>1.04965011662779E-2</v>
      </c>
      <c r="L295" s="122"/>
      <c r="M295" s="122">
        <v>806.37520702256995</v>
      </c>
      <c r="N295" s="122">
        <v>28386.169353265999</v>
      </c>
      <c r="O295" s="122">
        <v>19391.412700983801</v>
      </c>
      <c r="P295" s="178">
        <v>1.6283561200508601</v>
      </c>
      <c r="Q295" s="122">
        <v>2284.8907066318002</v>
      </c>
      <c r="R295" s="122">
        <v>87497.080062889596</v>
      </c>
      <c r="S295" s="122"/>
      <c r="T295" s="122"/>
    </row>
    <row r="296" spans="1:20" ht="12.75" x14ac:dyDescent="0.2">
      <c r="A296" s="122" t="s">
        <v>645</v>
      </c>
      <c r="B296" s="122">
        <v>2596</v>
      </c>
      <c r="C296" s="122"/>
      <c r="D296" s="122"/>
      <c r="E296" s="122">
        <v>2565</v>
      </c>
      <c r="F296" s="178">
        <v>1.1477259863131299</v>
      </c>
      <c r="G296" s="198">
        <v>8.6094866796621195E-3</v>
      </c>
      <c r="H296" s="198">
        <v>1.80696342000881E-2</v>
      </c>
      <c r="I296" s="122">
        <v>35.735136770411302</v>
      </c>
      <c r="J296" s="198">
        <v>2.26120857699805E-2</v>
      </c>
      <c r="K296" s="198">
        <v>8.5769980506822593E-3</v>
      </c>
      <c r="L296" s="122"/>
      <c r="M296" s="122">
        <v>806.37520702256995</v>
      </c>
      <c r="N296" s="122">
        <v>28386.169353265999</v>
      </c>
      <c r="O296" s="122">
        <v>19391.412700983801</v>
      </c>
      <c r="P296" s="178">
        <v>1.6283561200508601</v>
      </c>
      <c r="Q296" s="122">
        <v>2284.8907066318002</v>
      </c>
      <c r="R296" s="122">
        <v>87497.080062889596</v>
      </c>
      <c r="S296" s="122"/>
      <c r="T296" s="122"/>
    </row>
    <row r="297" spans="1:20" ht="12.75" x14ac:dyDescent="0.2">
      <c r="A297" s="122" t="s">
        <v>646</v>
      </c>
      <c r="B297" s="122">
        <v>2099</v>
      </c>
      <c r="C297" s="122"/>
      <c r="D297" s="122"/>
      <c r="E297" s="122">
        <v>5955</v>
      </c>
      <c r="F297" s="178">
        <v>1.1477259863131299</v>
      </c>
      <c r="G297" s="198">
        <v>5.2616848586621899E-3</v>
      </c>
      <c r="H297" s="198">
        <v>1.36298421807747E-2</v>
      </c>
      <c r="I297" s="122">
        <v>58.796258384356399</v>
      </c>
      <c r="J297" s="198">
        <v>3.7951301427371999E-2</v>
      </c>
      <c r="K297" s="198">
        <v>4.8698572628043703E-3</v>
      </c>
      <c r="L297" s="122"/>
      <c r="M297" s="122">
        <v>806.37520702256995</v>
      </c>
      <c r="N297" s="122">
        <v>28386.169353265999</v>
      </c>
      <c r="O297" s="122">
        <v>19391.412700983801</v>
      </c>
      <c r="P297" s="178">
        <v>1.6283561200508601</v>
      </c>
      <c r="Q297" s="122">
        <v>2284.8907066318002</v>
      </c>
      <c r="R297" s="122">
        <v>87497.080062889596</v>
      </c>
      <c r="S297" s="122"/>
      <c r="T297" s="122"/>
    </row>
    <row r="298" spans="1:20" ht="12.75" x14ac:dyDescent="0.2">
      <c r="A298" s="122" t="s">
        <v>647</v>
      </c>
      <c r="B298" s="122">
        <v>3359</v>
      </c>
      <c r="C298" s="122"/>
      <c r="D298" s="122"/>
      <c r="E298" s="122">
        <v>119613</v>
      </c>
      <c r="F298" s="178">
        <v>1.1477259863131299</v>
      </c>
      <c r="G298" s="198">
        <v>6.2883354373409802E-3</v>
      </c>
      <c r="H298" s="198">
        <v>1.9532888909607901E-2</v>
      </c>
      <c r="I298" s="122">
        <v>319.452656899266</v>
      </c>
      <c r="J298" s="198">
        <v>0.143220218538119</v>
      </c>
      <c r="K298" s="198">
        <v>8.1763687893456408E-3</v>
      </c>
      <c r="L298" s="122"/>
      <c r="M298" s="122">
        <v>806.37520702256995</v>
      </c>
      <c r="N298" s="122">
        <v>28386.169353265999</v>
      </c>
      <c r="O298" s="122">
        <v>19391.412700983801</v>
      </c>
      <c r="P298" s="178">
        <v>1.6283561200508601</v>
      </c>
      <c r="Q298" s="122">
        <v>2284.8907066318002</v>
      </c>
      <c r="R298" s="122">
        <v>87497.080062889596</v>
      </c>
      <c r="S298" s="122"/>
      <c r="T298" s="122"/>
    </row>
    <row r="299" spans="1:20" ht="12.75" x14ac:dyDescent="0.2">
      <c r="A299" s="122" t="s">
        <v>648</v>
      </c>
      <c r="B299" s="122">
        <v>2640</v>
      </c>
      <c r="C299" s="122"/>
      <c r="D299" s="122"/>
      <c r="E299" s="122">
        <v>6848</v>
      </c>
      <c r="F299" s="178">
        <v>1.1477259863131299</v>
      </c>
      <c r="G299" s="198">
        <v>7.7394859813084103E-3</v>
      </c>
      <c r="H299" s="198">
        <v>2.11590083688615E-2</v>
      </c>
      <c r="I299" s="122">
        <v>60.473134530963399</v>
      </c>
      <c r="J299" s="198">
        <v>7.2283878504672897E-2</v>
      </c>
      <c r="K299" s="198">
        <v>6.86331775700935E-3</v>
      </c>
      <c r="L299" s="122"/>
      <c r="M299" s="122">
        <v>806.37520702256995</v>
      </c>
      <c r="N299" s="122">
        <v>28386.169353265999</v>
      </c>
      <c r="O299" s="122">
        <v>19391.412700983801</v>
      </c>
      <c r="P299" s="178">
        <v>1.6283561200508601</v>
      </c>
      <c r="Q299" s="122">
        <v>2284.8907066318002</v>
      </c>
      <c r="R299" s="122">
        <v>87497.080062889596</v>
      </c>
      <c r="S299" s="122"/>
      <c r="T299" s="122"/>
    </row>
    <row r="300" spans="1:20" ht="12.75" x14ac:dyDescent="0.2">
      <c r="A300" s="122" t="s">
        <v>649</v>
      </c>
      <c r="B300" s="122">
        <v>2153</v>
      </c>
      <c r="C300" s="122"/>
      <c r="D300" s="122"/>
      <c r="E300" s="122">
        <v>5383</v>
      </c>
      <c r="F300" s="178">
        <v>1.1477259863131299</v>
      </c>
      <c r="G300" s="198">
        <v>5.1086754597807899E-3</v>
      </c>
      <c r="H300" s="198">
        <v>1.9397858153162299E-2</v>
      </c>
      <c r="I300" s="122">
        <v>57.4108003776293</v>
      </c>
      <c r="J300" s="198">
        <v>6.8734906186141602E-3</v>
      </c>
      <c r="K300" s="198">
        <v>5.0157904514211401E-3</v>
      </c>
      <c r="L300" s="122"/>
      <c r="M300" s="122">
        <v>806.37520702256995</v>
      </c>
      <c r="N300" s="122">
        <v>28386.169353265999</v>
      </c>
      <c r="O300" s="122">
        <v>19391.412700983801</v>
      </c>
      <c r="P300" s="178">
        <v>1.6283561200508601</v>
      </c>
      <c r="Q300" s="122">
        <v>2284.8907066318002</v>
      </c>
      <c r="R300" s="122">
        <v>87497.080062889596</v>
      </c>
      <c r="S300" s="122"/>
      <c r="T300" s="122"/>
    </row>
    <row r="301" spans="1:20" ht="12.75" x14ac:dyDescent="0.2">
      <c r="A301" s="122" t="s">
        <v>650</v>
      </c>
      <c r="B301" s="122">
        <v>2620</v>
      </c>
      <c r="C301" s="122"/>
      <c r="D301" s="122"/>
      <c r="E301" s="122">
        <v>8616</v>
      </c>
      <c r="F301" s="178">
        <v>1.1477259863131299</v>
      </c>
      <c r="G301" s="198">
        <v>5.8128288455586499E-3</v>
      </c>
      <c r="H301" s="198">
        <v>2.7063935443823701E-2</v>
      </c>
      <c r="I301" s="122">
        <v>75.299402388066795</v>
      </c>
      <c r="J301" s="198">
        <v>4.1550603528319401E-2</v>
      </c>
      <c r="K301" s="198">
        <v>6.4995357474466097E-3</v>
      </c>
      <c r="L301" s="122"/>
      <c r="M301" s="122">
        <v>806.37520702256995</v>
      </c>
      <c r="N301" s="122">
        <v>28386.169353265999</v>
      </c>
      <c r="O301" s="122">
        <v>19391.412700983801</v>
      </c>
      <c r="P301" s="178">
        <v>1.6283561200508601</v>
      </c>
      <c r="Q301" s="122">
        <v>2284.8907066318002</v>
      </c>
      <c r="R301" s="122">
        <v>87497.080062889596</v>
      </c>
      <c r="S301" s="122"/>
      <c r="T301" s="122"/>
    </row>
    <row r="302" spans="1:20" ht="12.75" x14ac:dyDescent="0.2">
      <c r="A302" s="122" t="s">
        <v>651</v>
      </c>
      <c r="B302" s="122">
        <v>2394</v>
      </c>
      <c r="C302" s="122"/>
      <c r="D302" s="122"/>
      <c r="E302" s="122">
        <v>2838</v>
      </c>
      <c r="F302" s="178">
        <v>1.1477259863131299</v>
      </c>
      <c r="G302" s="198">
        <v>5.4028658679821503E-3</v>
      </c>
      <c r="H302" s="198">
        <v>1.5246286161063299E-2</v>
      </c>
      <c r="I302" s="122">
        <v>44.866468548349097</v>
      </c>
      <c r="J302" s="198">
        <v>3.4531360112755503E-2</v>
      </c>
      <c r="K302" s="198">
        <v>7.7519379844961196E-3</v>
      </c>
      <c r="L302" s="122"/>
      <c r="M302" s="122">
        <v>806.37520702256995</v>
      </c>
      <c r="N302" s="122">
        <v>28386.169353265999</v>
      </c>
      <c r="O302" s="122">
        <v>19391.412700983801</v>
      </c>
      <c r="P302" s="178">
        <v>1.6283561200508601</v>
      </c>
      <c r="Q302" s="122">
        <v>2284.8907066318002</v>
      </c>
      <c r="R302" s="122">
        <v>87497.080062889596</v>
      </c>
      <c r="S302" s="122"/>
      <c r="T302" s="122"/>
    </row>
    <row r="303" spans="1:20" ht="14.25" customHeight="1" x14ac:dyDescent="0.2">
      <c r="A303" s="19" t="s">
        <v>652</v>
      </c>
      <c r="B303" s="122"/>
      <c r="C303" s="122"/>
      <c r="D303" s="122"/>
      <c r="E303" s="19"/>
      <c r="F303" s="178"/>
      <c r="G303" s="198"/>
      <c r="H303" s="198"/>
      <c r="I303" s="122"/>
      <c r="J303" s="198"/>
      <c r="K303" s="198"/>
      <c r="L303" s="122"/>
      <c r="M303" s="122"/>
      <c r="N303" s="122"/>
      <c r="O303" s="122"/>
      <c r="P303" s="178"/>
      <c r="Q303" s="122"/>
      <c r="R303" s="122"/>
      <c r="S303" s="122"/>
      <c r="T303" s="122"/>
    </row>
    <row r="304" spans="1:20" ht="12.75" x14ac:dyDescent="0.2">
      <c r="A304" s="122" t="s">
        <v>653</v>
      </c>
      <c r="B304" s="122">
        <v>3126</v>
      </c>
      <c r="C304" s="122"/>
      <c r="D304" s="122"/>
      <c r="E304" s="122">
        <v>2907</v>
      </c>
      <c r="F304" s="178">
        <v>1.1477259863131299</v>
      </c>
      <c r="G304" s="198">
        <v>6.3066162137369597E-3</v>
      </c>
      <c r="H304" s="198">
        <v>2.8658769583492599E-2</v>
      </c>
      <c r="I304" s="122">
        <v>44.463468150831403</v>
      </c>
      <c r="J304" s="198">
        <v>5.1255589955280401E-2</v>
      </c>
      <c r="K304" s="198">
        <v>1.13519091847265E-2</v>
      </c>
      <c r="L304" s="122"/>
      <c r="M304" s="122">
        <v>806.37520702256995</v>
      </c>
      <c r="N304" s="122">
        <v>28386.169353265999</v>
      </c>
      <c r="O304" s="122">
        <v>19391.412700983801</v>
      </c>
      <c r="P304" s="178">
        <v>1.6283561200508601</v>
      </c>
      <c r="Q304" s="122">
        <v>2284.8907066318002</v>
      </c>
      <c r="R304" s="122">
        <v>87497.080062889596</v>
      </c>
      <c r="S304" s="122"/>
      <c r="T304" s="122"/>
    </row>
    <row r="305" spans="1:20" ht="12.75" x14ac:dyDescent="0.2">
      <c r="A305" s="122" t="s">
        <v>654</v>
      </c>
      <c r="B305" s="122">
        <v>2902</v>
      </c>
      <c r="C305" s="122"/>
      <c r="D305" s="122"/>
      <c r="E305" s="122">
        <v>6484</v>
      </c>
      <c r="F305" s="178">
        <v>1.1477259863131299</v>
      </c>
      <c r="G305" s="198">
        <v>6.3875179930084304E-3</v>
      </c>
      <c r="H305" s="198">
        <v>2.37339127527996E-2</v>
      </c>
      <c r="I305" s="122">
        <v>71.686818872091095</v>
      </c>
      <c r="J305" s="198">
        <v>5.5675508945095598E-2</v>
      </c>
      <c r="K305" s="198">
        <v>9.5619987661937095E-3</v>
      </c>
      <c r="L305" s="122"/>
      <c r="M305" s="122">
        <v>806.37520702256995</v>
      </c>
      <c r="N305" s="122">
        <v>28386.169353265999</v>
      </c>
      <c r="O305" s="122">
        <v>19391.412700983801</v>
      </c>
      <c r="P305" s="178">
        <v>1.6283561200508601</v>
      </c>
      <c r="Q305" s="122">
        <v>2284.8907066318002</v>
      </c>
      <c r="R305" s="122">
        <v>87497.080062889596</v>
      </c>
      <c r="S305" s="122"/>
      <c r="T305" s="122"/>
    </row>
    <row r="306" spans="1:20" ht="12.75" x14ac:dyDescent="0.2">
      <c r="A306" s="122" t="s">
        <v>655</v>
      </c>
      <c r="B306" s="122">
        <v>3012</v>
      </c>
      <c r="C306" s="122"/>
      <c r="D306" s="122"/>
      <c r="E306" s="122">
        <v>27887</v>
      </c>
      <c r="F306" s="178">
        <v>1.1477259863131299</v>
      </c>
      <c r="G306" s="198">
        <v>8.8362558420291403E-3</v>
      </c>
      <c r="H306" s="198">
        <v>2.7587287903130999E-2</v>
      </c>
      <c r="I306" s="122">
        <v>151.78932768808201</v>
      </c>
      <c r="J306" s="198">
        <v>5.5187004697529303E-2</v>
      </c>
      <c r="K306" s="198">
        <v>7.5303905045361599E-3</v>
      </c>
      <c r="L306" s="122"/>
      <c r="M306" s="122">
        <v>806.37520702256995</v>
      </c>
      <c r="N306" s="122">
        <v>28386.169353265999</v>
      </c>
      <c r="O306" s="122">
        <v>19391.412700983801</v>
      </c>
      <c r="P306" s="178">
        <v>1.6283561200508601</v>
      </c>
      <c r="Q306" s="122">
        <v>2284.8907066318002</v>
      </c>
      <c r="R306" s="122">
        <v>87497.080062889596</v>
      </c>
      <c r="S306" s="122"/>
      <c r="T306" s="122"/>
    </row>
    <row r="307" spans="1:20" ht="12.75" x14ac:dyDescent="0.2">
      <c r="A307" s="122" t="s">
        <v>656</v>
      </c>
      <c r="B307" s="122">
        <v>2556</v>
      </c>
      <c r="C307" s="122"/>
      <c r="D307" s="122"/>
      <c r="E307" s="122">
        <v>18231</v>
      </c>
      <c r="F307" s="178">
        <v>1.1477259863131299</v>
      </c>
      <c r="G307" s="198">
        <v>6.1388111824182299E-3</v>
      </c>
      <c r="H307" s="198">
        <v>2.46173923359829E-2</v>
      </c>
      <c r="I307" s="122">
        <v>125.399362039845</v>
      </c>
      <c r="J307" s="198">
        <v>8.5568537107125198E-2</v>
      </c>
      <c r="K307" s="198">
        <v>4.2235752290055396E-3</v>
      </c>
      <c r="L307" s="122"/>
      <c r="M307" s="122">
        <v>806.37520702256995</v>
      </c>
      <c r="N307" s="122">
        <v>28386.169353265999</v>
      </c>
      <c r="O307" s="122">
        <v>19391.412700983801</v>
      </c>
      <c r="P307" s="178">
        <v>1.6283561200508601</v>
      </c>
      <c r="Q307" s="122">
        <v>2284.8907066318002</v>
      </c>
      <c r="R307" s="122">
        <v>87497.080062889596</v>
      </c>
      <c r="S307" s="122"/>
      <c r="T307" s="122"/>
    </row>
    <row r="308" spans="1:20" ht="12.75" x14ac:dyDescent="0.2">
      <c r="A308" s="122" t="s">
        <v>657</v>
      </c>
      <c r="B308" s="122">
        <v>3162</v>
      </c>
      <c r="C308" s="122"/>
      <c r="D308" s="122"/>
      <c r="E308" s="122">
        <v>9776</v>
      </c>
      <c r="F308" s="178">
        <v>1.1477259863131299</v>
      </c>
      <c r="G308" s="198">
        <v>6.0778096017457704E-3</v>
      </c>
      <c r="H308" s="198">
        <v>5.2136752136752097E-2</v>
      </c>
      <c r="I308" s="122">
        <v>87.9772697916911</v>
      </c>
      <c r="J308" s="198">
        <v>4.0916530278232402E-2</v>
      </c>
      <c r="K308" s="198">
        <v>6.0351882160392797E-3</v>
      </c>
      <c r="L308" s="122"/>
      <c r="M308" s="122">
        <v>806.37520702256995</v>
      </c>
      <c r="N308" s="122">
        <v>28386.169353265999</v>
      </c>
      <c r="O308" s="122">
        <v>19391.412700983801</v>
      </c>
      <c r="P308" s="178">
        <v>1.6283561200508601</v>
      </c>
      <c r="Q308" s="122">
        <v>2284.8907066318002</v>
      </c>
      <c r="R308" s="122">
        <v>87497.080062889596</v>
      </c>
      <c r="S308" s="122"/>
      <c r="T308" s="122"/>
    </row>
    <row r="309" spans="1:20" ht="12.75" x14ac:dyDescent="0.2">
      <c r="A309" s="122" t="s">
        <v>658</v>
      </c>
      <c r="B309" s="122">
        <v>2221</v>
      </c>
      <c r="C309" s="122"/>
      <c r="D309" s="122"/>
      <c r="E309" s="122">
        <v>5086</v>
      </c>
      <c r="F309" s="178">
        <v>1.1477259863131299</v>
      </c>
      <c r="G309" s="198">
        <v>5.9640844147332501E-3</v>
      </c>
      <c r="H309" s="198">
        <v>1.7923497267759599E-2</v>
      </c>
      <c r="I309" s="122">
        <v>62.016126934854597</v>
      </c>
      <c r="J309" s="198">
        <v>2.7723161620133701E-2</v>
      </c>
      <c r="K309" s="198">
        <v>5.1120723554856501E-3</v>
      </c>
      <c r="L309" s="122"/>
      <c r="M309" s="122">
        <v>806.37520702256995</v>
      </c>
      <c r="N309" s="122">
        <v>28386.169353265999</v>
      </c>
      <c r="O309" s="122">
        <v>19391.412700983801</v>
      </c>
      <c r="P309" s="178">
        <v>1.6283561200508601</v>
      </c>
      <c r="Q309" s="122">
        <v>2284.8907066318002</v>
      </c>
      <c r="R309" s="122">
        <v>87497.080062889596</v>
      </c>
      <c r="S309" s="122"/>
      <c r="T309" s="122"/>
    </row>
    <row r="310" spans="1:20" ht="12.75" x14ac:dyDescent="0.2">
      <c r="A310" s="122" t="s">
        <v>659</v>
      </c>
      <c r="B310" s="122">
        <v>3001</v>
      </c>
      <c r="C310" s="122"/>
      <c r="D310" s="122"/>
      <c r="E310" s="122">
        <v>16307</v>
      </c>
      <c r="F310" s="178">
        <v>1.1477259863131299</v>
      </c>
      <c r="G310" s="198">
        <v>3.3574538541730498E-3</v>
      </c>
      <c r="H310" s="198">
        <v>2.5681092465520802E-2</v>
      </c>
      <c r="I310" s="122">
        <v>115.53787257864801</v>
      </c>
      <c r="J310" s="198">
        <v>6.8988777825473704E-2</v>
      </c>
      <c r="K310" s="198">
        <v>9.9343840068682205E-3</v>
      </c>
      <c r="L310" s="122"/>
      <c r="M310" s="122">
        <v>806.37520702256995</v>
      </c>
      <c r="N310" s="122">
        <v>28386.169353265999</v>
      </c>
      <c r="O310" s="122">
        <v>19391.412700983801</v>
      </c>
      <c r="P310" s="178">
        <v>1.6283561200508601</v>
      </c>
      <c r="Q310" s="122">
        <v>2284.8907066318002</v>
      </c>
      <c r="R310" s="122">
        <v>87497.080062889596</v>
      </c>
      <c r="S310" s="122"/>
      <c r="T310" s="122"/>
    </row>
    <row r="311" spans="1:20" ht="12.75" x14ac:dyDescent="0.2">
      <c r="A311" s="122" t="s">
        <v>660</v>
      </c>
      <c r="B311" s="122">
        <v>2455</v>
      </c>
      <c r="C311" s="122"/>
      <c r="D311" s="122"/>
      <c r="E311" s="122">
        <v>23241</v>
      </c>
      <c r="F311" s="178">
        <v>1.1477259863131299</v>
      </c>
      <c r="G311" s="198">
        <v>4.91229579909069E-3</v>
      </c>
      <c r="H311" s="198">
        <v>2.82107679066654E-2</v>
      </c>
      <c r="I311" s="122">
        <v>143.99305538809801</v>
      </c>
      <c r="J311" s="198">
        <v>7.6459704831978004E-2</v>
      </c>
      <c r="K311" s="198">
        <v>2.71072673292888E-3</v>
      </c>
      <c r="L311" s="122"/>
      <c r="M311" s="122">
        <v>806.37520702256995</v>
      </c>
      <c r="N311" s="122">
        <v>28386.169353265999</v>
      </c>
      <c r="O311" s="122">
        <v>19391.412700983801</v>
      </c>
      <c r="P311" s="178">
        <v>1.6283561200508601</v>
      </c>
      <c r="Q311" s="122">
        <v>2284.8907066318002</v>
      </c>
      <c r="R311" s="122">
        <v>87497.080062889596</v>
      </c>
      <c r="S311" s="122"/>
      <c r="T311" s="122"/>
    </row>
    <row r="312" spans="1:20" ht="12.75" x14ac:dyDescent="0.2">
      <c r="A312" s="122" t="s">
        <v>661</v>
      </c>
      <c r="B312" s="122">
        <v>3473</v>
      </c>
      <c r="C312" s="122"/>
      <c r="D312" s="122"/>
      <c r="E312" s="122">
        <v>75966</v>
      </c>
      <c r="F312" s="178">
        <v>1.1477259863131299</v>
      </c>
      <c r="G312" s="198">
        <v>6.4853574844886703E-3</v>
      </c>
      <c r="H312" s="198">
        <v>2.1649364622408299E-2</v>
      </c>
      <c r="I312" s="122">
        <v>256.74306222369501</v>
      </c>
      <c r="J312" s="198">
        <v>0.17139246505015401</v>
      </c>
      <c r="K312" s="198">
        <v>9.2146486586104307E-3</v>
      </c>
      <c r="L312" s="122"/>
      <c r="M312" s="122">
        <v>806.37520702256995</v>
      </c>
      <c r="N312" s="122">
        <v>28386.169353265999</v>
      </c>
      <c r="O312" s="122">
        <v>19391.412700983801</v>
      </c>
      <c r="P312" s="178">
        <v>1.6283561200508601</v>
      </c>
      <c r="Q312" s="122">
        <v>2284.8907066318002</v>
      </c>
      <c r="R312" s="122">
        <v>87497.080062889596</v>
      </c>
      <c r="S312" s="122"/>
      <c r="T312" s="122"/>
    </row>
    <row r="313" spans="1:20" ht="12.75" x14ac:dyDescent="0.2">
      <c r="A313" s="122" t="s">
        <v>662</v>
      </c>
      <c r="B313" s="122">
        <v>1937</v>
      </c>
      <c r="C313" s="122"/>
      <c r="D313" s="122"/>
      <c r="E313" s="122">
        <v>6303</v>
      </c>
      <c r="F313" s="178">
        <v>1.1477259863131299</v>
      </c>
      <c r="G313" s="198">
        <v>2.7632344386271102E-3</v>
      </c>
      <c r="H313" s="198">
        <v>1.3861024986321401E-2</v>
      </c>
      <c r="I313" s="122">
        <v>55.326304774492201</v>
      </c>
      <c r="J313" s="198">
        <v>2.4115500555291099E-2</v>
      </c>
      <c r="K313" s="198">
        <v>4.4423290496588899E-3</v>
      </c>
      <c r="L313" s="122"/>
      <c r="M313" s="122">
        <v>806.37520702256995</v>
      </c>
      <c r="N313" s="122">
        <v>28386.169353265999</v>
      </c>
      <c r="O313" s="122">
        <v>19391.412700983801</v>
      </c>
      <c r="P313" s="178">
        <v>1.6283561200508601</v>
      </c>
      <c r="Q313" s="122">
        <v>2284.8907066318002</v>
      </c>
      <c r="R313" s="122">
        <v>87497.080062889596</v>
      </c>
      <c r="S313" s="122"/>
      <c r="T313" s="122"/>
    </row>
    <row r="314" spans="1:20" ht="12.75" x14ac:dyDescent="0.2">
      <c r="A314" s="122" t="s">
        <v>663</v>
      </c>
      <c r="B314" s="122">
        <v>2630</v>
      </c>
      <c r="C314" s="122"/>
      <c r="D314" s="122"/>
      <c r="E314" s="122">
        <v>41508</v>
      </c>
      <c r="F314" s="178">
        <v>1.1477259863131299</v>
      </c>
      <c r="G314" s="198">
        <v>4.2541999935755397E-3</v>
      </c>
      <c r="H314" s="198">
        <v>1.8654162970472701E-2</v>
      </c>
      <c r="I314" s="122">
        <v>183.319393409426</v>
      </c>
      <c r="J314" s="198">
        <v>7.1094728726992407E-2</v>
      </c>
      <c r="K314" s="198">
        <v>6.1915775272236703E-3</v>
      </c>
      <c r="L314" s="122"/>
      <c r="M314" s="122">
        <v>806.37520702256995</v>
      </c>
      <c r="N314" s="122">
        <v>28386.169353265999</v>
      </c>
      <c r="O314" s="122">
        <v>19391.412700983801</v>
      </c>
      <c r="P314" s="178">
        <v>1.6283561200508601</v>
      </c>
      <c r="Q314" s="122">
        <v>2284.8907066318002</v>
      </c>
      <c r="R314" s="122">
        <v>87497.080062889596</v>
      </c>
      <c r="S314" s="122"/>
      <c r="T314" s="122"/>
    </row>
    <row r="315" spans="1:20" ht="12.75" x14ac:dyDescent="0.2">
      <c r="A315" s="122" t="s">
        <v>664</v>
      </c>
      <c r="B315" s="122">
        <v>2839</v>
      </c>
      <c r="C315" s="122"/>
      <c r="D315" s="122"/>
      <c r="E315" s="122">
        <v>8171</v>
      </c>
      <c r="F315" s="178">
        <v>1.1477259863131299</v>
      </c>
      <c r="G315" s="198">
        <v>5.1911230775506896E-3</v>
      </c>
      <c r="H315" s="198">
        <v>2.7895855472901201E-2</v>
      </c>
      <c r="I315" s="122">
        <v>77.916622103374095</v>
      </c>
      <c r="J315" s="198">
        <v>4.4670175009178803E-2</v>
      </c>
      <c r="K315" s="198">
        <v>8.5668828784726501E-3</v>
      </c>
      <c r="L315" s="122"/>
      <c r="M315" s="122">
        <v>806.37520702256995</v>
      </c>
      <c r="N315" s="122">
        <v>28386.169353265999</v>
      </c>
      <c r="O315" s="122">
        <v>19391.412700983801</v>
      </c>
      <c r="P315" s="178">
        <v>1.6283561200508601</v>
      </c>
      <c r="Q315" s="122">
        <v>2284.8907066318002</v>
      </c>
      <c r="R315" s="122">
        <v>87497.080062889596</v>
      </c>
      <c r="S315" s="122"/>
      <c r="T315" s="122"/>
    </row>
    <row r="316" spans="1:20" ht="12.75" x14ac:dyDescent="0.2">
      <c r="A316" s="122" t="s">
        <v>665</v>
      </c>
      <c r="B316" s="122">
        <v>2774</v>
      </c>
      <c r="C316" s="122"/>
      <c r="D316" s="122"/>
      <c r="E316" s="122">
        <v>3409</v>
      </c>
      <c r="F316" s="178">
        <v>1.1477259863131299</v>
      </c>
      <c r="G316" s="198">
        <v>6.2334995599882701E-3</v>
      </c>
      <c r="H316" s="198">
        <v>2.3647554259799201E-2</v>
      </c>
      <c r="I316" s="122">
        <v>40.914545090957603</v>
      </c>
      <c r="J316" s="198">
        <v>6.0428278087415702E-2</v>
      </c>
      <c r="K316" s="198">
        <v>8.8002346729246107E-3</v>
      </c>
      <c r="L316" s="122"/>
      <c r="M316" s="122">
        <v>806.37520702256995</v>
      </c>
      <c r="N316" s="122">
        <v>28386.169353265999</v>
      </c>
      <c r="O316" s="122">
        <v>19391.412700983801</v>
      </c>
      <c r="P316" s="178">
        <v>1.6283561200508601</v>
      </c>
      <c r="Q316" s="122">
        <v>2284.8907066318002</v>
      </c>
      <c r="R316" s="122">
        <v>87497.080062889596</v>
      </c>
      <c r="S316" s="122"/>
      <c r="T316" s="122"/>
    </row>
    <row r="317" spans="1:20" ht="12.75" x14ac:dyDescent="0.2">
      <c r="A317" s="122" t="s">
        <v>666</v>
      </c>
      <c r="B317" s="122">
        <v>2468</v>
      </c>
      <c r="C317" s="122"/>
      <c r="D317" s="122"/>
      <c r="E317" s="122">
        <v>4711</v>
      </c>
      <c r="F317" s="178">
        <v>1.1477259863131299</v>
      </c>
      <c r="G317" s="198">
        <v>4.8114342319394302E-3</v>
      </c>
      <c r="H317" s="198">
        <v>2.12704800229951E-2</v>
      </c>
      <c r="I317" s="122">
        <v>50.3686410378521</v>
      </c>
      <c r="J317" s="198">
        <v>2.73827212905965E-2</v>
      </c>
      <c r="K317" s="198">
        <v>7.4294205052005896E-3</v>
      </c>
      <c r="L317" s="122"/>
      <c r="M317" s="122">
        <v>806.37520702256995</v>
      </c>
      <c r="N317" s="122">
        <v>28386.169353265999</v>
      </c>
      <c r="O317" s="122">
        <v>19391.412700983801</v>
      </c>
      <c r="P317" s="178">
        <v>1.6283561200508601</v>
      </c>
      <c r="Q317" s="122">
        <v>2284.8907066318002</v>
      </c>
      <c r="R317" s="122">
        <v>87497.080062889596</v>
      </c>
      <c r="S317" s="122"/>
      <c r="T317" s="122"/>
    </row>
    <row r="318" spans="1:20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99"/>
      <c r="L318" s="87"/>
      <c r="M318" s="87"/>
      <c r="N318" s="87"/>
      <c r="O318" s="87"/>
      <c r="P318" s="95"/>
      <c r="Q318" s="87"/>
      <c r="R318" s="87"/>
    </row>
    <row r="319" spans="1:20" ht="12.75" x14ac:dyDescent="0.2">
      <c r="A319" s="196"/>
      <c r="B319" s="85"/>
      <c r="C319" s="85"/>
      <c r="D319" s="86"/>
      <c r="E319" s="85"/>
      <c r="F319" s="96"/>
      <c r="G319" s="98"/>
      <c r="H319" s="98"/>
      <c r="I319" s="85"/>
      <c r="J319" s="98"/>
      <c r="K319" s="98"/>
      <c r="L319" s="85"/>
      <c r="M319" s="85"/>
      <c r="N319" s="85"/>
      <c r="O319" s="85"/>
      <c r="P319" s="94"/>
      <c r="Q319" s="85"/>
      <c r="R319" s="85"/>
    </row>
    <row r="320" spans="1:20" ht="12.75" x14ac:dyDescent="0.2">
      <c r="A320" s="196"/>
      <c r="B320" s="85"/>
      <c r="C320" s="85"/>
      <c r="D320" s="86"/>
      <c r="E320" s="85"/>
      <c r="F320" s="96"/>
      <c r="G320" s="98"/>
      <c r="H320" s="98"/>
      <c r="I320" s="85"/>
      <c r="J320" s="98"/>
      <c r="K320" s="98"/>
      <c r="L320" s="85"/>
      <c r="M320" s="85"/>
      <c r="N320" s="85"/>
      <c r="O320" s="85"/>
      <c r="P320" s="94"/>
      <c r="Q320" s="85"/>
      <c r="R320" s="85"/>
    </row>
    <row r="321" spans="1:18" ht="12.75" hidden="1" x14ac:dyDescent="0.2">
      <c r="A321" s="196"/>
      <c r="B321" s="85"/>
      <c r="C321" s="85"/>
      <c r="D321" s="86"/>
      <c r="E321" s="85"/>
      <c r="F321" s="96"/>
      <c r="G321" s="98"/>
      <c r="H321" s="98"/>
      <c r="I321" s="85"/>
      <c r="J321" s="98"/>
      <c r="K321" s="98"/>
      <c r="L321" s="85"/>
      <c r="M321" s="85"/>
      <c r="N321" s="85"/>
      <c r="O321" s="85"/>
      <c r="P321" s="94"/>
      <c r="Q321" s="85"/>
      <c r="R321" s="85"/>
    </row>
    <row r="322" spans="1:18" ht="12.75" hidden="1" x14ac:dyDescent="0.2">
      <c r="A322" s="196"/>
      <c r="B322" s="85"/>
      <c r="C322" s="85"/>
      <c r="D322" s="86"/>
      <c r="E322" s="85"/>
      <c r="F322" s="96"/>
      <c r="G322" s="98"/>
      <c r="H322" s="98"/>
      <c r="I322" s="85"/>
      <c r="J322" s="98"/>
      <c r="K322" s="98"/>
      <c r="L322" s="85"/>
      <c r="M322" s="85"/>
      <c r="N322" s="85"/>
      <c r="O322" s="85"/>
      <c r="P322" s="94"/>
      <c r="Q322" s="85"/>
      <c r="R322" s="85"/>
    </row>
    <row r="323" spans="1:18" ht="12.75" hidden="1" x14ac:dyDescent="0.2">
      <c r="A323" s="196"/>
      <c r="B323" s="85"/>
      <c r="C323" s="85"/>
      <c r="D323" s="86"/>
      <c r="E323" s="85"/>
      <c r="F323" s="96"/>
      <c r="G323" s="98"/>
      <c r="H323" s="98"/>
      <c r="I323" s="85"/>
      <c r="J323" s="98"/>
      <c r="K323" s="98"/>
      <c r="L323" s="85"/>
      <c r="M323" s="85"/>
      <c r="N323" s="85"/>
      <c r="O323" s="85"/>
      <c r="P323" s="94"/>
      <c r="Q323" s="85"/>
      <c r="R323" s="85"/>
    </row>
    <row r="324" spans="1:18" ht="12.75" hidden="1" x14ac:dyDescent="0.2">
      <c r="A324" s="196"/>
      <c r="B324" s="85"/>
      <c r="C324" s="85"/>
      <c r="D324" s="86"/>
      <c r="E324" s="85"/>
      <c r="F324" s="96"/>
      <c r="G324" s="98"/>
      <c r="H324" s="98"/>
      <c r="I324" s="85"/>
      <c r="J324" s="98"/>
      <c r="K324" s="98"/>
      <c r="L324" s="85"/>
      <c r="M324" s="85"/>
      <c r="N324" s="85"/>
      <c r="O324" s="85"/>
      <c r="P324" s="94"/>
      <c r="Q324" s="85"/>
      <c r="R324" s="85"/>
    </row>
    <row r="325" spans="1:18" ht="12.75" hidden="1" x14ac:dyDescent="0.2">
      <c r="A325" s="196"/>
      <c r="B325" s="85"/>
      <c r="C325" s="85"/>
      <c r="D325" s="86"/>
      <c r="E325" s="85"/>
      <c r="F325" s="96"/>
      <c r="G325" s="98"/>
      <c r="H325" s="98"/>
      <c r="I325" s="85"/>
      <c r="J325" s="98"/>
      <c r="K325" s="98"/>
      <c r="L325" s="85"/>
      <c r="M325" s="85"/>
      <c r="N325" s="85"/>
      <c r="O325" s="85"/>
      <c r="P325" s="94"/>
      <c r="Q325" s="85"/>
      <c r="R325" s="85"/>
    </row>
    <row r="326" spans="1:18" ht="12.75" hidden="1" x14ac:dyDescent="0.2">
      <c r="A326" s="196"/>
      <c r="B326" s="85"/>
      <c r="C326" s="85"/>
      <c r="D326" s="86"/>
      <c r="E326" s="85"/>
      <c r="F326" s="96"/>
      <c r="G326" s="98"/>
      <c r="H326" s="98"/>
      <c r="I326" s="85"/>
      <c r="J326" s="98"/>
      <c r="K326" s="98"/>
      <c r="L326" s="85"/>
      <c r="M326" s="85"/>
      <c r="N326" s="85"/>
      <c r="O326" s="85"/>
      <c r="P326" s="94"/>
      <c r="Q326" s="85"/>
      <c r="R326" s="85"/>
    </row>
    <row r="327" spans="1:18" ht="12.75" hidden="1" x14ac:dyDescent="0.2">
      <c r="A327" s="196"/>
      <c r="B327" s="85"/>
      <c r="C327" s="85"/>
      <c r="D327" s="86"/>
      <c r="E327" s="85"/>
      <c r="F327" s="96"/>
      <c r="G327" s="98"/>
      <c r="H327" s="98"/>
      <c r="I327" s="85"/>
      <c r="J327" s="98"/>
      <c r="K327" s="98"/>
      <c r="L327" s="85"/>
      <c r="M327" s="85"/>
      <c r="N327" s="85"/>
      <c r="O327" s="85"/>
      <c r="P327" s="94"/>
      <c r="Q327" s="85"/>
      <c r="R327" s="85"/>
    </row>
    <row r="328" spans="1:18" ht="12.75" hidden="1" x14ac:dyDescent="0.2">
      <c r="A328" s="196"/>
      <c r="B328" s="85"/>
      <c r="C328" s="85"/>
      <c r="D328" s="86"/>
      <c r="E328" s="85"/>
      <c r="F328" s="96"/>
      <c r="G328" s="98"/>
      <c r="H328" s="98"/>
      <c r="I328" s="85"/>
      <c r="J328" s="98"/>
      <c r="K328" s="98"/>
      <c r="L328" s="85"/>
      <c r="M328" s="85"/>
      <c r="N328" s="85"/>
      <c r="O328" s="85"/>
      <c r="P328" s="94"/>
      <c r="Q328" s="85"/>
      <c r="R328" s="85"/>
    </row>
    <row r="329" spans="1:18" ht="12.75" hidden="1" x14ac:dyDescent="0.2">
      <c r="A329" s="196"/>
      <c r="B329" s="85"/>
      <c r="C329" s="85"/>
      <c r="D329" s="86"/>
      <c r="E329" s="85"/>
      <c r="F329" s="96"/>
      <c r="G329" s="98"/>
      <c r="H329" s="98"/>
      <c r="I329" s="85"/>
      <c r="J329" s="98"/>
      <c r="K329" s="98"/>
      <c r="L329" s="85"/>
      <c r="M329" s="85"/>
      <c r="N329" s="85"/>
      <c r="O329" s="85"/>
      <c r="P329" s="94"/>
      <c r="Q329" s="85"/>
      <c r="R329" s="85"/>
    </row>
    <row r="330" spans="1:18" ht="12.75" hidden="1" x14ac:dyDescent="0.2">
      <c r="A330" s="196"/>
      <c r="B330" s="85"/>
      <c r="C330" s="85"/>
      <c r="D330" s="86"/>
      <c r="E330" s="85"/>
      <c r="F330" s="96"/>
      <c r="G330" s="98"/>
      <c r="H330" s="98"/>
      <c r="I330" s="85"/>
      <c r="J330" s="98"/>
      <c r="K330" s="98"/>
      <c r="L330" s="85"/>
      <c r="M330" s="85"/>
      <c r="N330" s="85"/>
      <c r="O330" s="85"/>
      <c r="P330" s="94"/>
      <c r="Q330" s="85"/>
      <c r="R330" s="85"/>
    </row>
    <row r="331" spans="1:18" ht="12.75" hidden="1" x14ac:dyDescent="0.2">
      <c r="A331" s="196"/>
      <c r="B331" s="85"/>
      <c r="C331" s="85"/>
      <c r="D331" s="86"/>
      <c r="E331" s="85"/>
      <c r="F331" s="96"/>
      <c r="G331" s="98"/>
      <c r="H331" s="98"/>
      <c r="I331" s="85"/>
      <c r="J331" s="98"/>
      <c r="K331" s="98"/>
      <c r="L331" s="85"/>
      <c r="M331" s="85"/>
      <c r="N331" s="85"/>
      <c r="O331" s="85"/>
      <c r="P331" s="94"/>
      <c r="Q331" s="85"/>
      <c r="R331" s="85"/>
    </row>
    <row r="332" spans="1:18" ht="12.75" hidden="1" x14ac:dyDescent="0.2">
      <c r="A332" s="196"/>
      <c r="B332" s="85"/>
      <c r="C332" s="85"/>
      <c r="D332" s="86"/>
      <c r="E332" s="85"/>
      <c r="F332" s="96"/>
      <c r="G332" s="98"/>
      <c r="H332" s="98"/>
      <c r="I332" s="85"/>
      <c r="J332" s="98"/>
      <c r="K332" s="98"/>
      <c r="L332" s="85"/>
      <c r="M332" s="85"/>
      <c r="N332" s="85"/>
      <c r="O332" s="85"/>
      <c r="P332" s="94"/>
      <c r="Q332" s="85"/>
      <c r="R332" s="85"/>
    </row>
    <row r="333" spans="1:18" ht="12.75" hidden="1" x14ac:dyDescent="0.2">
      <c r="A333" s="196"/>
      <c r="B333" s="85"/>
      <c r="C333" s="85"/>
      <c r="D333" s="86"/>
      <c r="E333" s="85"/>
      <c r="F333" s="96"/>
      <c r="G333" s="98"/>
      <c r="H333" s="98"/>
      <c r="I333" s="85"/>
      <c r="J333" s="98"/>
      <c r="K333" s="98"/>
      <c r="L333" s="85"/>
      <c r="M333" s="85"/>
      <c r="N333" s="85"/>
      <c r="O333" s="85"/>
      <c r="P333" s="94"/>
      <c r="Q333" s="85"/>
      <c r="R333" s="85"/>
    </row>
    <row r="334" spans="1:18" ht="12.75" hidden="1" x14ac:dyDescent="0.2">
      <c r="A334" s="196"/>
      <c r="B334" s="85"/>
      <c r="C334" s="85"/>
      <c r="D334" s="86"/>
      <c r="E334" s="85"/>
      <c r="F334" s="96"/>
      <c r="G334" s="98"/>
      <c r="H334" s="98"/>
      <c r="I334" s="85"/>
      <c r="J334" s="98"/>
      <c r="K334" s="98"/>
      <c r="L334" s="85"/>
      <c r="M334" s="85"/>
      <c r="N334" s="85"/>
      <c r="O334" s="85"/>
      <c r="P334" s="94"/>
      <c r="Q334" s="85"/>
      <c r="R334" s="85"/>
    </row>
    <row r="335" spans="1:18" ht="12.75" hidden="1" x14ac:dyDescent="0.2">
      <c r="A335" s="196"/>
      <c r="B335" s="85"/>
      <c r="C335" s="85"/>
      <c r="D335" s="86"/>
      <c r="E335" s="85"/>
      <c r="F335" s="96"/>
      <c r="G335" s="98"/>
      <c r="H335" s="98"/>
      <c r="I335" s="85"/>
      <c r="J335" s="98"/>
      <c r="K335" s="98"/>
      <c r="L335" s="85"/>
      <c r="M335" s="85"/>
      <c r="N335" s="85"/>
      <c r="O335" s="85"/>
      <c r="P335" s="94"/>
      <c r="Q335" s="85"/>
      <c r="R335" s="85"/>
    </row>
    <row r="336" spans="1:18" ht="12.75" hidden="1" x14ac:dyDescent="0.2">
      <c r="A336" s="196"/>
      <c r="B336" s="85"/>
      <c r="C336" s="85"/>
      <c r="D336" s="86"/>
      <c r="E336" s="85"/>
      <c r="F336" s="96"/>
      <c r="G336" s="98"/>
      <c r="H336" s="98"/>
      <c r="I336" s="85"/>
      <c r="J336" s="98"/>
      <c r="K336" s="98"/>
      <c r="L336" s="85"/>
      <c r="M336" s="85"/>
      <c r="N336" s="85"/>
      <c r="O336" s="85"/>
      <c r="P336" s="94"/>
      <c r="Q336" s="85"/>
      <c r="R336" s="85"/>
    </row>
    <row r="337" spans="1:18" ht="12.75" hidden="1" x14ac:dyDescent="0.2">
      <c r="A337" s="196"/>
      <c r="B337" s="85"/>
      <c r="C337" s="85"/>
      <c r="D337" s="86"/>
      <c r="E337" s="85"/>
      <c r="F337" s="96"/>
      <c r="G337" s="98"/>
      <c r="H337" s="98"/>
      <c r="I337" s="85"/>
      <c r="J337" s="98"/>
      <c r="K337" s="98"/>
      <c r="L337" s="85"/>
      <c r="M337" s="85"/>
      <c r="N337" s="85"/>
      <c r="O337" s="85"/>
      <c r="P337" s="94"/>
      <c r="Q337" s="85"/>
      <c r="R337" s="85"/>
    </row>
    <row r="338" spans="1:18" ht="12.75" hidden="1" x14ac:dyDescent="0.2">
      <c r="A338" s="196"/>
      <c r="B338" s="85"/>
      <c r="C338" s="85"/>
      <c r="D338" s="86"/>
      <c r="E338" s="85"/>
      <c r="F338" s="96"/>
      <c r="G338" s="98"/>
      <c r="H338" s="98"/>
      <c r="I338" s="85"/>
      <c r="J338" s="98"/>
      <c r="K338" s="98"/>
      <c r="L338" s="85"/>
      <c r="M338" s="85"/>
      <c r="N338" s="85"/>
      <c r="O338" s="85"/>
      <c r="P338" s="94"/>
      <c r="Q338" s="85"/>
      <c r="R338" s="85"/>
    </row>
    <row r="339" spans="1:18" ht="12.75" hidden="1" x14ac:dyDescent="0.2">
      <c r="A339" s="196"/>
      <c r="B339" s="85"/>
      <c r="C339" s="85"/>
      <c r="D339" s="86"/>
      <c r="E339" s="85"/>
      <c r="F339" s="96"/>
      <c r="G339" s="98"/>
      <c r="H339" s="98"/>
      <c r="I339" s="85"/>
      <c r="J339" s="98"/>
      <c r="K339" s="98"/>
      <c r="L339" s="85"/>
      <c r="M339" s="85"/>
      <c r="N339" s="85"/>
      <c r="O339" s="85"/>
      <c r="P339" s="94"/>
      <c r="Q339" s="85"/>
      <c r="R339" s="85"/>
    </row>
    <row r="340" spans="1:18" ht="12.75" hidden="1" x14ac:dyDescent="0.2">
      <c r="A340" s="196"/>
      <c r="B340" s="85"/>
      <c r="C340" s="85"/>
      <c r="D340" s="86"/>
      <c r="E340" s="85"/>
      <c r="F340" s="96"/>
      <c r="G340" s="98"/>
      <c r="H340" s="98"/>
      <c r="I340" s="85"/>
      <c r="J340" s="98"/>
      <c r="K340" s="98"/>
      <c r="L340" s="85"/>
      <c r="M340" s="85"/>
      <c r="N340" s="85"/>
      <c r="O340" s="85"/>
      <c r="P340" s="94"/>
      <c r="Q340" s="85"/>
      <c r="R340" s="85"/>
    </row>
    <row r="341" spans="1:18" ht="12.75" hidden="1" x14ac:dyDescent="0.2">
      <c r="A341" s="196"/>
      <c r="B341" s="85"/>
      <c r="C341" s="85"/>
      <c r="D341" s="86"/>
      <c r="E341" s="85"/>
      <c r="F341" s="96"/>
      <c r="G341" s="98"/>
      <c r="H341" s="98"/>
      <c r="I341" s="85"/>
      <c r="J341" s="98"/>
      <c r="K341" s="98"/>
      <c r="L341" s="85"/>
      <c r="M341" s="85"/>
      <c r="N341" s="85"/>
      <c r="O341" s="85"/>
      <c r="P341" s="94"/>
      <c r="Q341" s="85"/>
      <c r="R341" s="85"/>
    </row>
    <row r="342" spans="1:18" ht="12.75" hidden="1" x14ac:dyDescent="0.2">
      <c r="A342" s="196"/>
      <c r="B342" s="85"/>
      <c r="C342" s="85"/>
      <c r="D342" s="86"/>
      <c r="E342" s="85"/>
      <c r="F342" s="96"/>
      <c r="G342" s="98"/>
      <c r="H342" s="98"/>
      <c r="I342" s="85"/>
      <c r="J342" s="98"/>
      <c r="K342" s="98"/>
      <c r="L342" s="85"/>
      <c r="M342" s="85"/>
      <c r="N342" s="85"/>
      <c r="O342" s="85"/>
      <c r="P342" s="94"/>
      <c r="Q342" s="85"/>
      <c r="R342" s="85"/>
    </row>
    <row r="343" spans="1:18" ht="12.75" hidden="1" x14ac:dyDescent="0.2">
      <c r="A343" s="196"/>
      <c r="B343" s="85"/>
      <c r="C343" s="85"/>
      <c r="D343" s="86"/>
      <c r="E343" s="85"/>
      <c r="F343" s="96"/>
      <c r="G343" s="98"/>
      <c r="H343" s="98"/>
      <c r="I343" s="85"/>
      <c r="J343" s="98"/>
      <c r="K343" s="98"/>
      <c r="L343" s="85"/>
      <c r="M343" s="85"/>
      <c r="N343" s="85"/>
      <c r="O343" s="85"/>
      <c r="P343" s="94"/>
      <c r="Q343" s="85"/>
      <c r="R343" s="85"/>
    </row>
    <row r="344" spans="1:18" ht="12.75" hidden="1" x14ac:dyDescent="0.2">
      <c r="A344" s="196"/>
      <c r="B344" s="85"/>
      <c r="C344" s="85"/>
      <c r="D344" s="86"/>
      <c r="E344" s="85"/>
      <c r="F344" s="96"/>
      <c r="G344" s="98"/>
      <c r="H344" s="98"/>
      <c r="I344" s="85"/>
      <c r="J344" s="98"/>
      <c r="K344" s="98"/>
      <c r="L344" s="85"/>
      <c r="M344" s="85"/>
      <c r="N344" s="85"/>
      <c r="O344" s="85"/>
      <c r="P344" s="94"/>
      <c r="Q344" s="85"/>
      <c r="R344" s="85"/>
    </row>
  </sheetData>
  <mergeCells count="3">
    <mergeCell ref="A6:B6"/>
    <mergeCell ref="M3:R3"/>
    <mergeCell ref="G3:K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mikrosimuleringar&amp;CDecember 2015&amp;RUtfall</oddHeader>
  </headerFooter>
  <rowBreaks count="4" manualBreakCount="4">
    <brk id="52" max="16383" man="1"/>
    <brk id="100" max="17" man="1"/>
    <brk id="196" max="17" man="1"/>
    <brk id="2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29</vt:i4>
      </vt:variant>
      <vt:variant>
        <vt:lpstr>Namngivna områden</vt:lpstr>
      </vt:variant>
      <vt:variant>
        <vt:i4>30</vt:i4>
      </vt:variant>
    </vt:vector>
  </HeadingPairs>
  <TitlesOfParts>
    <vt:vector size="59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Tabell 17</vt:lpstr>
      <vt:lpstr>Tabell 18</vt:lpstr>
      <vt:lpstr>Tabell 19</vt:lpstr>
      <vt:lpstr>Tabell 20</vt:lpstr>
      <vt:lpstr>Data20</vt:lpstr>
      <vt:lpstr>Tabell 21</vt:lpstr>
      <vt:lpstr>Tabell 22</vt:lpstr>
      <vt:lpstr>Data21</vt:lpstr>
      <vt:lpstr>Data (2)</vt:lpstr>
      <vt:lpstr>Data</vt:lpstr>
      <vt:lpstr>Data22</vt:lpstr>
      <vt:lpstr>Data21!Fråga_från_QryXL_1</vt:lpstr>
      <vt:lpstr>Data20!Utskriftsområde</vt:lpstr>
      <vt:lpstr>Data21!Utskriftsområde</vt:lpstr>
      <vt:lpstr>Data22!Utskriftsområde</vt:lpstr>
      <vt:lpstr>'Tabell 14'!Utskriftsområde</vt:lpstr>
      <vt:lpstr>'Tabell 15'!Utskriftsområde</vt:lpstr>
      <vt:lpstr>'Tabell 16'!Utskriftsområde</vt:lpstr>
      <vt:lpstr>'Tabell 20'!Utskriftsområde</vt:lpstr>
      <vt:lpstr>'Tabell 21'!Utskriftsområde</vt:lpstr>
      <vt:lpstr>'Tabell 22'!Utskriftsområde</vt:lpstr>
      <vt:lpstr>Data20!Utskriftsrubriker</vt:lpstr>
      <vt:lpstr>Data21!Utskriftsrubriker</vt:lpstr>
      <vt:lpstr>Data22!Utskriftsrubriker</vt:lpstr>
      <vt:lpstr>'Tabell 1'!Utskriftsrubriker</vt:lpstr>
      <vt:lpstr>'Tabell 10'!Utskriftsrubriker</vt:lpstr>
      <vt:lpstr>'Tabell 11'!Utskriftsrubriker</vt:lpstr>
      <vt:lpstr>'Tabell 12'!Utskriftsrubriker</vt:lpstr>
      <vt:lpstr>'Tabell 13'!Utskriftsrubriker</vt:lpstr>
      <vt:lpstr>'Tabell 14'!Utskriftsrubriker</vt:lpstr>
      <vt:lpstr>'Tabell 15'!Utskriftsrubriker</vt:lpstr>
      <vt:lpstr>'Tabell 16'!Utskriftsrubriker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7'!Utskriftsrubriker</vt:lpstr>
      <vt:lpstr>'Tabell 8'!Utskriftsrubriker</vt:lpstr>
      <vt:lpstr>'Tabell 9'!Utskriftsrubriker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Grönborg Nina NR/OEM-Ö</cp:lastModifiedBy>
  <cp:lastPrinted>2015-12-17T07:38:08Z</cp:lastPrinted>
  <dcterms:created xsi:type="dcterms:W3CDTF">2013-04-08T12:55:08Z</dcterms:created>
  <dcterms:modified xsi:type="dcterms:W3CDTF">2015-12-17T08:59:35Z</dcterms:modified>
</cp:coreProperties>
</file>